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C598BF-26E8-407F-8B1B-575ADAC36D9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R28" i="1"/>
  <c r="Q28" i="1"/>
  <c r="P28" i="1"/>
  <c r="O28" i="1"/>
  <c r="N28" i="1"/>
  <c r="U20" i="1"/>
  <c r="U19" i="1"/>
  <c r="U18" i="1"/>
  <c r="U17" i="1"/>
  <c r="V20" i="1"/>
  <c r="V19" i="1"/>
  <c r="V17" i="1"/>
  <c r="V18" i="1"/>
  <c r="V15" i="1"/>
  <c r="V16" i="1"/>
  <c r="U16" i="1"/>
  <c r="U15" i="1"/>
  <c r="T20" i="1"/>
  <c r="T19" i="1"/>
  <c r="T18" i="1"/>
  <c r="T17" i="1"/>
  <c r="T16" i="1"/>
  <c r="T15" i="1"/>
  <c r="S20" i="1"/>
  <c r="S19" i="1"/>
  <c r="S18" i="1"/>
  <c r="S17" i="1"/>
  <c r="S16" i="1"/>
  <c r="S15" i="1"/>
  <c r="R20" i="1"/>
  <c r="R19" i="1"/>
  <c r="R18" i="1"/>
  <c r="R17" i="1"/>
  <c r="R16" i="1"/>
  <c r="R15" i="1"/>
  <c r="Q15" i="1" a="1"/>
  <c r="S6" i="1"/>
  <c r="S9" i="1"/>
  <c r="S8" i="1"/>
  <c r="S7" i="1"/>
  <c r="R6" i="1"/>
  <c r="R9" i="1"/>
  <c r="R8" i="1"/>
  <c r="R7" i="1"/>
  <c r="O23" i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<sst xmlns="http://schemas.openxmlformats.org/spreadsheetml/2006/main" count="92128" uniqueCount="15412">
  <si>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</si>
  <si>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</si>
  <si>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</si>
  <si>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</si>
  <si>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</si>
  <si>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</si>
  <si>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</si>
  <si>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</si>
  <si>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</si>
  <si>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</si>
  <si>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</si>
  <si>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</si>
  <si>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</si>
  <si>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</si>
  <si>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</si>
  <si>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</si>
  <si>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</si>
  <si>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</si>
  <si>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</si>
  <si>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</si>
  <si>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</si>
  <si>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</si>
  <si>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</si>
  <si>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</si>
  <si>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</si>
  <si>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</si>
  <si>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</si>
  <si>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</si>
  <si>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</si>
  <si>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</si>
  <si>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</si>
  <si>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</si>
  <si>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</si>
  <si>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</si>
  <si>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</si>
  <si>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</si>
  <si>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</si>
  <si>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</si>
  <si>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</si>
  <si>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</si>
  <si>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</si>
  <si>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</si>
  <si>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</si>
  <si>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</si>
  <si>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</si>
  <si>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</si>
  <si>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</si>
  <si>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</si>
  <si>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</si>
  <si>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</si>
  <si>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</si>
  <si>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</si>
  <si>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</si>
  <si>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</si>
  <si>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</si>
  <si>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</si>
  <si>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</si>
  <si>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</si>
  <si>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</si>
  <si>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</si>
  <si>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</si>
  <si>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</si>
  <si>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</si>
  <si>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</si>
  <si>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</si>
  <si>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</si>
  <si>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</si>
  <si>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</si>
  <si>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</si>
  <si>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</si>
  <si>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</si>
  <si>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</si>
  <si>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</si>
  <si>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</si>
  <si>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</si>
  <si>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</si>
  <si>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</si>
  <si>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</si>
  <si>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</si>
  <si>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</si>
  <si>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</si>
  <si>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</si>
  <si>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</si>
  <si>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</si>
  <si>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</si>
  <si>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</si>
  <si>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</si>
  <si>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</si>
  <si>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</si>
  <si>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</si>
  <si>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</si>
  <si>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</si>
  <si>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</si>
  <si>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</si>
  <si>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</si>
  <si>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</si>
  <si>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</si>
  <si>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</si>
  <si>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</si>
  <si>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</si>
  <si>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</si>
  <si>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</si>
  <si>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</si>
  <si>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</si>
  <si>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</si>
  <si>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</si>
  <si>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</si>
  <si>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</si>
  <si>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</si>
  <si>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</si>
  <si>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</si>
  <si>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</si>
  <si>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</si>
  <si>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</si>
  <si>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</si>
  <si>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</si>
  <si>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</si>
  <si>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</si>
  <si>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</si>
  <si>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</si>
  <si>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</si>
  <si>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</si>
  <si>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</si>
  <si>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</si>
  <si>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</si>
  <si>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</si>
  <si>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</si>
  <si>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</si>
  <si>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</si>
  <si>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</si>
  <si>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</si>
  <si>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</si>
  <si>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</si>
  <si>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</si>
  <si>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</si>
  <si>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</si>
  <si>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</si>
  <si>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</si>
  <si>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</si>
  <si>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</si>
  <si>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</si>
  <si>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</si>
  <si>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</si>
  <si>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</si>
  <si>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</si>
  <si>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</si>
  <si>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</si>
  <si>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</si>
  <si>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</si>
  <si>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</si>
  <si>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</si>
  <si>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</si>
  <si>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</si>
  <si>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</si>
  <si>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</si>
  <si>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</si>
  <si>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</si>
  <si>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</si>
  <si>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</si>
  <si>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</si>
  <si>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</si>
  <si>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</si>
  <si>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</si>
  <si>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</si>
  <si>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</si>
  <si>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</si>
  <si>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</si>
  <si>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</si>
  <si>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</si>
  <si>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</si>
  <si>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</si>
  <si>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</si>
  <si>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</si>
  <si>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</si>
  <si>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</si>
  <si>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</si>
  <si>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</si>
  <si>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</si>
  <si>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</si>
  <si>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</si>
  <si>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</si>
  <si>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</si>
  <si>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</si>
  <si>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</si>
  <si>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</si>
  <si>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</si>
  <si>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</si>
  <si>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</si>
  <si>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</si>
  <si>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</si>
  <si>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</si>
  <si>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</si>
  <si>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</si>
  <si>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</si>
  <si>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</si>
  <si>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</si>
  <si>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</si>
  <si>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</si>
  <si>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</si>
  <si>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</si>
  <si>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</si>
  <si>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</si>
  <si>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</si>
  <si>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</si>
  <si>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</si>
  <si>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</si>
  <si>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</si>
  <si>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</si>
  <si>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</si>
  <si>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</si>
  <si>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</si>
  <si>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</si>
  <si>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</si>
  <si>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</si>
  <si>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</si>
  <si>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</si>
  <si>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</si>
  <si>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</si>
  <si>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</si>
  <si>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</si>
  <si>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</si>
  <si>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</si>
  <si>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</si>
  <si>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</si>
  <si>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</si>
  <si>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</si>
  <si>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</si>
  <si>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</si>
  <si>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</si>
  <si>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</si>
  <si>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</si>
  <si>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</si>
  <si>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</si>
  <si>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</si>
  <si>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</si>
  <si>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</si>
  <si>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</si>
  <si>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</si>
  <si>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</si>
  <si>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</si>
  <si>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</si>
  <si>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</si>
  <si>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</si>
  <si>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</si>
  <si>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</si>
  <si>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</si>
  <si>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</si>
  <si>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</si>
  <si>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</si>
  <si>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</si>
  <si>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</si>
  <si>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</si>
  <si>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</si>
  <si>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</si>
  <si>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</si>
  <si>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</si>
  <si>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</si>
  <si>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</si>
  <si>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</si>
  <si>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</si>
  <si>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</si>
  <si>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</si>
  <si>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</si>
  <si>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</si>
  <si>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</si>
  <si>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</si>
  <si>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</si>
  <si>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</si>
  <si>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</si>
  <si>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</si>
  <si>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</si>
  <si>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</si>
  <si>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</si>
  <si>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</si>
  <si>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</si>
  <si>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</si>
  <si>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</si>
  <si>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</si>
  <si>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</si>
  <si>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</si>
  <si>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</si>
  <si>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</si>
  <si>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</si>
  <si>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</si>
  <si>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</si>
  <si>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</si>
  <si>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</si>
  <si>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</si>
  <si>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</si>
  <si>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</si>
  <si>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</si>
  <si>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</si>
  <si>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</si>
  <si>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</si>
  <si>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</si>
  <si>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</si>
  <si>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</si>
  <si>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</si>
  <si>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</si>
  <si>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</si>
  <si>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</si>
  <si>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</si>
  <si>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</si>
  <si>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</si>
  <si>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</si>
  <si>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</si>
  <si>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</si>
  <si>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</si>
  <si>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</si>
  <si>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</si>
  <si>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</si>
  <si>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</si>
  <si>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</si>
  <si>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</si>
  <si>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</si>
  <si>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</si>
  <si>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</si>
  <si>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</si>
  <si>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</si>
  <si>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</si>
  <si>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</si>
  <si>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</si>
  <si>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</si>
  <si>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</si>
  <si>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</si>
  <si>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</si>
  <si>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</si>
  <si>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</si>
  <si>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</si>
  <si>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</si>
  <si>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</si>
  <si>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</si>
  <si>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</si>
  <si>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</si>
  <si>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</si>
  <si>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</si>
  <si>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</si>
  <si>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</si>
  <si>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</si>
  <si>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</si>
  <si>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</si>
  <si>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</si>
  <si>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</si>
  <si>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</si>
  <si>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</si>
  <si>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</si>
  <si>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</si>
  <si>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</si>
  <si>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</si>
  <si>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</si>
  <si>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</si>
  <si>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</si>
  <si>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</si>
  <si>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</si>
  <si>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</si>
  <si>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</si>
  <si>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</si>
  <si>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</si>
  <si>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</si>
  <si>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</si>
  <si>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</si>
  <si>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</si>
  <si>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</si>
  <si>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</si>
  <si>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</si>
  <si>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</si>
  <si>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</si>
  <si>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</si>
  <si>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</si>
  <si>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</si>
  <si>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</si>
  <si>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</si>
  <si>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</si>
  <si>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</si>
  <si>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</si>
  <si>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</si>
  <si>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</si>
  <si>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</si>
  <si>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</si>
  <si>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</si>
  <si>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</si>
  <si>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</si>
  <si>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</si>
  <si>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</si>
  <si>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</si>
  <si>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</si>
  <si>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</si>
  <si>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</si>
  <si>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</si>
  <si>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</si>
  <si>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</si>
  <si>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</si>
  <si>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</si>
  <si>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</si>
  <si>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</si>
  <si>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</si>
  <si>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</si>
  <si>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</si>
  <si>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</si>
  <si>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</si>
  <si>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</si>
  <si>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</si>
  <si>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</si>
  <si>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</si>
  <si>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</si>
  <si>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</si>
  <si>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</si>
  <si>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</si>
  <si>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</si>
  <si>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</si>
  <si>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</si>
  <si>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</si>
  <si>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</si>
  <si>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</si>
  <si>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</si>
  <si>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</si>
  <si>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</si>
  <si>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</si>
  <si>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</si>
  <si>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</si>
  <si>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</si>
  <si>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</si>
  <si>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</si>
  <si>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</si>
  <si>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</si>
  <si>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</si>
  <si>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</si>
  <si>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</si>
  <si>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</si>
  <si>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</si>
  <si>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</si>
  <si>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</si>
  <si>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</si>
  <si>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</si>
  <si>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</si>
  <si>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</si>
  <si>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</si>
  <si>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</si>
  <si>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</si>
  <si>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</si>
  <si>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</si>
  <si>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</si>
  <si>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</si>
  <si>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</si>
  <si>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</si>
  <si>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</si>
  <si>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</si>
  <si>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</si>
  <si>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</si>
  <si>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</si>
  <si>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</si>
  <si>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</si>
  <si>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</si>
  <si>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</si>
  <si>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</si>
  <si>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</si>
  <si>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</si>
  <si>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</si>
  <si>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</si>
  <si>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</si>
  <si>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</si>
  <si>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</si>
  <si>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</si>
  <si>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</si>
  <si>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</si>
  <si>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</si>
  <si>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</si>
  <si>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</si>
  <si>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</si>
  <si>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</si>
  <si>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</si>
  <si>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</si>
  <si>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</si>
  <si>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</si>
  <si>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</si>
  <si>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</si>
  <si>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</si>
  <si>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</si>
  <si>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</si>
  <si>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</si>
  <si>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</si>
  <si>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</si>
  <si>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</si>
  <si>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</si>
  <si>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</si>
  <si>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</si>
  <si>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</si>
  <si>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</si>
  <si>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</si>
  <si>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</si>
  <si>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</si>
  <si>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</si>
  <si>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</si>
  <si>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</si>
  <si>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</si>
  <si>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</si>
  <si>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</si>
  <si>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</si>
  <si>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</si>
  <si>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</si>
  <si>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</si>
  <si>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</si>
  <si>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</si>
  <si>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</si>
  <si>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</si>
  <si>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</si>
  <si>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</si>
  <si>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</si>
  <si>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</si>
  <si>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</si>
  <si>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</si>
  <si>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</si>
  <si>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</si>
  <si>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</si>
  <si>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</si>
  <si>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</si>
  <si>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</si>
  <si>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</si>
  <si>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</si>
  <si>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</si>
  <si>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</si>
  <si>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</si>
  <si>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</si>
  <si>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</si>
  <si>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</si>
  <si>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</si>
  <si>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</si>
  <si>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</si>
  <si>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</si>
  <si>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</si>
  <si>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</si>
  <si>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</si>
  <si>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</si>
  <si>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</si>
  <si>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</si>
  <si>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</si>
  <si>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</si>
  <si>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</si>
  <si>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</si>
  <si>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</si>
  <si>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</si>
  <si>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</si>
  <si>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</si>
  <si>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</si>
  <si>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</si>
  <si>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</si>
  <si>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</si>
  <si>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</si>
  <si>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</si>
  <si>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</si>
  <si>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</si>
  <si>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</si>
  <si>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</si>
  <si>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</si>
  <si>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</si>
  <si>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</si>
  <si>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</si>
  <si>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</si>
  <si>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</si>
  <si>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</si>
  <si>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</si>
  <si>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</si>
  <si>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</si>
  <si>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</si>
  <si>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</si>
  <si>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</si>
  <si>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</si>
  <si>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</si>
  <si>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</si>
  <si>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</si>
  <si>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</si>
  <si>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</si>
  <si>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</si>
  <si>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</si>
  <si>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</si>
  <si>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</si>
  <si>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</si>
  <si>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</si>
  <si>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</si>
  <si>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</si>
  <si>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</si>
  <si>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</si>
  <si>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</si>
  <si>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</si>
  <si>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</si>
  <si>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</si>
  <si>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</si>
  <si>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</si>
  <si>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</si>
  <si>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</si>
  <si>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</si>
  <si>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</si>
  <si>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</si>
  <si>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</si>
  <si>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</si>
  <si>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</si>
  <si>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</si>
  <si>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</si>
  <si>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</si>
  <si>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</si>
  <si>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</si>
  <si>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</si>
  <si>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</si>
  <si>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</si>
  <si>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</si>
  <si>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</si>
  <si>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</si>
  <si>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</si>
  <si>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</si>
  <si>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</si>
  <si>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</si>
  <si>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</si>
  <si>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</si>
  <si>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</si>
  <si>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</si>
  <si>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</si>
  <si>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</si>
  <si>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</si>
  <si>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</si>
  <si>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</si>
  <si>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</si>
  <si>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</si>
  <si>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</si>
  <si>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</si>
  <si>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</si>
  <si>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</si>
  <si>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</si>
  <si>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</si>
  <si>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</si>
  <si>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</si>
  <si>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</si>
  <si>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</si>
  <si>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</si>
  <si>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</si>
  <si>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</si>
  <si>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</si>
  <si>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</si>
  <si>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</si>
  <si>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</si>
  <si>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</si>
  <si>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</si>
  <si>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</si>
  <si>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</si>
  <si>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</si>
  <si>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</si>
  <si>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</si>
  <si>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</si>
  <si>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</si>
  <si>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</si>
  <si>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</si>
  <si>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</si>
  <si>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</si>
  <si>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</si>
  <si>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</si>
  <si>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</si>
  <si>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</si>
  <si>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</si>
  <si>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</si>
  <si>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</si>
  <si>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</si>
  <si>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</si>
  <si>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</si>
  <si>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</si>
  <si>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</si>
  <si>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</si>
  <si>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</si>
  <si>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</si>
  <si>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</si>
  <si>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</si>
  <si>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</si>
  <si>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</si>
  <si>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</si>
  <si>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</si>
  <si>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</si>
  <si>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</si>
  <si>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</si>
  <si>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</si>
  <si>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</si>
  <si>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</si>
  <si>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</si>
  <si>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</si>
  <si>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</si>
  <si>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</si>
  <si>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</si>
  <si>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</si>
  <si>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</si>
  <si>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</si>
  <si>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</si>
  <si>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</si>
  <si>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</si>
  <si>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</si>
  <si>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</si>
  <si>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</si>
  <si>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</si>
  <si>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</si>
  <si>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</si>
  <si>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</si>
  <si>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</si>
  <si>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</si>
  <si>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</si>
  <si>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</si>
  <si>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</si>
  <si>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</si>
  <si>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</si>
  <si>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</si>
  <si>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</si>
  <si>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</si>
  <si>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</si>
  <si>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</si>
  <si>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</si>
  <si>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</si>
  <si>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</si>
  <si>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</si>
  <si>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</si>
  <si>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</si>
  <si>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</si>
  <si>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</si>
  <si>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</si>
  <si>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</si>
  <si>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</si>
  <si>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</si>
  <si>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</si>
  <si>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</si>
  <si>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</si>
  <si>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</si>
  <si>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</si>
  <si>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</si>
  <si>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</si>
  <si>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</si>
  <si>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</si>
  <si>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</si>
  <si>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</si>
  <si>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</si>
  <si>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</si>
  <si>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</si>
  <si>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</si>
  <si>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</si>
  <si>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</si>
  <si>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</si>
  <si>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</si>
  <si>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</si>
  <si>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</si>
  <si>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</si>
  <si>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</si>
  <si>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</si>
  <si>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</si>
  <si>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</si>
  <si>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</si>
  <si>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</si>
  <si>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</si>
  <si>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</si>
  <si>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</si>
  <si>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</si>
  <si>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</si>
  <si>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</si>
  <si>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</si>
  <si>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</si>
  <si>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</si>
  <si>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</si>
  <si>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</si>
  <si>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</si>
  <si>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</si>
  <si>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</si>
  <si>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</si>
  <si>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</si>
  <si>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</si>
  <si>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</si>
  <si>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</si>
  <si>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</si>
  <si>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</si>
  <si>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</si>
  <si>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</si>
  <si>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</si>
  <si>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</si>
  <si>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</si>
  <si>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</si>
  <si>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</si>
  <si>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</si>
  <si>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</si>
  <si>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</si>
  <si>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</si>
  <si>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</si>
  <si>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</si>
  <si>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</si>
  <si>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</si>
  <si>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</si>
  <si>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</si>
  <si>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</si>
  <si>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</si>
  <si>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</si>
  <si>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</si>
  <si>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</si>
  <si>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</si>
  <si>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</si>
  <si>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</si>
  <si>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</si>
  <si>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</si>
  <si>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</si>
  <si>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</si>
  <si>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</si>
  <si>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</si>
  <si>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</si>
  <si>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</si>
  <si>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</si>
  <si>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</si>
  <si>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</si>
  <si>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</si>
  <si>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</si>
  <si>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</si>
  <si>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</si>
  <si>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</si>
  <si>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</si>
  <si>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</si>
  <si>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</si>
  <si>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</si>
  <si>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</si>
  <si>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</si>
  <si>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</si>
  <si>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</si>
  <si>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</si>
  <si>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</si>
  <si>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</si>
  <si>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</si>
  <si>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</si>
  <si>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</si>
  <si>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</si>
  <si>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</si>
  <si>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</si>
  <si>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</si>
  <si>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</si>
  <si>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</si>
  <si>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</si>
  <si>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</si>
  <si>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</si>
  <si>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</si>
  <si>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</si>
  <si>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</si>
  <si>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</si>
  <si>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</si>
  <si>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</si>
  <si>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</si>
  <si>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</si>
  <si>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</si>
  <si>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</si>
  <si>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</si>
  <si>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</si>
  <si>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</si>
  <si>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</si>
  <si>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</si>
  <si>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</si>
  <si>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</si>
  <si>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</si>
  <si>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</si>
  <si>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</si>
  <si>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</si>
  <si>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</si>
  <si>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</si>
  <si>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</si>
  <si>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</si>
  <si>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</si>
  <si>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</si>
  <si>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</si>
  <si>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</si>
  <si>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</si>
  <si>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</si>
  <si>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</si>
  <si>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</si>
  <si>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</si>
  <si>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</si>
  <si>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</si>
  <si>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</si>
  <si>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</si>
  <si>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</si>
  <si>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</si>
  <si>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</si>
  <si>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</si>
  <si>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</si>
  <si>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</si>
  <si>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</si>
  <si>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</si>
  <si>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</si>
  <si>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</si>
  <si>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</si>
  <si>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</si>
  <si>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</si>
  <si>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</si>
  <si>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</si>
  <si>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</si>
  <si>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</si>
  <si>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</si>
  <si>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</si>
  <si>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</si>
  <si>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</si>
  <si>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</si>
  <si>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</si>
  <si>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</si>
  <si>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</si>
  <si>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</si>
  <si>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</si>
  <si>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</si>
  <si>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</si>
  <si>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</si>
  <si>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</si>
  <si>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</si>
  <si>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</si>
  <si>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</si>
  <si>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</si>
  <si>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</si>
  <si>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</si>
  <si>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</si>
  <si>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</si>
  <si>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</si>
  <si>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</si>
  <si>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</si>
  <si>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</si>
  <si>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</si>
  <si>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</si>
  <si>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</si>
  <si>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</si>
  <si>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</si>
  <si>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</si>
  <si>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</si>
  <si>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</si>
  <si>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</si>
  <si>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</si>
  <si>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</si>
  <si>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</si>
  <si>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</si>
  <si>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</si>
  <si>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</si>
  <si>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</si>
  <si>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</si>
  <si>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</si>
  <si>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</si>
  <si>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</si>
  <si>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</si>
  <si>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</si>
  <si>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</si>
  <si>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</si>
  <si>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</si>
  <si>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</si>
  <si>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</si>
  <si>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</si>
  <si>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</si>
  <si>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</si>
  <si>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</si>
  <si>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</si>
  <si>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</si>
  <si>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</si>
  <si>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</si>
  <si>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</si>
  <si>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</si>
  <si>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</si>
  <si>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</si>
  <si>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</si>
  <si>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</si>
  <si>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</si>
  <si>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</si>
  <si>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</si>
  <si>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</si>
  <si>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</si>
  <si>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</si>
  <si>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</si>
  <si>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</si>
  <si>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</si>
  <si>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</si>
  <si>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</si>
  <si>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</si>
  <si>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</si>
  <si>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</si>
  <si>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</si>
  <si>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</si>
  <si>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</si>
  <si>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</si>
  <si>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</si>
  <si>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</si>
  <si>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</si>
  <si>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</si>
  <si>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</si>
  <si>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</si>
  <si>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</si>
  <si>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</si>
  <si>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</si>
  <si>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</si>
  <si>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</si>
  <si>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</si>
  <si>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</si>
  <si>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</si>
  <si>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</si>
  <si>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</si>
  <si>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</si>
  <si>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</si>
  <si>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</si>
  <si>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</si>
  <si>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</si>
  <si>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</si>
  <si>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</si>
  <si>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</si>
  <si>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</si>
  <si>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</si>
  <si>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</si>
  <si>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</si>
  <si>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</si>
  <si>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</si>
  <si>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</si>
  <si>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</si>
  <si>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</si>
  <si>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</si>
  <si>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</si>
  <si>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</si>
  <si>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</si>
  <si>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</si>
  <si>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</si>
  <si>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</si>
  <si>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</si>
  <si>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</si>
  <si>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</si>
  <si>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</si>
  <si>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</si>
  <si>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</si>
  <si>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</si>
  <si>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</si>
  <si>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</si>
  <si>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</si>
  <si>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</si>
  <si>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</si>
  <si>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</si>
  <si>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</si>
  <si>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</si>
  <si>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</si>
  <si>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</si>
  <si>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</si>
  <si>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</si>
  <si>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</si>
  <si>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</si>
  <si>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</si>
  <si>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</si>
  <si>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</si>
  <si>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</si>
  <si>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</si>
  <si>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</si>
  <si>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</si>
  <si>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</si>
  <si>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</si>
  <si>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</si>
  <si>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</si>
  <si>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</si>
  <si>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</si>
  <si>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</si>
  <si>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</si>
  <si>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</si>
  <si>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</si>
  <si>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</si>
  <si>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</si>
  <si>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</si>
  <si>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</si>
  <si>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</si>
  <si>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</si>
  <si>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</si>
  <si>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</si>
  <si>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</si>
  <si>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</si>
  <si>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</si>
  <si>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</si>
  <si>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</si>
  <si>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</si>
  <si>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</si>
  <si>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</si>
  <si>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</si>
  <si>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</si>
  <si>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</si>
  <si>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</si>
  <si>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</si>
  <si>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</si>
  <si>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</si>
  <si>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</si>
  <si>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</si>
  <si>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</si>
  <si>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</si>
  <si>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</si>
  <si>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</si>
  <si>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</si>
  <si>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</si>
  <si>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</si>
  <si>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</si>
  <si>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</si>
  <si>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</si>
  <si>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</si>
  <si>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</si>
  <si>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</si>
  <si>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</si>
  <si>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</si>
  <si>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</si>
  <si>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</si>
  <si>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</si>
  <si>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</si>
  <si>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</si>
  <si>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</si>
  <si>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</si>
  <si>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</si>
  <si>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</si>
  <si>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</si>
  <si>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</si>
  <si>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</si>
  <si>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</si>
  <si>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</si>
  <si>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</si>
  <si>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</si>
  <si>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</si>
  <si>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</si>
  <si>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</si>
  <si>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</si>
  <si>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</si>
  <si>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</si>
  <si>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</si>
  <si>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</si>
  <si>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</si>
  <si>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</si>
  <si>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</si>
  <si>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</si>
  <si>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</si>
  <si>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</si>
  <si>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</si>
  <si>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</si>
  <si>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</si>
  <si>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</si>
  <si>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</si>
  <si>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</si>
  <si>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</si>
  <si>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</si>
  <si>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</si>
  <si>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</si>
  <si>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</si>
  <si>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</si>
  <si>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</si>
  <si>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</si>
  <si>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</si>
  <si>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</si>
  <si>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</si>
  <si>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</si>
  <si>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</si>
  <si>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</si>
  <si>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</si>
  <si>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</si>
  <si>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</si>
  <si>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</si>
  <si>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</si>
  <si>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</si>
  <si>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</si>
  <si>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</si>
  <si>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</si>
  <si>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</si>
  <si>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</si>
  <si>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</si>
  <si>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</si>
  <si>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</si>
  <si>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</si>
  <si>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</si>
  <si>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</si>
  <si>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</si>
  <si>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</si>
  <si>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</si>
  <si>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</si>
  <si>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</si>
  <si>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</si>
  <si>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</si>
  <si>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</si>
  <si>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</si>
  <si>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</si>
  <si>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</si>
  <si>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</si>
  <si>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</si>
  <si>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</si>
  <si>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</si>
  <si>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</si>
  <si>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</si>
  <si>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</si>
  <si>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</si>
  <si>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</si>
  <si>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</si>
  <si>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</si>
  <si>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</si>
  <si>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</si>
  <si>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</si>
  <si>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</si>
  <si>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</si>
  <si>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</si>
  <si>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</si>
  <si>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</si>
  <si>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</si>
  <si>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</si>
  <si>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</si>
  <si>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</si>
  <si>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</si>
  <si>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</si>
  <si>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</si>
  <si>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</si>
  <si>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</si>
  <si>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</si>
  <si>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</si>
  <si>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</si>
  <si>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</si>
  <si>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</si>
  <si>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</si>
  <si>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</si>
  <si>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</si>
  <si>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</si>
  <si>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</si>
  <si>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</si>
  <si>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</si>
  <si>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</si>
  <si>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</si>
  <si>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</si>
  <si>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</si>
  <si>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</si>
  <si>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</si>
  <si>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</si>
  <si>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</si>
  <si>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</si>
  <si>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</si>
  <si>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</si>
  <si>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</si>
  <si>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</si>
  <si>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</si>
  <si>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</si>
  <si>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</si>
  <si>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</si>
  <si>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</si>
  <si>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</si>
  <si>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</si>
  <si>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</si>
  <si>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</si>
  <si>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</si>
  <si>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</si>
  <si>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</si>
  <si>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</si>
  <si>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</si>
  <si>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</si>
  <si>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</si>
  <si>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</si>
  <si>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</si>
  <si>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</si>
  <si>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</si>
  <si>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</si>
  <si>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</si>
  <si>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</si>
  <si>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</si>
  <si>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</si>
  <si>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</si>
  <si>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</si>
  <si>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</si>
  <si>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</si>
  <si>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</si>
  <si>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</si>
  <si>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</si>
  <si>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</si>
  <si>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</si>
  <si>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</si>
  <si>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</si>
  <si>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</si>
  <si>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</si>
  <si>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</si>
  <si>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</si>
  <si>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</si>
  <si>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</si>
  <si>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</si>
  <si>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</si>
  <si>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</si>
  <si>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</si>
  <si>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</si>
  <si>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</si>
  <si>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</si>
  <si>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</si>
  <si>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</si>
  <si>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</si>
  <si>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</si>
  <si>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</si>
  <si>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</si>
  <si>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</si>
  <si>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</si>
  <si>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</si>
  <si>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</si>
  <si>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</si>
  <si>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</si>
  <si>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</si>
  <si>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</si>
  <si>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</si>
  <si>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</si>
  <si>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</si>
  <si>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</si>
  <si>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</si>
  <si>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</si>
  <si>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</si>
  <si>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</si>
  <si>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</si>
  <si>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</si>
  <si>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</si>
  <si>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</si>
  <si>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</si>
  <si>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</si>
  <si>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</si>
  <si>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</si>
  <si>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</si>
  <si>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</si>
  <si>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</si>
  <si>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</si>
  <si>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</si>
  <si>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</si>
  <si>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</si>
  <si>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</si>
  <si>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</si>
  <si>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</si>
  <si>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</si>
  <si>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</si>
  <si>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</si>
  <si>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</si>
  <si>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</si>
  <si>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</si>
  <si>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</si>
  <si>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</si>
  <si>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</si>
  <si>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</si>
  <si>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</si>
  <si>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</si>
  <si>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</si>
  <si>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</si>
  <si>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</si>
  <si>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</si>
  <si>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</si>
  <si>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</si>
  <si>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</si>
  <si>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</si>
  <si>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</si>
  <si>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</si>
  <si>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</si>
  <si>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</si>
  <si>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</si>
  <si>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</si>
  <si>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</si>
  <si>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</si>
  <si>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</si>
  <si>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</si>
  <si>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</si>
  <si>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</si>
  <si>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</si>
  <si>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</si>
  <si>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</si>
  <si>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</si>
  <si>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</si>
  <si>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</si>
  <si>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</si>
  <si>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</si>
  <si>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</si>
  <si>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</si>
  <si>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</si>
  <si>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</si>
  <si>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</si>
  <si>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</si>
  <si>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</si>
  <si>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</si>
  <si>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</si>
  <si>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</si>
  <si>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</si>
  <si>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</si>
  <si>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</si>
  <si>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</si>
  <si>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</si>
  <si>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</si>
  <si>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</si>
  <si>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</si>
  <si>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</si>
  <si>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</si>
  <si>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</si>
  <si>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</si>
  <si>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</si>
  <si>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</si>
  <si>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</si>
  <si>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</si>
  <si>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</si>
  <si>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</si>
  <si>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</si>
  <si>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</si>
  <si>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</si>
  <si>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</si>
  <si>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</si>
  <si>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</si>
  <si>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</si>
  <si>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</si>
  <si>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</si>
  <si>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</si>
  <si>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</si>
  <si>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</si>
  <si>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</si>
  <si>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</si>
  <si>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</si>
  <si>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</si>
  <si>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</si>
  <si>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</si>
  <si>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</si>
  <si>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</si>
  <si>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</si>
  <si>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</si>
  <si>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</si>
  <si>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</si>
  <si>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</si>
  <si>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</si>
  <si>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</si>
  <si>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</si>
  <si>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</si>
  <si>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</si>
  <si>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</si>
  <si>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</si>
  <si>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</si>
  <si>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</si>
  <si>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</si>
  <si>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</si>
  <si>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</si>
  <si>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</si>
  <si>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</si>
  <si>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</si>
  <si>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</si>
  <si>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</si>
  <si>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</si>
  <si>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</si>
  <si>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</si>
  <si>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</si>
  <si>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</si>
  <si>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</si>
  <si>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</si>
  <si>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</si>
  <si>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</si>
  <si>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</si>
  <si>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</si>
  <si>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</si>
  <si>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</si>
  <si>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</si>
  <si>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</si>
  <si>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</si>
  <si>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</si>
  <si>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</si>
  <si>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</si>
  <si>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</si>
  <si>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</si>
  <si>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</si>
  <si>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</si>
  <si>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</si>
  <si>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</si>
  <si>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</si>
  <si>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</si>
  <si>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</si>
  <si>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</si>
  <si>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</si>
  <si>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</si>
  <si>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</si>
  <si>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</si>
  <si>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</si>
  <si>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</si>
  <si>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</si>
  <si>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</si>
  <si>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</si>
  <si>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</si>
  <si>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</si>
  <si>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</si>
  <si>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</si>
  <si>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</si>
  <si>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</si>
  <si>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</si>
  <si>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</si>
  <si>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</si>
  <si>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</si>
  <si>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</si>
  <si>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</si>
  <si>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</si>
  <si>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</si>
  <si>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</si>
  <si>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</si>
  <si>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</si>
  <si>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</si>
  <si>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</si>
  <si>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</si>
  <si>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</si>
  <si>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</si>
  <si>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</si>
  <si>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</si>
  <si>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</si>
  <si>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</si>
  <si>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</si>
  <si>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</si>
  <si>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</si>
  <si>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</si>
  <si>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</si>
  <si>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</si>
  <si>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</si>
  <si>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</si>
  <si>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</si>
  <si>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</si>
  <si>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</si>
  <si>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</si>
  <si>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</si>
  <si>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</si>
  <si>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</si>
  <si>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</si>
  <si>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</si>
  <si>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</si>
  <si>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</si>
  <si>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</si>
  <si>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</si>
  <si>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</si>
  <si>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</si>
  <si>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</si>
  <si>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</si>
  <si>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</si>
  <si>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</si>
  <si>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</si>
  <si>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</si>
  <si>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</si>
  <si>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</si>
  <si>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</si>
  <si>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</si>
  <si>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</si>
  <si>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</si>
  <si>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</si>
  <si>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</si>
  <si>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</si>
  <si>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</si>
  <si>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</si>
  <si>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</si>
  <si>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</si>
  <si>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</si>
  <si>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</si>
  <si>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</si>
  <si>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</si>
  <si>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</si>
  <si>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</si>
  <si>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</si>
  <si>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</si>
  <si>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</si>
  <si>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</si>
  <si>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</si>
  <si>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</si>
  <si>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</si>
  <si>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</si>
  <si>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</si>
  <si>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</si>
  <si>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</si>
  <si>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</si>
  <si>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</si>
  <si>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</si>
  <si>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</si>
  <si>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</si>
  <si>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</si>
  <si>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</si>
  <si>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</si>
  <si>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</si>
  <si>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</si>
  <si>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</si>
  <si>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</si>
  <si>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</si>
  <si>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</si>
  <si>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</si>
  <si>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</si>
  <si>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</si>
  <si>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</si>
  <si>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</si>
  <si>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</si>
  <si>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</si>
  <si>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</si>
  <si>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</si>
  <si>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</si>
  <si>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</si>
  <si>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</si>
  <si>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</si>
  <si>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</si>
  <si>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</si>
  <si>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</si>
  <si>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</si>
  <si>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</si>
  <si>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</si>
  <si>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</si>
  <si>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</si>
  <si>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</si>
  <si>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</si>
  <si>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</si>
  <si>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</si>
  <si>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</si>
  <si>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</si>
  <si>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</si>
  <si>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</si>
  <si>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</si>
  <si>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</si>
  <si>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</si>
  <si>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</si>
  <si>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</si>
  <si>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</si>
  <si>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</si>
  <si>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</si>
  <si>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</si>
  <si>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</si>
  <si>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</si>
  <si>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</si>
  <si>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</si>
  <si>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</si>
  <si>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</si>
  <si>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</si>
  <si>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</si>
  <si>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</si>
  <si>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</si>
  <si>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</si>
  <si>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</si>
  <si>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</si>
  <si>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</si>
  <si>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</si>
  <si>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</si>
  <si>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</si>
  <si>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</si>
  <si>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</si>
  <si>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</si>
  <si>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</si>
  <si>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</si>
  <si>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</si>
  <si>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</si>
  <si>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</si>
  <si>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</si>
  <si>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</si>
  <si>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</si>
  <si>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</si>
  <si>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</si>
  <si>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</si>
  <si>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</si>
  <si>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</si>
  <si>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</si>
  <si>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</si>
  <si>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</si>
  <si>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</si>
  <si>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</si>
  <si>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</si>
  <si>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</si>
  <si>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</si>
  <si>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</si>
  <si>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</si>
  <si>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</si>
  <si>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</si>
  <si>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</si>
  <si>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</si>
  <si>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</si>
  <si>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</si>
  <si>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</si>
  <si>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</si>
  <si>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</si>
  <si>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</si>
  <si>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</si>
  <si>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</si>
  <si>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</si>
  <si>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</si>
  <si>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</si>
  <si>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</si>
  <si>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</si>
  <si>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</si>
  <si>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</si>
  <si>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</si>
  <si>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</si>
  <si>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</si>
  <si>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</si>
  <si>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</si>
  <si>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</si>
  <si>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</si>
  <si>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</si>
  <si>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</si>
  <si>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</si>
  <si>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</si>
  <si>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</si>
  <si>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</si>
  <si>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</si>
  <si>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</si>
  <si>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</si>
  <si>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</si>
  <si>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</si>
  <si>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</si>
  <si>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</si>
  <si>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</si>
  <si>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</si>
  <si>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</si>
  <si>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</si>
  <si>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</si>
  <si>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</si>
  <si>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</si>
  <si>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</si>
  <si>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</si>
  <si>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</si>
  <si>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</si>
  <si>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</si>
  <si>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</si>
  <si>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</si>
  <si>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</si>
  <si>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</si>
  <si>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</si>
  <si>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</si>
  <si>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</si>
  <si>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</si>
  <si>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</si>
  <si>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</si>
  <si>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</si>
  <si>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</si>
  <si>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</si>
  <si>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</si>
  <si>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</si>
  <si>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</si>
  <si>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</si>
  <si>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</si>
  <si>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</si>
  <si>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</si>
  <si>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</si>
  <si>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</si>
  <si>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</si>
  <si>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</si>
  <si>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</si>
  <si>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</si>
  <si>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</si>
  <si>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</si>
  <si>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</si>
  <si>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</si>
  <si>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</si>
  <si>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</si>
  <si>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</si>
  <si>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</si>
  <si>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</si>
  <si>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</si>
  <si>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</si>
  <si>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</si>
  <si>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</si>
  <si>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</si>
  <si>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</si>
  <si>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</si>
  <si>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</si>
  <si>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</si>
  <si>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</si>
  <si>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</si>
  <si>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</si>
  <si>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</si>
  <si>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</si>
  <si>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</si>
  <si>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</si>
  <si>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</si>
  <si>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</si>
  <si>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</si>
  <si>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</si>
  <si>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</si>
  <si>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</si>
  <si>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</si>
  <si>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</si>
  <si>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</si>
  <si>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</si>
  <si>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</si>
  <si>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</si>
  <si>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</si>
  <si>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</si>
  <si>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</si>
  <si>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</si>
  <si>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</si>
  <si>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</si>
  <si>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</si>
  <si>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</si>
  <si>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</si>
  <si>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</si>
  <si>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</si>
  <si>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</si>
  <si>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</si>
  <si>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</si>
  <si>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</si>
  <si>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</si>
  <si>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</si>
  <si>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</si>
  <si>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</si>
  <si>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</si>
  <si>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</si>
  <si>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</si>
  <si>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</si>
  <si>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</si>
  <si>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</si>
  <si>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</si>
  <si>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</si>
  <si>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</si>
  <si>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</si>
  <si>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</si>
  <si>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</si>
  <si>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</si>
  <si>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</si>
  <si>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</si>
  <si>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</si>
  <si>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</si>
  <si>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</si>
  <si>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</si>
  <si>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</si>
  <si>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</si>
  <si>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</si>
  <si>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</si>
  <si>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</si>
  <si>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</si>
  <si>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</si>
  <si>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</si>
  <si>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</si>
  <si>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</si>
  <si>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</si>
  <si>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</si>
  <si>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</si>
  <si>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</si>
  <si>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</si>
  <si>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</si>
  <si>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</si>
  <si>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</si>
  <si>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</si>
  <si>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</si>
  <si>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</si>
  <si>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</si>
  <si>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</si>
  <si>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</si>
  <si>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</si>
  <si>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</si>
  <si>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</si>
  <si>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</si>
  <si>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</si>
  <si>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</si>
  <si>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</si>
  <si>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</si>
  <si>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</si>
  <si>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</si>
  <si>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</si>
  <si>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</si>
  <si>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</si>
  <si>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</si>
  <si>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</si>
  <si>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</si>
  <si>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</si>
  <si>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</si>
  <si>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</si>
  <si>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</si>
  <si>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</si>
  <si>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</si>
  <si>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</si>
  <si>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</si>
  <si>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</si>
  <si>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</si>
  <si>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</si>
  <si>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</si>
  <si>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</si>
  <si>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</si>
  <si>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</si>
  <si>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</si>
  <si>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</si>
  <si>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</si>
  <si>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</si>
  <si>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</si>
  <si>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</si>
  <si>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</si>
  <si>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</si>
  <si>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</si>
  <si>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</si>
  <si>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</si>
  <si>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</si>
  <si>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</si>
  <si>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</si>
  <si>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</si>
  <si>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</si>
  <si>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</si>
  <si>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</si>
  <si>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</si>
  <si>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</si>
  <si>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</si>
  <si>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</si>
  <si>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</si>
  <si>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</si>
  <si>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</si>
  <si>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</si>
  <si>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</si>
  <si>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</si>
  <si>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</si>
  <si>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</si>
  <si>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</si>
  <si>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</si>
  <si>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</si>
  <si>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</si>
  <si>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</si>
  <si>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</si>
  <si>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</si>
  <si>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</si>
  <si>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</si>
  <si>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</si>
  <si>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</si>
  <si>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</si>
  <si>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</si>
  <si>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</si>
  <si>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</si>
  <si>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</si>
  <si>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</si>
  <si>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</si>
  <si>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</si>
  <si>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</si>
  <si>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</si>
  <si>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</si>
  <si>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</si>
  <si>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</si>
  <si>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</si>
  <si>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</si>
  <si>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</si>
  <si>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</si>
  <si>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</si>
  <si>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</si>
  <si>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</si>
  <si>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</si>
  <si>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</si>
  <si>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</si>
  <si>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</si>
  <si>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</si>
  <si>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</si>
  <si>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</si>
  <si>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</si>
  <si>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</si>
  <si>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</si>
  <si>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</si>
  <si>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</si>
  <si>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</si>
  <si>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</si>
  <si>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</si>
  <si>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</si>
  <si>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</si>
  <si>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</si>
  <si>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</si>
  <si>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</si>
  <si>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</si>
  <si>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</si>
  <si>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</si>
  <si>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</si>
  <si>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</si>
  <si>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</si>
  <si>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</si>
  <si>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</si>
  <si>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</si>
  <si>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</si>
  <si>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</si>
  <si>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</si>
  <si>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</si>
  <si>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</si>
  <si>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</si>
  <si>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</si>
  <si>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</si>
  <si>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</si>
  <si>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</si>
  <si>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</si>
  <si>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</si>
  <si>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</si>
  <si>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</si>
  <si>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</si>
  <si>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</si>
  <si>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</si>
  <si>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</si>
  <si>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</si>
  <si>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</si>
  <si>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</si>
  <si>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</si>
  <si>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</si>
  <si>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</si>
  <si>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</si>
  <si>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</si>
  <si>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</si>
  <si>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</si>
  <si>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</si>
  <si>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</si>
  <si>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</si>
  <si>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</si>
  <si>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</si>
  <si>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</si>
  <si>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</si>
  <si>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</si>
  <si>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</si>
  <si>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</si>
  <si>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</si>
  <si>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</si>
  <si>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</si>
  <si>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</si>
  <si>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</si>
  <si>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</si>
  <si>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</si>
  <si>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</si>
  <si>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</si>
  <si>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</si>
  <si>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</si>
  <si>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</si>
  <si>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</si>
  <si>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</si>
  <si>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</si>
  <si>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</si>
  <si>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</si>
  <si>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</si>
  <si>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</si>
  <si>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</si>
  <si>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</si>
  <si>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</si>
  <si>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</si>
  <si>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</si>
  <si>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</si>
  <si>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</si>
  <si>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</si>
  <si>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</si>
  <si>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</si>
  <si>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</si>
  <si>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</si>
  <si>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</si>
  <si>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</si>
  <si>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</si>
  <si>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</si>
  <si>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</si>
  <si>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</si>
  <si>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</si>
  <si>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</si>
  <si>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</si>
  <si>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</si>
  <si>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</si>
  <si>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</si>
  <si>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</si>
  <si>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</si>
  <si>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</si>
  <si>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</si>
  <si>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</si>
  <si>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</si>
  <si>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</si>
  <si>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</si>
  <si>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</si>
  <si>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</si>
  <si>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</si>
  <si>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</si>
  <si>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</si>
  <si>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</si>
  <si>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</si>
  <si>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</si>
  <si>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</si>
  <si>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</si>
  <si>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</si>
  <si>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</si>
  <si>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</si>
  <si>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</si>
  <si>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</si>
  <si>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</si>
  <si>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</si>
  <si>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</si>
  <si>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</si>
  <si>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</si>
  <si>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</si>
  <si>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</si>
  <si>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</si>
  <si>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</si>
  <si>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</si>
  <si>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</si>
  <si>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</si>
  <si>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</si>
  <si>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</si>
  <si>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</si>
  <si>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</si>
  <si>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</si>
  <si>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</si>
  <si>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</si>
  <si>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</si>
  <si>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</si>
  <si>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</si>
  <si>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</si>
  <si>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</si>
  <si>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</si>
  <si>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</si>
  <si>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</si>
  <si>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</si>
  <si>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</si>
  <si>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</si>
  <si>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</si>
  <si>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</si>
  <si>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</si>
  <si>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</si>
  <si>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</si>
  <si>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</si>
  <si>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</si>
  <si>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</si>
  <si>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</si>
  <si>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</si>
  <si>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</si>
  <si>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</si>
  <si>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</si>
  <si>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</si>
  <si>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</si>
  <si>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</si>
  <si>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</si>
  <si>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</si>
  <si>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</si>
  <si>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</si>
  <si>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</si>
  <si>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</si>
  <si>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</si>
  <si>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</si>
  <si>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</si>
  <si>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</si>
  <si>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</si>
  <si>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</si>
  <si>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</si>
  <si>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</si>
  <si>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</si>
  <si>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</si>
  <si>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</si>
  <si>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</si>
  <si>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</si>
  <si>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</si>
  <si>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</si>
  <si>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</si>
  <si>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</si>
  <si>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</si>
  <si>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</si>
  <si>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</si>
  <si>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</si>
  <si>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</si>
  <si>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</si>
  <si>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</si>
  <si>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</si>
  <si>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</si>
  <si>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</si>
  <si>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</si>
  <si>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</si>
  <si>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</si>
  <si>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</si>
  <si>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</si>
  <si>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</si>
  <si>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</si>
  <si>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</si>
  <si>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</si>
  <si>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</si>
  <si>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</si>
  <si>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</si>
  <si>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</si>
  <si>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</si>
  <si>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</si>
  <si>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</si>
  <si>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</si>
  <si>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</si>
  <si>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</si>
  <si>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</si>
  <si>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</si>
  <si>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</si>
  <si>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</si>
  <si>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</si>
  <si>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</si>
  <si>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</si>
  <si>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</si>
  <si>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</si>
  <si>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</si>
  <si>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</si>
  <si>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</si>
  <si>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</si>
  <si>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</si>
  <si>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</si>
  <si>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</si>
  <si>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</si>
  <si>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</si>
  <si>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</si>
  <si>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</si>
  <si>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</si>
  <si>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</si>
  <si>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</si>
  <si>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</si>
  <si>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</si>
  <si>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</si>
  <si>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</si>
  <si>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</si>
  <si>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</si>
  <si>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</si>
  <si>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</si>
  <si>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</si>
  <si>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</si>
  <si>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</si>
  <si>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</si>
  <si>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</si>
  <si>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</si>
  <si>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</si>
  <si>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</si>
  <si>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</si>
  <si>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</si>
  <si>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</si>
  <si>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</si>
  <si>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</si>
  <si>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</si>
  <si>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</si>
  <si>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</si>
  <si>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</si>
  <si>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</si>
  <si>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</si>
  <si>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</si>
  <si>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</si>
  <si>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</si>
  <si>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</si>
  <si>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</si>
  <si>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</si>
  <si>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</si>
  <si>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</si>
  <si>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</si>
  <si>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</si>
  <si>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</si>
  <si>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</si>
  <si>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</si>
  <si>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</si>
  <si>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</si>
  <si>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</si>
  <si>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</si>
  <si>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</si>
  <si>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</si>
  <si>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</si>
  <si>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</si>
  <si>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</si>
  <si>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</si>
  <si>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</si>
  <si>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</si>
  <si>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</si>
  <si>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</si>
  <si>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</si>
  <si>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</si>
  <si>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</si>
  <si>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</si>
  <si>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</si>
  <si>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</si>
  <si>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</si>
  <si>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</si>
  <si>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</si>
  <si>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</si>
  <si>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</si>
  <si>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</si>
  <si>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</si>
  <si>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</si>
  <si>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</si>
  <si>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</si>
  <si>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</si>
  <si>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</si>
  <si>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</si>
  <si>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</si>
  <si>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</si>
  <si>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</si>
  <si>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</si>
  <si>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</si>
  <si>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</si>
  <si>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</si>
  <si>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</si>
  <si>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</si>
  <si>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</si>
  <si>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</si>
  <si>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</si>
  <si>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</si>
  <si>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</si>
  <si>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</si>
  <si>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</si>
  <si>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</si>
  <si>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</si>
  <si>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</si>
  <si>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</si>
  <si>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</si>
  <si>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</si>
  <si>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</si>
  <si>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</si>
  <si>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</si>
  <si>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</si>
  <si>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</si>
  <si>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</si>
  <si>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</si>
  <si>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</si>
  <si>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</si>
  <si>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</si>
  <si>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</si>
  <si>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</si>
  <si>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</si>
  <si>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</si>
  <si>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</si>
  <si>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</si>
  <si>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</si>
  <si>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</si>
  <si>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</si>
  <si>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</si>
  <si>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</si>
  <si>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</si>
  <si>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</si>
  <si>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</si>
  <si>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</si>
  <si>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</si>
  <si>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</si>
  <si>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</si>
  <si>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</si>
  <si>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</si>
  <si>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</si>
  <si>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</si>
  <si>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</si>
  <si>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</si>
  <si>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</si>
  <si>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</si>
  <si>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</si>
  <si>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</si>
  <si>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</si>
  <si>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</si>
  <si>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</si>
  <si>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</si>
  <si>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</si>
  <si>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</si>
  <si>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</si>
  <si>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</si>
  <si>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</si>
  <si>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</si>
  <si>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</si>
  <si>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</si>
  <si>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</si>
  <si>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</si>
  <si>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</si>
  <si>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</si>
  <si>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</si>
  <si>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</si>
  <si>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</si>
  <si>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</si>
  <si>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</si>
  <si>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</si>
  <si>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</si>
  <si>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</si>
  <si>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</si>
  <si>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</si>
  <si>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</si>
  <si>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</si>
  <si>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</si>
  <si>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</si>
  <si>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</si>
  <si>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</si>
  <si>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</si>
  <si>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</si>
  <si>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</si>
  <si>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</si>
  <si>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</si>
  <si>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</si>
  <si>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</si>
  <si>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</si>
  <si>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</si>
  <si>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</si>
  <si>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</si>
  <si>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</si>
  <si>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</si>
  <si>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</si>
  <si>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</si>
  <si>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</si>
  <si>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</si>
  <si>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</si>
  <si>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</si>
  <si>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</si>
  <si>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</si>
  <si>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</si>
  <si>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</si>
  <si>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</si>
  <si>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</si>
  <si>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</si>
  <si>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</si>
  <si>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</si>
  <si>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</si>
  <si>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</si>
  <si>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</si>
  <si>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</si>
  <si>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</si>
  <si>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</si>
  <si>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</si>
  <si>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</si>
  <si>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</si>
  <si>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</si>
  <si>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</si>
  <si>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</si>
  <si>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</si>
  <si>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</si>
  <si>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</si>
  <si>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</si>
  <si>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</si>
  <si>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</si>
  <si>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</si>
  <si>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</si>
  <si>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</si>
  <si>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</si>
  <si>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</si>
  <si>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</si>
  <si>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</si>
  <si>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</si>
  <si>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</si>
  <si>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</si>
  <si>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</si>
  <si>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</si>
  <si>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</si>
  <si>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</si>
  <si>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</si>
  <si>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</si>
  <si>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</si>
  <si>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</si>
  <si>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</si>
  <si>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</si>
  <si>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</si>
  <si>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</si>
  <si>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</si>
  <si>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</si>
  <si>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</si>
  <si>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</si>
  <si>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</si>
  <si>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</si>
  <si>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</si>
  <si>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</si>
  <si>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</si>
  <si>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</si>
  <si>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</si>
  <si>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</si>
  <si>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</si>
  <si>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</si>
  <si>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</si>
  <si>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</si>
  <si>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</si>
  <si>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</si>
  <si>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</si>
  <si>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</si>
  <si>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</si>
  <si>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</si>
  <si>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</si>
  <si>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</si>
  <si>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</si>
  <si>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</si>
  <si>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</si>
  <si>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</si>
  <si>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</si>
  <si>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</si>
  <si>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</si>
  <si>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</si>
  <si>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</si>
  <si>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</si>
  <si>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</si>
  <si>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</si>
  <si>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</si>
  <si>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</si>
  <si>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</si>
  <si>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</si>
  <si>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</si>
  <si>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</si>
  <si>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</si>
  <si>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</si>
  <si>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</si>
  <si>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</si>
  <si>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</si>
  <si>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</si>
  <si>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</si>
  <si>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</si>
  <si>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</si>
  <si>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</si>
  <si>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</si>
  <si>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</si>
  <si>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</si>
  <si>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</si>
  <si>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</si>
  <si>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</si>
  <si>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</si>
  <si>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</si>
  <si>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</si>
  <si>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</si>
  <si>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</si>
  <si>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</si>
  <si>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</si>
  <si>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</si>
  <si>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</si>
  <si>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</si>
  <si>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</si>
  <si>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</si>
  <si>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</si>
  <si>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</si>
  <si>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</si>
  <si>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</si>
  <si>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</si>
  <si>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</si>
  <si>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</si>
  <si>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</si>
  <si>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</si>
  <si>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</si>
  <si>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</si>
  <si>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</si>
  <si>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</si>
  <si>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</si>
  <si>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</si>
  <si>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</si>
  <si>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</si>
  <si>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</si>
  <si>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</si>
  <si>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</si>
  <si>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</si>
  <si>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</si>
  <si>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</si>
  <si>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</si>
  <si>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</si>
  <si>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</si>
  <si>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</si>
  <si>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</si>
  <si>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</si>
  <si>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</si>
  <si>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</si>
  <si>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</si>
  <si>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</si>
  <si>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</si>
  <si>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</si>
  <si>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</si>
  <si>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</si>
  <si>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</si>
  <si>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</si>
  <si>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</si>
  <si>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</si>
  <si>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</si>
  <si>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</si>
  <si>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</si>
  <si>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</si>
  <si>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</si>
  <si>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</si>
  <si>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</si>
  <si>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</si>
  <si>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</si>
  <si>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</si>
  <si>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</si>
  <si>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</si>
  <si>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</si>
  <si>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</si>
  <si>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</si>
  <si>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</si>
  <si>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</si>
  <si>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</si>
  <si>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</si>
  <si>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</si>
  <si>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</si>
  <si>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</si>
  <si>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</si>
  <si>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</si>
  <si>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</si>
  <si>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</si>
  <si>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</si>
  <si>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</si>
  <si>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</si>
  <si>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</si>
  <si>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</si>
  <si>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</si>
  <si>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</si>
  <si>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</si>
  <si>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</si>
  <si>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</si>
  <si>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</si>
  <si>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</si>
  <si>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</si>
  <si>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</si>
  <si>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</si>
  <si>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</si>
  <si>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</si>
  <si>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</si>
  <si>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</si>
  <si>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</si>
  <si>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</si>
  <si>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</si>
  <si>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</si>
  <si>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</si>
  <si>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</si>
  <si>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</si>
  <si>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</si>
  <si>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</si>
  <si>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</si>
  <si>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</si>
  <si>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</si>
  <si>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</si>
  <si>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</si>
  <si>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</si>
  <si>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</si>
  <si>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</si>
  <si>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</si>
  <si>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</si>
  <si>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</si>
  <si>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</si>
  <si>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</si>
  <si>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</si>
  <si>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</si>
  <si>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</si>
  <si>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</si>
  <si>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</si>
  <si>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</si>
  <si>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</si>
  <si>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</si>
  <si>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</si>
  <si>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</si>
  <si>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</si>
  <si>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</si>
  <si>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</si>
  <si>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</si>
  <si>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</si>
  <si>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</si>
  <si>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</si>
  <si>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</si>
  <si>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</si>
  <si>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</si>
  <si>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</si>
  <si>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</si>
  <si>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</si>
  <si>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</si>
  <si>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</si>
  <si>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</si>
  <si>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</si>
  <si>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</si>
  <si>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</si>
  <si>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</si>
  <si>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</si>
  <si>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</si>
  <si>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</si>
  <si>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</si>
  <si>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</si>
  <si>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</si>
  <si>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</si>
  <si>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</si>
  <si>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</si>
  <si>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</si>
  <si>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</si>
  <si>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</si>
  <si>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</si>
  <si>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</si>
  <si>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</si>
  <si>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</si>
  <si>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</si>
  <si>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</si>
  <si>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</si>
  <si>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</si>
  <si>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</si>
  <si>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</si>
  <si>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</si>
  <si>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</si>
  <si>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</si>
  <si>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</si>
  <si>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</si>
  <si>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</si>
  <si>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</si>
  <si>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</si>
  <si>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</si>
  <si>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</si>
  <si>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</si>
  <si>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</si>
  <si>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</si>
  <si>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</si>
  <si>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</si>
  <si>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</si>
  <si>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</si>
  <si>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</si>
  <si>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</si>
  <si>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</si>
  <si>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</si>
  <si>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</si>
  <si>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</si>
  <si>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</si>
  <si>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</si>
  <si>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</si>
  <si>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</si>
  <si>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</si>
  <si>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</si>
  <si>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</si>
  <si>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</si>
  <si>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</si>
  <si>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</si>
  <si>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</si>
  <si>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</si>
  <si>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</si>
  <si>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</si>
  <si>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</si>
  <si>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</si>
  <si>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</si>
  <si>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</si>
  <si>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</si>
  <si>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</si>
  <si>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</si>
  <si>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</si>
  <si>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</si>
  <si>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</si>
  <si>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</si>
  <si>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</si>
  <si>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</si>
  <si>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</si>
  <si>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</si>
  <si>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</si>
  <si>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</si>
  <si>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</si>
  <si>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</si>
  <si>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</si>
  <si>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</si>
  <si>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</si>
  <si>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</si>
  <si>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</si>
  <si>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</si>
  <si>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</si>
  <si>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</si>
  <si>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</si>
  <si>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</si>
  <si>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</si>
  <si>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</si>
  <si>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</si>
  <si>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</si>
  <si>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</si>
  <si>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</si>
  <si>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</si>
  <si>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</si>
  <si>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</si>
  <si>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</si>
  <si>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</si>
  <si>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</si>
  <si>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</si>
  <si>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</si>
  <si>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</si>
  <si>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</si>
  <si>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</si>
  <si>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</si>
  <si>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</si>
  <si>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</si>
  <si>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</si>
  <si>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</si>
  <si>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</si>
  <si>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</si>
  <si>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</si>
  <si>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</si>
  <si>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</si>
  <si>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</si>
  <si>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</si>
  <si>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</si>
  <si>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</si>
  <si>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</si>
  <si>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</si>
  <si>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</si>
  <si>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</si>
  <si>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</si>
  <si>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</si>
  <si>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</si>
  <si>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</si>
  <si>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</si>
  <si>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</si>
  <si>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</si>
  <si>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</si>
  <si>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</si>
  <si>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</si>
  <si>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</si>
  <si>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</si>
  <si>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</si>
  <si>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</si>
  <si>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</si>
  <si>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</si>
  <si>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</si>
  <si>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</si>
  <si>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</si>
  <si>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</si>
  <si>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</si>
  <si>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</si>
  <si>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</si>
  <si>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</si>
  <si>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</si>
  <si>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</si>
  <si>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</si>
  <si>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</si>
  <si>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</si>
  <si>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</si>
  <si>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</si>
  <si>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</si>
  <si>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</si>
  <si>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</si>
  <si>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</si>
  <si>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</si>
  <si>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</si>
  <si>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</si>
  <si>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</si>
  <si>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</si>
  <si>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</si>
  <si>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</si>
  <si>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</si>
  <si>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</si>
  <si>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</si>
  <si>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</si>
  <si>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</si>
  <si>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</si>
  <si>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</si>
  <si>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</si>
  <si>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</si>
  <si>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</si>
  <si>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</si>
  <si>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</si>
  <si>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</si>
  <si>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</si>
  <si>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</si>
  <si>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</si>
  <si>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</si>
  <si>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</si>
  <si>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</si>
  <si>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</si>
  <si>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</si>
  <si>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</si>
  <si>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</si>
  <si>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</si>
  <si>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</si>
  <si>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</si>
  <si>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</si>
  <si>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</si>
  <si>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</si>
  <si>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</si>
  <si>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</si>
  <si>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</si>
  <si>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</si>
  <si>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</si>
  <si>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</si>
  <si>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</si>
  <si>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</si>
  <si>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</si>
  <si>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</si>
  <si>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</si>
  <si>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</si>
  <si>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</si>
  <si>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</si>
  <si>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</si>
  <si>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</si>
  <si>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</si>
  <si>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</si>
  <si>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</si>
  <si>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</si>
  <si>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</si>
  <si>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</si>
  <si>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</si>
  <si>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</si>
  <si>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</si>
  <si>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</si>
  <si>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</si>
  <si>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</si>
  <si>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</si>
  <si>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</si>
  <si>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</si>
  <si>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</si>
  <si>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</si>
  <si>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</si>
  <si>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</si>
  <si>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</si>
  <si>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</si>
  <si>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</si>
  <si>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</si>
  <si>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</si>
  <si>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</si>
  <si>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</si>
  <si>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</si>
  <si>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</si>
  <si>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</si>
  <si>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</si>
  <si>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</si>
  <si>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</si>
  <si>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</si>
  <si>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</si>
  <si>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</si>
  <si>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</si>
  <si>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</si>
  <si>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</si>
  <si>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</si>
  <si>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</si>
  <si>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</si>
  <si>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</si>
  <si>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</si>
  <si>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</si>
  <si>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</si>
  <si>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</si>
  <si>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</si>
  <si>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</si>
  <si>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</si>
  <si>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</si>
  <si>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</si>
  <si>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</si>
  <si>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</si>
  <si>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</si>
  <si>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</si>
  <si>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</si>
  <si>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</si>
  <si>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</si>
  <si>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</si>
  <si>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</si>
  <si>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</si>
  <si>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</si>
  <si>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</si>
  <si>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</si>
  <si>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</si>
  <si>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</si>
  <si>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</si>
  <si>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</si>
  <si>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</si>
  <si>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</si>
  <si>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</si>
  <si>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</si>
  <si>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</si>
  <si>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</si>
  <si>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</si>
  <si>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</si>
  <si>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</si>
  <si>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</si>
  <si>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</si>
  <si>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</si>
  <si>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</si>
  <si>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</si>
  <si>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</si>
  <si>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</si>
  <si>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</si>
  <si>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</si>
  <si>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</si>
  <si>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</si>
  <si>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</si>
  <si>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</si>
  <si>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</si>
  <si>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</si>
  <si>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</si>
  <si>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</si>
  <si>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</si>
  <si>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</si>
  <si>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</si>
  <si>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</si>
  <si>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</si>
  <si>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</si>
  <si>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</si>
  <si>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</si>
  <si>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</si>
  <si>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</si>
  <si>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</si>
  <si>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</si>
  <si>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</si>
  <si>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</si>
  <si>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</si>
  <si>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</si>
  <si>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</si>
  <si>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</si>
  <si>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</si>
  <si>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</si>
  <si>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</si>
  <si>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</si>
  <si>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</si>
  <si>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</si>
  <si>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</si>
  <si>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</si>
  <si>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</si>
  <si>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</si>
  <si>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</si>
  <si>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</si>
  <si>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</si>
  <si>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</si>
  <si>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</si>
  <si>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</si>
  <si>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</si>
  <si>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</si>
  <si>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</si>
  <si>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</si>
  <si>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</si>
  <si>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</si>
  <si>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</si>
  <si>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</si>
  <si>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</si>
  <si>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</si>
  <si>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</si>
  <si>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</si>
  <si>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</si>
  <si>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</si>
  <si>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</si>
  <si>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</si>
  <si>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</si>
  <si>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</si>
  <si>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</si>
  <si>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</si>
  <si>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</si>
  <si>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</si>
  <si>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</si>
  <si>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</si>
  <si>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</si>
  <si>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</si>
  <si>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</si>
  <si>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</si>
  <si>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</si>
  <si>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</si>
  <si>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</si>
  <si>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</si>
  <si>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</si>
  <si>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</si>
  <si>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</si>
  <si>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</si>
  <si>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</si>
  <si>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</si>
  <si>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</si>
  <si>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</si>
  <si>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</si>
  <si>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</si>
  <si>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</si>
  <si>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</si>
  <si>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</si>
  <si>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</si>
  <si>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</si>
  <si>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</si>
  <si>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</si>
  <si>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</si>
  <si>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</si>
  <si>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</si>
  <si>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</si>
  <si>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</si>
  <si>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</si>
  <si>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</si>
  <si>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</si>
  <si>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</si>
  <si>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</si>
  <si>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</si>
  <si>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</si>
  <si>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</si>
  <si>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</si>
  <si>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</si>
  <si>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</si>
  <si>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</si>
  <si>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</si>
  <si>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</si>
  <si>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</si>
  <si>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</si>
  <si>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</si>
  <si>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</si>
  <si>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</si>
  <si>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</si>
  <si>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</si>
  <si>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</si>
  <si>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</si>
  <si>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</si>
  <si>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</si>
  <si>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</si>
  <si>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</si>
  <si>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</si>
  <si>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</si>
  <si>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</si>
  <si>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</si>
  <si>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</si>
  <si>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</si>
  <si>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</si>
  <si>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</si>
  <si>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</si>
  <si>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</si>
  <si>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</si>
  <si>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</si>
  <si>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</si>
  <si>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</si>
  <si>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</si>
  <si>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</si>
  <si>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</si>
  <si>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</si>
  <si>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</si>
  <si>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</si>
  <si>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</si>
  <si>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</si>
  <si>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</si>
  <si>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</si>
  <si>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</si>
  <si>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</si>
  <si>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</si>
  <si>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</si>
  <si>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</si>
  <si>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</si>
  <si>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</si>
  <si>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</si>
  <si>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</si>
  <si>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</si>
  <si>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</si>
  <si>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</si>
  <si>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</si>
  <si>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</si>
  <si>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</si>
  <si>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</si>
  <si>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</si>
  <si>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</si>
  <si>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</si>
  <si>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</si>
  <si>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</si>
  <si>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</si>
  <si>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</si>
  <si>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</si>
  <si>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</si>
  <si>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</si>
  <si>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</si>
  <si>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</si>
  <si>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</si>
  <si>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</si>
  <si>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</si>
  <si>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</si>
  <si>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</si>
  <si>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</si>
  <si>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</si>
  <si>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</si>
  <si>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</si>
  <si>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</si>
  <si>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</si>
  <si>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</si>
  <si>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</si>
  <si>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</si>
  <si>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</si>
  <si>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</si>
  <si>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</si>
  <si>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</si>
  <si>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</si>
  <si>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</si>
  <si>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</si>
  <si>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</si>
  <si>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</si>
  <si>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</si>
  <si>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</si>
  <si>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</si>
  <si>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</si>
  <si>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</si>
  <si>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</si>
  <si>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</si>
  <si>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</si>
  <si>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</si>
  <si>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</si>
  <si>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</si>
  <si>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</si>
  <si>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</si>
  <si>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</si>
  <si>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</si>
  <si>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</si>
  <si>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</si>
  <si>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</si>
  <si>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</si>
  <si>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</si>
  <si>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</si>
  <si>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</si>
  <si>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</si>
  <si>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</si>
  <si>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</si>
  <si>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</si>
  <si>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</si>
  <si>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</si>
  <si>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</si>
  <si>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</si>
  <si>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</si>
  <si>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</si>
  <si>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</si>
  <si>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</si>
  <si>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</si>
  <si>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</si>
  <si>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</si>
  <si>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</si>
  <si>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</si>
  <si>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</si>
  <si>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</si>
  <si>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</si>
  <si>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</si>
  <si>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</si>
  <si>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</si>
  <si>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</si>
  <si>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</si>
  <si>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</si>
  <si>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</si>
  <si>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</si>
  <si>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</si>
  <si>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</si>
  <si>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</si>
  <si>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</si>
  <si>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</si>
  <si>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</si>
  <si>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</si>
  <si>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</si>
  <si>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</si>
  <si>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</si>
  <si>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</si>
  <si>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</si>
  <si>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</si>
  <si>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</si>
  <si>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</si>
  <si>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</si>
  <si>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</si>
  <si>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</si>
  <si>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</si>
  <si>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</si>
  <si>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</si>
  <si>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</si>
  <si>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</si>
  <si>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</si>
  <si>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</si>
  <si>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</si>
  <si>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</si>
  <si>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</si>
  <si>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</si>
  <si>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</si>
  <si>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</si>
  <si>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</si>
  <si>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</si>
  <si>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</si>
  <si>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</si>
  <si>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</si>
  <si>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</si>
  <si>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</si>
  <si>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</si>
  <si>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</si>
  <si>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</si>
  <si>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</si>
  <si>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</si>
  <si>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</si>
  <si>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</si>
  <si>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</si>
  <si>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</si>
  <si>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</si>
  <si>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</si>
  <si>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</si>
  <si>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</si>
  <si>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</si>
  <si>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</si>
  <si>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</si>
  <si>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</si>
  <si>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</si>
  <si>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</si>
  <si>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</si>
  <si>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</si>
  <si>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</si>
  <si>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</si>
  <si>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</si>
  <si>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</si>
  <si>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</si>
  <si>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</si>
  <si>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</si>
  <si>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</si>
  <si>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</si>
  <si>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</si>
  <si>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</si>
  <si>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</si>
  <si>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</si>
  <si>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</si>
  <si>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</si>
  <si>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</si>
  <si>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</si>
  <si>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</si>
  <si>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</si>
  <si>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</si>
  <si>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</si>
  <si>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</si>
  <si>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</si>
  <si>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</si>
  <si>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</si>
  <si>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</si>
  <si>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</si>
  <si>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</si>
  <si>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</si>
  <si>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</si>
  <si>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</si>
  <si>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</si>
  <si>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</si>
  <si>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</si>
  <si>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</si>
  <si>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</si>
  <si>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</si>
  <si>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</si>
  <si>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</si>
  <si>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</si>
  <si>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</si>
  <si>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</si>
  <si>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</si>
  <si>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</si>
  <si>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</si>
  <si>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</si>
  <si>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</si>
  <si>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</si>
  <si>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</si>
  <si>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</si>
  <si>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</si>
  <si>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</si>
  <si>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</si>
  <si>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</si>
  <si>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</si>
  <si>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</si>
  <si>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</si>
  <si>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</si>
  <si>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</si>
  <si>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</si>
  <si>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</si>
  <si>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</si>
  <si>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</si>
  <si>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</si>
  <si>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</si>
  <si>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</si>
  <si>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</si>
  <si>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</si>
  <si>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</si>
  <si>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</si>
  <si>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</si>
  <si>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</si>
  <si>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</si>
  <si>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</si>
  <si>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</si>
  <si>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</si>
  <si>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</si>
  <si>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</si>
  <si>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</si>
  <si>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</si>
  <si>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</si>
  <si>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</si>
  <si>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</si>
  <si>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</si>
  <si>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</si>
  <si>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</si>
  <si>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</si>
  <si>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</si>
  <si>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</si>
  <si>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</si>
  <si>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</si>
  <si>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</si>
  <si>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</si>
  <si>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</si>
  <si>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</si>
  <si>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</si>
  <si>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</si>
  <si>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</si>
  <si>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</si>
  <si>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</si>
  <si>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</si>
  <si>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</si>
  <si>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</si>
  <si>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</si>
  <si>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</si>
  <si>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</si>
  <si>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</si>
  <si>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</si>
  <si>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</si>
  <si>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</si>
  <si>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</si>
  <si>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</si>
  <si>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</si>
  <si>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</si>
  <si>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</si>
  <si>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</si>
  <si>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</si>
  <si>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</si>
  <si>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</si>
  <si>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</si>
  <si>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</si>
  <si>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</si>
  <si>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</si>
  <si>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</si>
  <si>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</si>
  <si>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</si>
  <si>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</si>
  <si>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</si>
  <si>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</si>
  <si>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</si>
  <si>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</si>
  <si>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</si>
  <si>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</si>
  <si>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</si>
  <si>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</si>
  <si>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</si>
  <si>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</si>
  <si>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</si>
  <si>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</si>
  <si>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</si>
  <si>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</si>
  <si>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</si>
  <si>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</si>
  <si>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</si>
  <si>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</si>
  <si>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</si>
  <si>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</si>
  <si>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</si>
  <si>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</si>
  <si>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</si>
  <si>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</si>
  <si>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</si>
  <si>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</si>
  <si>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</si>
  <si>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</si>
  <si>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</si>
  <si>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</si>
  <si>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</si>
  <si>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</si>
  <si>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</si>
  <si>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</si>
  <si>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</si>
  <si>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</si>
  <si>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</si>
  <si>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</si>
  <si>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</si>
  <si>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</si>
  <si>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</si>
  <si>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</si>
  <si>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</si>
  <si>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</si>
  <si>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</si>
  <si>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</si>
  <si>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</si>
  <si>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</si>
  <si>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</si>
  <si>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</si>
  <si>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</si>
  <si>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</si>
  <si>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</si>
  <si>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</si>
  <si>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</si>
  <si>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</si>
  <si>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</si>
  <si>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</si>
  <si>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</si>
  <si>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</si>
  <si>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</si>
  <si>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</si>
  <si>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</si>
  <si>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</si>
  <si>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</si>
  <si>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</si>
  <si>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</si>
  <si>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</si>
  <si>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</si>
  <si>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</si>
  <si>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</si>
  <si>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</si>
  <si>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</si>
  <si>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</si>
  <si>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</si>
  <si>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</si>
  <si>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</si>
  <si>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</si>
  <si>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</si>
  <si>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</si>
  <si>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</si>
  <si>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</si>
  <si>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</si>
  <si>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</si>
  <si>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</si>
  <si>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</si>
  <si>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</si>
  <si>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</si>
  <si>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</si>
  <si>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</si>
  <si>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</si>
  <si>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</si>
  <si>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</si>
  <si>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</si>
  <si>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</si>
  <si>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</si>
  <si>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</si>
  <si>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</si>
  <si>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</si>
  <si>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</si>
  <si>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</si>
  <si>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</si>
  <si>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</si>
  <si>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</si>
  <si>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</si>
  <si>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</si>
  <si>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</si>
  <si>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</si>
  <si>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</si>
  <si>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</si>
  <si>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</si>
  <si>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</si>
  <si>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</si>
  <si>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</si>
  <si>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</si>
  <si>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</si>
  <si>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</si>
  <si>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</si>
  <si>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</si>
  <si>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</si>
  <si>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</si>
  <si>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</si>
  <si>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</si>
  <si>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</si>
  <si>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</si>
  <si>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</si>
  <si>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</si>
  <si>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</si>
  <si>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</si>
  <si>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</si>
  <si>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</si>
  <si>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</si>
  <si>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</si>
  <si>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</si>
  <si>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</si>
  <si>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</si>
  <si>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</si>
  <si>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</si>
  <si>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</si>
  <si>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</si>
  <si>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</si>
  <si>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</si>
  <si>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</si>
  <si>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</si>
  <si>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</si>
  <si>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</si>
  <si>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</si>
  <si>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</si>
  <si>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</si>
  <si>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</si>
  <si>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</si>
  <si>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</si>
  <si>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</si>
  <si>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</si>
  <si>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</si>
  <si>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</si>
  <si>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</si>
  <si>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</si>
  <si>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</si>
  <si>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</si>
  <si>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</si>
  <si>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</si>
  <si>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</si>
  <si>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</si>
  <si>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</si>
  <si>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</si>
  <si>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</si>
  <si>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</si>
  <si>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</si>
  <si>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</si>
  <si>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</si>
  <si>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</si>
  <si>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</si>
  <si>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</si>
  <si>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</si>
  <si>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</si>
  <si>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</si>
  <si>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</si>
  <si>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</si>
  <si>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</si>
  <si>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</si>
  <si>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</si>
  <si>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</si>
  <si>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</si>
  <si>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</si>
  <si>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</si>
  <si>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</si>
  <si>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</si>
  <si>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</si>
  <si>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</si>
  <si>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</si>
  <si>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</si>
  <si>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</si>
  <si>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</si>
  <si>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</si>
  <si>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</si>
  <si>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</si>
  <si>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</si>
  <si>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</si>
  <si>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</si>
  <si>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</si>
  <si>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</si>
  <si>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</si>
  <si>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</si>
  <si>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</si>
  <si>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</si>
  <si>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</si>
  <si>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</si>
  <si>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</si>
  <si>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</si>
  <si>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</si>
  <si>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</si>
  <si>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</si>
  <si>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</si>
  <si>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</si>
  <si>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</si>
  <si>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</si>
  <si>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</si>
  <si>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</si>
  <si>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</si>
  <si>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</si>
  <si>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</si>
  <si>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</si>
  <si>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</si>
  <si>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</si>
  <si>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</si>
  <si>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</si>
  <si>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</si>
  <si>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</si>
  <si>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</si>
  <si>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</si>
  <si>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</si>
  <si>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</si>
  <si>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</si>
  <si>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</si>
  <si>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</si>
  <si>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</si>
  <si>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</si>
  <si>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</si>
  <si>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</si>
  <si>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</si>
  <si>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</si>
  <si>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</si>
  <si>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</si>
  <si>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</si>
  <si>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</si>
  <si>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</si>
  <si>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</si>
  <si>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</si>
  <si>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</si>
  <si>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</si>
  <si>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</si>
  <si>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</si>
  <si>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</si>
  <si>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</si>
  <si>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</si>
  <si>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</si>
  <si>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</si>
  <si>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</si>
  <si>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</si>
  <si>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</si>
  <si>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</si>
  <si>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</si>
  <si>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</si>
  <si>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</si>
  <si>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</si>
  <si>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</si>
  <si>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</si>
  <si>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</si>
  <si>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</si>
  <si>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</si>
  <si>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</si>
  <si>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</si>
  <si>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</si>
  <si>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</si>
  <si>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</si>
  <si>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</si>
  <si>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</si>
  <si>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</si>
  <si>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</si>
  <si>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</si>
  <si>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</si>
  <si>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</si>
  <si>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</si>
  <si>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</si>
  <si>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</si>
  <si>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</si>
  <si>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</si>
  <si>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</si>
  <si>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</si>
  <si>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</si>
  <si>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</si>
  <si>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</si>
  <si>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</si>
  <si>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</si>
  <si>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</si>
  <si>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</si>
  <si>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</si>
  <si>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</si>
  <si>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</si>
  <si>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</si>
  <si>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</si>
  <si>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</si>
  <si>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</si>
  <si>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</si>
  <si>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</si>
  <si>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</si>
  <si>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</si>
  <si>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</si>
  <si>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</si>
  <si>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</si>
  <si>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</si>
  <si>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</si>
  <si>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</si>
  <si>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</si>
  <si>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</si>
  <si>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</si>
  <si>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</si>
  <si>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</si>
  <si>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</si>
  <si>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</si>
  <si>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</si>
  <si>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</si>
  <si>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</si>
  <si>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</si>
  <si>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</si>
  <si>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</si>
  <si>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</si>
  <si>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</si>
  <si>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</si>
  <si>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</si>
  <si>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</si>
  <si>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</si>
  <si>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</si>
  <si>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</si>
  <si>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</si>
  <si>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</si>
  <si>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</si>
  <si>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</si>
  <si>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</si>
  <si>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</si>
  <si>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</si>
  <si>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</si>
  <si>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</si>
  <si>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</si>
  <si>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</si>
  <si>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</si>
  <si>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</si>
  <si>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</si>
  <si>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</si>
  <si>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</si>
  <si>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</si>
  <si>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</si>
  <si>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</si>
  <si>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</si>
  <si>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</si>
  <si>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</si>
  <si>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</si>
  <si>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</si>
  <si>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</si>
  <si>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</si>
  <si>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</si>
  <si>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</si>
  <si>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</si>
  <si>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</si>
  <si>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</si>
  <si>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</si>
  <si>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</si>
  <si>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</si>
  <si>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</si>
  <si>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</si>
  <si>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</si>
  <si>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</si>
  <si>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</si>
  <si>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</si>
  <si>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</si>
  <si>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</si>
  <si>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</si>
  <si>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</si>
  <si>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</si>
  <si>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</si>
  <si>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</si>
  <si>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</si>
  <si>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</si>
  <si>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</si>
  <si>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</si>
  <si>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</si>
  <si>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</si>
  <si>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</si>
  <si>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</si>
  <si>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</si>
  <si>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</si>
  <si>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</si>
  <si>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</si>
  <si>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</si>
  <si>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</si>
  <si>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</si>
  <si>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</si>
  <si>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</si>
  <si>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</si>
  <si>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</si>
  <si>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</si>
  <si>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</si>
  <si>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</si>
  <si>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</si>
  <si>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</si>
  <si>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</si>
  <si>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</si>
  <si>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</si>
  <si>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</si>
  <si>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</si>
  <si>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</si>
  <si>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</si>
  <si>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</si>
  <si>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</si>
  <si>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</si>
  <si>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</si>
  <si>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</si>
  <si>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</si>
  <si>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</si>
  <si>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</si>
  <si>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</si>
  <si>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</si>
  <si>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</si>
  <si>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</si>
  <si>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</si>
  <si>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</si>
  <si>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</si>
  <si>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</si>
  <si>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</si>
  <si>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</si>
  <si>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</si>
  <si>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</si>
  <si>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</si>
  <si>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</si>
  <si>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</si>
  <si>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</si>
  <si>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</si>
  <si>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</si>
  <si>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</si>
  <si>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</si>
  <si>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</si>
  <si>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</si>
  <si>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</si>
  <si>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</si>
  <si>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</si>
  <si>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</si>
  <si>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</si>
  <si>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</si>
  <si>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</si>
  <si>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</si>
  <si>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</si>
  <si>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</si>
  <si>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</si>
  <si>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</si>
  <si>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</si>
  <si>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</si>
  <si>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</si>
  <si>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</si>
  <si>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</si>
  <si>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</si>
  <si>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</si>
  <si>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</si>
  <si>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</si>
  <si>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</si>
  <si>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</si>
  <si>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</si>
  <si>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</si>
  <si>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</si>
  <si>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</si>
  <si>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</si>
  <si>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</si>
  <si>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</si>
  <si>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</si>
  <si>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</si>
  <si>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</si>
  <si>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</si>
  <si>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</si>
  <si>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</si>
  <si>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</si>
  <si>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</si>
  <si>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</si>
  <si>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</si>
  <si>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</si>
  <si>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</si>
  <si>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</si>
  <si>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</si>
  <si>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</si>
  <si>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</si>
  <si>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</si>
  <si>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</si>
  <si>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</si>
  <si>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</si>
  <si>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</si>
  <si>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</si>
  <si>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</si>
  <si>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</si>
  <si>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</si>
  <si>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</si>
  <si>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</si>
  <si>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</si>
  <si>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</si>
  <si>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</si>
  <si>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</si>
  <si>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</si>
  <si>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</si>
  <si>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</si>
  <si>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</si>
  <si>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</si>
  <si>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</si>
  <si>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</si>
  <si>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</si>
  <si>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</si>
  <si>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</si>
  <si>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</si>
  <si>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</si>
  <si>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</si>
  <si>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</si>
  <si>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</si>
  <si>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</si>
  <si>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</si>
  <si>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</si>
  <si>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</si>
  <si>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</si>
  <si>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</si>
  <si>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</si>
  <si>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</si>
  <si>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</si>
  <si>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</si>
  <si>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</si>
  <si>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</si>
  <si>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</si>
  <si>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</si>
  <si>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</si>
  <si>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</si>
  <si>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</si>
  <si>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</si>
  <si>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</si>
  <si>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</si>
  <si>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</si>
  <si>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</si>
  <si>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</si>
  <si>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</si>
  <si>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</si>
  <si>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</si>
  <si>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</si>
  <si>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</si>
  <si>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</si>
  <si>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</si>
  <si>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</si>
  <si>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</si>
  <si>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</si>
  <si>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</si>
  <si>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</si>
  <si>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</si>
  <si>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</si>
  <si>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</si>
  <si>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</si>
  <si>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</si>
  <si>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</si>
  <si>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</si>
  <si>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</si>
  <si>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</si>
  <si>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</si>
  <si>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</si>
  <si>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</si>
  <si>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</si>
  <si>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</si>
  <si>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</si>
  <si>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</si>
  <si>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</si>
  <si>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</si>
  <si>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</si>
  <si>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</si>
  <si>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</si>
  <si>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</si>
  <si>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</si>
  <si>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</si>
  <si>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</si>
  <si>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</si>
  <si>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</si>
  <si>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</si>
  <si>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</si>
  <si>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</si>
  <si>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</si>
  <si>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</si>
  <si>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</si>
  <si>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</si>
  <si>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</si>
  <si>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</si>
  <si>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</si>
  <si>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</si>
  <si>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</si>
  <si>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</si>
  <si>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</si>
  <si>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</si>
  <si>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</si>
  <si>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</si>
  <si>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</si>
  <si>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</si>
  <si>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</si>
  <si>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</si>
  <si>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</si>
  <si>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</si>
  <si>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</si>
  <si>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</si>
  <si>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</si>
  <si>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</si>
  <si>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</si>
  <si>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</si>
  <si>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</si>
  <si>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</si>
  <si>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</si>
  <si>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</si>
  <si>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</si>
  <si>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</si>
  <si>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</si>
  <si>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</si>
  <si>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</si>
  <si>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</si>
  <si>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</si>
  <si>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</si>
  <si>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</si>
  <si>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</si>
  <si>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</si>
  <si>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</si>
  <si>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</si>
  <si>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</si>
  <si>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</si>
  <si>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</si>
  <si>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</si>
  <si>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</si>
  <si>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</si>
  <si>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</si>
  <si>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</si>
  <si>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</si>
  <si>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</si>
  <si>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</si>
  <si>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</si>
  <si>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</si>
  <si>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</si>
  <si>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</si>
  <si>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</si>
  <si>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</si>
  <si>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</si>
  <si>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</si>
  <si>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</si>
  <si>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</si>
  <si>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</si>
  <si>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</si>
  <si>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</si>
  <si>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</si>
  <si>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</si>
  <si>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</si>
  <si>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</si>
  <si>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</si>
  <si>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</si>
  <si>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</si>
  <si>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</si>
  <si>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</si>
  <si>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</si>
  <si>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</si>
  <si>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</si>
  <si>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</si>
  <si>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</si>
  <si>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</si>
  <si>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</si>
  <si>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</si>
  <si>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</si>
  <si>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</si>
  <si>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</si>
  <si>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</si>
  <si>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</si>
  <si>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</si>
  <si>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</si>
  <si>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</si>
  <si>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</si>
  <si>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</si>
  <si>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</si>
  <si>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</si>
  <si>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</si>
  <si>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</si>
  <si>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</si>
  <si>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</si>
  <si>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</si>
  <si>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</si>
  <si>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</si>
  <si>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</si>
  <si>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</si>
  <si>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</si>
  <si>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</si>
  <si>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</si>
  <si>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</si>
  <si>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</si>
  <si>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</si>
  <si>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</si>
  <si>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</si>
  <si>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</si>
  <si>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</si>
  <si>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</si>
  <si>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</si>
  <si>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</si>
  <si>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</si>
  <si>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</si>
  <si>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</si>
  <si>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</si>
  <si>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</si>
  <si>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</si>
  <si>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</si>
  <si>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</si>
  <si>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</si>
  <si>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</si>
  <si>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</si>
  <si>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</si>
  <si>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</si>
  <si>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</si>
  <si>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</si>
  <si>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</si>
  <si>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</si>
  <si>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</si>
  <si>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</si>
  <si>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</si>
  <si>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</si>
  <si>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</si>
  <si>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</si>
  <si>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</si>
  <si>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</si>
  <si>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</si>
  <si>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</si>
  <si>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</si>
  <si>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</si>
  <si>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</si>
  <si>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</si>
  <si>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</si>
  <si>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</si>
  <si>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</si>
  <si>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</si>
  <si>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</si>
  <si>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</si>
  <si>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</si>
  <si>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</si>
  <si>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</si>
  <si>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</si>
  <si>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</si>
  <si>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</si>
  <si>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</si>
  <si>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</si>
  <si>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</si>
  <si>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</si>
  <si>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</si>
  <si>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</si>
  <si>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</si>
  <si>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</si>
  <si>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</si>
  <si>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</si>
  <si>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</si>
  <si>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</si>
  <si>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</si>
  <si>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</si>
  <si>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</si>
  <si>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</si>
  <si>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</si>
  <si>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</si>
  <si>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</si>
  <si>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</si>
  <si>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</si>
  <si>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</si>
  <si>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</si>
  <si>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</si>
  <si>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</si>
  <si>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</si>
  <si>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</si>
  <si>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</si>
  <si>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</si>
  <si>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</si>
  <si>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</si>
  <si>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</si>
  <si>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</si>
  <si>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</si>
  <si>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</si>
  <si>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</si>
  <si>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</si>
  <si>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</si>
  <si>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</si>
  <si>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</si>
  <si>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</si>
  <si>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</si>
  <si>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</si>
  <si>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</si>
  <si>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</si>
  <si>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</si>
  <si>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</si>
  <si>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</si>
  <si>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</si>
  <si>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</si>
  <si>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</si>
  <si>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</si>
  <si>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</si>
  <si>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</si>
  <si>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</si>
  <si>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</si>
  <si>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</si>
  <si>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</si>
  <si>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</si>
  <si>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</si>
  <si>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</si>
  <si>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</si>
  <si>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</si>
  <si>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</si>
  <si>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</si>
  <si>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</si>
  <si>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</si>
  <si>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</si>
  <si>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</si>
  <si>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</si>
  <si>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</si>
  <si>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</si>
  <si>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</si>
  <si>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</si>
  <si>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</si>
  <si>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</si>
  <si>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</si>
  <si>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</si>
  <si>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</si>
  <si>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</si>
  <si>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</si>
  <si>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</si>
  <si>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</si>
  <si>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</si>
  <si>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</si>
  <si>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</si>
  <si>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</si>
  <si>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</si>
  <si>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</si>
  <si>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</si>
  <si>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</si>
  <si>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</si>
  <si>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</si>
  <si>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</si>
  <si>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</si>
  <si>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</si>
  <si>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</si>
  <si>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</si>
  <si>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</si>
  <si>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</si>
  <si>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</si>
  <si>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</si>
  <si>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</si>
  <si>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</si>
  <si>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</si>
  <si>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</si>
  <si>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</si>
  <si>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</si>
  <si>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</si>
  <si>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</si>
  <si>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</si>
  <si>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</si>
  <si>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</si>
  <si>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</si>
  <si>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</si>
  <si>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</si>
  <si>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</si>
  <si>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</si>
  <si>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</si>
  <si>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</si>
  <si>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</si>
  <si>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</si>
  <si>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</si>
  <si>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</si>
  <si>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</si>
  <si>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</si>
  <si>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</si>
  <si>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</si>
  <si>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</si>
  <si>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</si>
  <si>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</si>
  <si>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</si>
  <si>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</si>
  <si>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</si>
  <si>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</si>
  <si>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</si>
  <si>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</si>
  <si>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</si>
  <si>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</si>
  <si>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</si>
  <si>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</si>
  <si>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</si>
  <si>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</si>
  <si>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</si>
  <si>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</si>
  <si>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</si>
  <si>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</si>
  <si>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</si>
  <si>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</si>
  <si>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</si>
  <si>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</si>
  <si>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</si>
  <si>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</si>
  <si>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</si>
  <si>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</si>
  <si>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</si>
  <si>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</si>
  <si>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</si>
  <si>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</si>
  <si>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</si>
  <si>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</si>
  <si>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</si>
  <si>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</si>
  <si>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</si>
  <si>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</si>
  <si>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</si>
  <si>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</si>
  <si>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</si>
  <si>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</si>
  <si>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</si>
  <si>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</si>
  <si>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</si>
  <si>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</si>
  <si>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</si>
  <si>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</si>
  <si>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</si>
  <si>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</si>
  <si>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</si>
  <si>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</si>
  <si>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</si>
  <si>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</si>
  <si>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</si>
  <si>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</si>
  <si>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</si>
  <si>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</si>
  <si>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</si>
  <si>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</si>
  <si>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</si>
  <si>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</si>
  <si>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</si>
  <si>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</si>
  <si>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</si>
  <si>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</si>
  <si>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</si>
  <si>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</si>
  <si>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</si>
  <si>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</si>
  <si>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</si>
  <si>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</si>
  <si>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</si>
  <si>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</si>
  <si>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</si>
  <si>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</si>
  <si>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</si>
  <si>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</si>
  <si>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</si>
  <si>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</si>
  <si>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</si>
  <si>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</si>
  <si>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</si>
  <si>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</si>
  <si>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</si>
  <si>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</si>
  <si>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</si>
  <si>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</si>
  <si>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</si>
  <si>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</si>
  <si>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</si>
  <si>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</si>
  <si>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</si>
  <si>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</si>
  <si>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</si>
  <si>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</si>
  <si>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</si>
  <si>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</si>
  <si>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</si>
  <si>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</si>
  <si>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</si>
  <si>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</si>
  <si>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</si>
  <si>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</si>
  <si>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</si>
  <si>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</si>
  <si>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</si>
  <si>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</si>
  <si>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</si>
  <si>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</si>
  <si>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</si>
  <si>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</si>
  <si>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</si>
  <si>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</si>
  <si>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</si>
  <si>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</si>
  <si>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</si>
  <si>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</si>
  <si>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</si>
  <si>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</si>
  <si>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</si>
  <si>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</si>
  <si>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</si>
  <si>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</si>
  <si>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</si>
  <si>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</si>
  <si>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</si>
  <si>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</si>
  <si>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</si>
  <si>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</si>
  <si>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</si>
  <si>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</si>
  <si>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</si>
  <si>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</si>
  <si>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</si>
  <si>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</si>
  <si>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</si>
  <si>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</si>
  <si>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</si>
  <si>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</si>
  <si>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</si>
  <si>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</si>
  <si>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</si>
  <si>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</si>
  <si>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</si>
  <si>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</si>
  <si>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</si>
  <si>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</si>
  <si>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</si>
  <si>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</si>
  <si>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</si>
  <si>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</si>
  <si>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</si>
  <si>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</si>
  <si>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</si>
  <si>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</si>
  <si>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</si>
  <si>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</si>
  <si>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</si>
  <si>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</si>
  <si>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</si>
  <si>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</si>
  <si>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</si>
  <si>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</si>
  <si>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</si>
  <si>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</si>
  <si>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</si>
  <si>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</si>
  <si>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</si>
  <si>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</si>
  <si>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</si>
  <si>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</si>
  <si>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</si>
  <si>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</si>
  <si>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</si>
  <si>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</si>
  <si>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</si>
  <si>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</si>
  <si>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</si>
  <si>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</si>
  <si>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</si>
  <si>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</si>
  <si>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</si>
  <si>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</si>
  <si>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</si>
  <si>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</si>
  <si>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</si>
  <si>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</si>
  <si>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</si>
  <si>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</si>
  <si>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</si>
  <si>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</si>
  <si>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</si>
  <si>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</si>
  <si>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</si>
  <si>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</si>
  <si>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</si>
  <si>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</si>
  <si>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</si>
  <si>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</si>
  <si>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</si>
  <si>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</si>
  <si>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</si>
  <si>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</si>
  <si>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</si>
  <si>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</si>
  <si>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</si>
  <si>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</si>
  <si>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</si>
  <si>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</si>
  <si>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</si>
  <si>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</si>
  <si>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</si>
  <si>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</si>
  <si>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</si>
  <si>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</si>
  <si>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</si>
  <si>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</si>
  <si>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</si>
  <si>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</si>
  <si>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</si>
  <si>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</si>
  <si>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</si>
  <si>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</si>
  <si>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</si>
  <si>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</si>
  <si>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</si>
  <si>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</si>
  <si>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</si>
  <si>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</si>
  <si>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</si>
  <si>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</si>
  <si>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</si>
  <si>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</si>
  <si>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</si>
  <si>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</si>
  <si>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</si>
  <si>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</si>
  <si>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</si>
  <si>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</si>
  <si>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</si>
  <si>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</si>
  <si>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</si>
  <si>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</si>
  <si>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</si>
  <si>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</si>
  <si>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</si>
  <si>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</si>
  <si>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</si>
  <si>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</si>
  <si>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</si>
  <si>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</si>
  <si>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</si>
  <si>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</si>
  <si>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</si>
  <si>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</si>
  <si>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</si>
  <si>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</si>
  <si>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</si>
  <si>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</si>
  <si>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</si>
  <si>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</si>
  <si>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</si>
  <si>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</si>
  <si>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</si>
  <si>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</si>
  <si>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</si>
  <si>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</si>
  <si>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</si>
  <si>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</si>
  <si>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</si>
  <si>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</si>
  <si>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</si>
  <si>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</si>
  <si>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</si>
  <si>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</si>
  <si>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</si>
  <si>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</si>
  <si>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</si>
  <si>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</si>
  <si>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</si>
  <si>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</si>
  <si>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</si>
  <si>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</si>
  <si>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</si>
  <si>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</si>
  <si>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</si>
  <si>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</si>
  <si>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</si>
  <si>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</si>
  <si>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</si>
  <si>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</si>
  <si>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</si>
  <si>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</si>
  <si>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</si>
  <si>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</si>
  <si>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</si>
  <si>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</si>
  <si>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</si>
  <si>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</si>
  <si>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</si>
  <si>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</si>
  <si>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</si>
  <si>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</si>
  <si>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</si>
  <si>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</si>
  <si>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</si>
  <si>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</si>
  <si>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</si>
  <si>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</si>
  <si>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</si>
  <si>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</si>
  <si>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</si>
  <si>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</si>
  <si>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</si>
  <si>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</si>
  <si>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</si>
  <si>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</si>
  <si>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</si>
  <si>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</si>
  <si>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</si>
  <si>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</si>
  <si>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</si>
  <si>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</si>
  <si>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</si>
  <si>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</si>
  <si>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</si>
  <si>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</si>
  <si>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</si>
  <si>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</si>
  <si>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</si>
  <si>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</si>
  <si>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</si>
  <si>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</si>
  <si>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</si>
  <si>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</si>
  <si>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</si>
  <si>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</si>
  <si>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</si>
  <si>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</si>
  <si>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</si>
  <si>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</si>
  <si>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</si>
  <si>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</si>
  <si>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</si>
  <si>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</si>
  <si>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</si>
  <si>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</si>
  <si>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</si>
  <si>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</si>
  <si>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</si>
  <si>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</si>
  <si>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</si>
  <si>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</si>
  <si>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</si>
  <si>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</si>
  <si>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</si>
  <si>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</si>
  <si>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</si>
  <si>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</si>
  <si>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</si>
  <si>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</si>
  <si>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</si>
  <si>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</si>
  <si>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</si>
  <si>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</si>
  <si>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</si>
  <si>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</si>
  <si>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</si>
  <si>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</si>
  <si>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</si>
  <si>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</si>
  <si>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</si>
  <si>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</si>
  <si>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</si>
  <si>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</si>
  <si>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</si>
  <si>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</si>
  <si>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</si>
  <si>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</si>
  <si>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</si>
  <si>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</si>
  <si>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</si>
  <si>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</si>
  <si>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</si>
  <si>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</si>
  <si>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</si>
  <si>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</si>
  <si>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</si>
  <si>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</si>
  <si>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</si>
  <si>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</si>
  <si>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</si>
  <si>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</si>
  <si>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</si>
  <si>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</si>
  <si>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</si>
  <si>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</si>
  <si>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</si>
  <si>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</si>
  <si>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</si>
  <si>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</si>
  <si>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</si>
  <si>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</si>
  <si>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</si>
  <si>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</si>
  <si>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</si>
  <si>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</si>
  <si>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</si>
  <si>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</si>
  <si>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</si>
  <si>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</si>
  <si>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</si>
  <si>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</si>
  <si>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</si>
  <si>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</si>
  <si>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</si>
  <si>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</si>
  <si>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</si>
  <si>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</si>
  <si>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</si>
  <si>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</si>
  <si>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</si>
  <si>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</si>
  <si>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</si>
  <si>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</si>
  <si>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</si>
  <si>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</si>
  <si>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</si>
  <si>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</si>
  <si>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</si>
  <si>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</si>
  <si>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</si>
  <si>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</si>
  <si>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</si>
  <si>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</si>
  <si>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</si>
  <si>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</si>
  <si>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</si>
  <si>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</si>
  <si>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</si>
  <si>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</si>
  <si>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</si>
  <si>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</si>
  <si>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</si>
  <si>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</si>
  <si>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</si>
  <si>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</si>
  <si>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</si>
  <si>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</si>
  <si>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</si>
  <si>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</si>
  <si>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</si>
  <si>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</si>
  <si>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</si>
  <si>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</si>
  <si>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</si>
  <si>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</si>
  <si>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</si>
  <si>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</si>
  <si>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</si>
  <si>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</si>
  <si>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</si>
  <si>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</si>
  <si>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</si>
  <si>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</si>
  <si>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</si>
  <si>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</si>
  <si>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</si>
  <si>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</si>
  <si>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</si>
  <si>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</si>
  <si>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</si>
  <si>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</si>
  <si>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</si>
  <si>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</si>
  <si>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</si>
  <si>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</si>
  <si>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</si>
  <si>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</si>
  <si>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</si>
  <si>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</si>
  <si>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</si>
  <si>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</si>
  <si>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</si>
  <si>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</si>
  <si>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</si>
  <si>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</si>
  <si>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</si>
  <si>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</si>
  <si>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</si>
  <si>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</si>
  <si>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</si>
  <si>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</si>
  <si>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</si>
  <si>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</si>
  <si>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</si>
  <si>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</si>
  <si>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</si>
  <si>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</si>
  <si>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</si>
  <si>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</si>
  <si>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</si>
  <si>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</si>
  <si>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</si>
  <si>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</si>
  <si>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</si>
  <si>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</si>
  <si>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</si>
  <si>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</si>
  <si>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</si>
  <si>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</si>
  <si>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</si>
  <si>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</si>
  <si>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</si>
  <si>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</si>
  <si>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</si>
  <si>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</si>
  <si>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</si>
  <si>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</si>
  <si>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</si>
  <si>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</si>
  <si>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</si>
  <si>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</si>
  <si>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</si>
  <si>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</si>
  <si>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</si>
  <si>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</si>
  <si>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</si>
  <si>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</si>
  <si>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</si>
  <si>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</si>
  <si>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</si>
  <si>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</si>
  <si>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</si>
  <si>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</si>
  <si>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</si>
  <si>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</si>
  <si>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</si>
  <si>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</si>
  <si>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</si>
  <si>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</si>
  <si>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</si>
  <si>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</si>
  <si>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</si>
  <si>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</si>
  <si>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</si>
  <si>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</si>
  <si>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</si>
  <si>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</si>
  <si>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</si>
  <si>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</si>
  <si>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</si>
  <si>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</si>
  <si>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</si>
  <si>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</si>
  <si>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</si>
  <si>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</si>
  <si>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</si>
  <si>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</si>
  <si>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</si>
  <si>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</si>
  <si>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</si>
  <si>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</si>
  <si>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</si>
  <si>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</si>
  <si>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</si>
  <si>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</si>
  <si>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</si>
  <si>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</si>
  <si>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</si>
  <si>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</si>
  <si>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</si>
  <si>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</si>
  <si>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</si>
  <si>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</si>
  <si>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</si>
  <si>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</si>
  <si>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</si>
  <si>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</si>
  <si>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</si>
  <si>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</si>
  <si>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</si>
  <si>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</si>
  <si>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</si>
  <si>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</si>
  <si>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</si>
  <si>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</si>
  <si>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</si>
  <si>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</si>
  <si>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</si>
  <si>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</si>
  <si>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</si>
  <si>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</si>
  <si>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</si>
  <si>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</si>
  <si>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</si>
  <si>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</si>
  <si>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</si>
  <si>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</si>
  <si>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</si>
  <si>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</si>
  <si>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</si>
  <si>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</si>
  <si>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</si>
  <si>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</si>
  <si>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</si>
  <si>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</si>
  <si>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</si>
  <si>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</si>
  <si>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</si>
  <si>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</si>
  <si>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</si>
  <si>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</si>
  <si>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</si>
  <si>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</si>
  <si>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</si>
  <si>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</si>
  <si>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</si>
  <si>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</si>
  <si>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</si>
  <si>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</si>
  <si>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</si>
  <si>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</si>
  <si>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</si>
  <si>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</si>
  <si>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</si>
  <si>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</si>
  <si>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</si>
  <si>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</si>
  <si>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</si>
  <si>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</si>
  <si>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</si>
  <si>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</si>
  <si>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</si>
  <si>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</si>
  <si>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</si>
  <si>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</si>
  <si>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</si>
  <si>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</si>
  <si>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</si>
  <si>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</si>
  <si>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</si>
  <si>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</si>
  <si>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</si>
  <si>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</si>
  <si>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</si>
  <si>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</si>
  <si>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</si>
  <si>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</si>
  <si>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</si>
  <si>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</si>
  <si>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</si>
  <si>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</si>
  <si>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</si>
  <si>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</si>
  <si>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</si>
  <si>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</si>
  <si>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</si>
  <si>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</si>
  <si>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</si>
  <si>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</si>
  <si>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</si>
  <si>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</si>
  <si>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</si>
  <si>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</si>
  <si>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</si>
  <si>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</si>
  <si>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</si>
  <si>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</si>
  <si>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</si>
  <si>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</si>
  <si>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</si>
  <si>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</si>
  <si>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</si>
  <si>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</si>
  <si>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</si>
  <si>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</si>
  <si>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</si>
  <si>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</si>
  <si>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</si>
  <si>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</si>
  <si>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</si>
  <si>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</si>
  <si>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</si>
  <si>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</si>
  <si>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</si>
  <si>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</si>
  <si>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</si>
  <si>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</si>
  <si>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</si>
  <si>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</si>
  <si>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</si>
  <si>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</si>
  <si>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</si>
  <si>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</si>
  <si>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</si>
  <si>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</si>
  <si>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</si>
  <si>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</si>
  <si>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</si>
  <si>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</si>
  <si>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</si>
  <si>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</si>
  <si>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</si>
  <si>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</si>
  <si>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</si>
  <si>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</si>
  <si>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</si>
  <si>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</si>
  <si>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</si>
  <si>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</si>
  <si>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</si>
  <si>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</si>
  <si>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</si>
  <si>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</si>
  <si>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</si>
  <si>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</si>
  <si>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</si>
  <si>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</si>
  <si>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</si>
  <si>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</si>
  <si>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</si>
  <si>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</si>
  <si>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</si>
  <si>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</si>
  <si>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</si>
  <si>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</si>
  <si>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</si>
  <si>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</si>
  <si>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</si>
  <si>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</si>
  <si>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</si>
  <si>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</si>
  <si>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</si>
  <si>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</si>
  <si>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</si>
  <si>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</si>
  <si>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</si>
  <si>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</si>
  <si>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</si>
  <si>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</si>
  <si>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</si>
  <si>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</si>
  <si>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</si>
  <si>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</si>
  <si>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</si>
  <si>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</si>
  <si>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</si>
  <si>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</si>
  <si>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</si>
  <si>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</si>
  <si>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</si>
  <si>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</si>
  <si>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</si>
  <si>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</si>
  <si>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</si>
  <si>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</si>
  <si>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</si>
  <si>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</si>
  <si>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</si>
  <si>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</si>
  <si>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</si>
  <si>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</si>
  <si>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</si>
  <si>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</si>
  <si>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</si>
  <si>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</si>
  <si>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</si>
  <si>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</si>
  <si>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</si>
  <si>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</si>
  <si>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</si>
  <si>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</si>
  <si>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</si>
  <si>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</si>
  <si>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</si>
  <si>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</si>
  <si>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</si>
  <si>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</si>
  <si>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</si>
  <si>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</si>
  <si>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</si>
  <si>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</si>
  <si>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</si>
  <si>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</si>
  <si>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</si>
  <si>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</si>
  <si>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</si>
  <si>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</si>
  <si>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</si>
  <si>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</si>
  <si>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</si>
  <si>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</si>
  <si>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</si>
  <si>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</si>
  <si>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</si>
  <si>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</si>
  <si>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</si>
  <si>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</si>
  <si>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</si>
  <si>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</si>
  <si>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</si>
  <si>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</si>
  <si>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</si>
  <si>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</si>
  <si>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</si>
  <si>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</si>
  <si>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</si>
  <si>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</si>
  <si>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</si>
  <si>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</si>
  <si>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</si>
  <si>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</si>
  <si>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</si>
  <si>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</si>
  <si>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</si>
  <si>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</si>
  <si>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</si>
  <si>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</si>
  <si>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</si>
  <si>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</si>
  <si>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</si>
  <si>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</si>
  <si>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</si>
  <si>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</si>
  <si>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</si>
  <si>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</si>
  <si>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</si>
  <si>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</si>
  <si>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</si>
  <si>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</si>
  <si>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</si>
  <si>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</si>
  <si>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</si>
  <si>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</si>
  <si>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</si>
  <si>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</si>
  <si>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</si>
  <si>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</si>
  <si>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</si>
  <si>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</si>
  <si>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</si>
  <si>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</si>
  <si>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</si>
  <si>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</si>
  <si>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</si>
  <si>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</si>
  <si>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</si>
  <si>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</si>
  <si>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</si>
  <si>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</si>
  <si>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</si>
  <si>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</si>
  <si>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</si>
  <si>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</si>
  <si>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</si>
  <si>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</si>
  <si>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</si>
  <si>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</si>
  <si>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</si>
  <si>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</si>
  <si>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</si>
  <si>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</si>
  <si>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</si>
  <si>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</si>
  <si>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</si>
  <si>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</si>
  <si>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</si>
  <si>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</si>
  <si>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</si>
  <si>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</si>
  <si>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</si>
  <si>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</si>
  <si>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</si>
  <si>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</si>
  <si>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</si>
  <si>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</si>
  <si>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</si>
  <si>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</si>
  <si>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</si>
  <si>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</si>
  <si>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</si>
  <si>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</si>
  <si>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</si>
  <si>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</si>
  <si>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</si>
  <si>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</si>
  <si>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</si>
  <si>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</si>
  <si>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</si>
  <si>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</si>
  <si>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</si>
  <si>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</si>
  <si>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</si>
  <si>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</si>
  <si>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</si>
  <si>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</si>
  <si>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</si>
  <si>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</si>
  <si>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</si>
  <si>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</si>
  <si>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</si>
  <si>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</si>
  <si>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</si>
  <si>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</si>
  <si>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</si>
  <si>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</si>
  <si>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</si>
  <si>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</si>
  <si>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</si>
  <si>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</si>
  <si>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</si>
  <si>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</si>
  <si>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</si>
  <si>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</si>
  <si>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</si>
  <si>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</si>
  <si>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</si>
  <si>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</si>
  <si>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</si>
  <si>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</si>
  <si>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</si>
  <si>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</si>
  <si>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</si>
  <si>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</si>
  <si>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</si>
  <si>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</si>
  <si>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</si>
  <si>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</si>
  <si>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</si>
  <si>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</si>
  <si>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</si>
  <si>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</si>
  <si>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</si>
  <si>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</si>
  <si>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</si>
  <si>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</si>
  <si>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</si>
  <si>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</si>
  <si>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</si>
  <si>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</si>
  <si>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</si>
  <si>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</si>
  <si>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</si>
  <si>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</si>
  <si>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</si>
  <si>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</si>
  <si>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</si>
  <si>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</si>
  <si>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</si>
  <si>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</si>
  <si>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</si>
  <si>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</si>
  <si>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</si>
  <si>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</si>
  <si>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</si>
  <si>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</si>
  <si>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</si>
  <si>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</si>
  <si>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</si>
  <si>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</si>
  <si>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</si>
  <si>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</si>
  <si>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</si>
  <si>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</si>
  <si>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</si>
  <si>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</si>
  <si>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</si>
  <si>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</si>
  <si>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</si>
  <si>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</si>
  <si>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</si>
  <si>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</si>
  <si>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</si>
  <si>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</si>
  <si>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</si>
  <si>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</si>
  <si>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</si>
  <si>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</si>
  <si>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</si>
  <si>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</si>
  <si>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</si>
  <si>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</si>
  <si>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</si>
  <si>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</si>
  <si>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</si>
  <si>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</si>
  <si>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</si>
  <si>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</si>
  <si>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</si>
  <si>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</si>
  <si>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</si>
  <si>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</si>
  <si>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</si>
  <si>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</si>
  <si>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</si>
  <si>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</si>
  <si>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</si>
  <si>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</si>
  <si>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</si>
  <si>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</si>
  <si>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</si>
  <si>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</si>
  <si>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</si>
  <si>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</si>
  <si>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</si>
  <si>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</si>
  <si>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</si>
  <si>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</si>
  <si>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</si>
  <si>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</si>
  <si>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</si>
  <si>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</si>
  <si>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</si>
  <si>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</si>
  <si>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</si>
  <si>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</si>
  <si>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</si>
  <si>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</si>
  <si>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</si>
  <si>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</si>
  <si>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</si>
  <si>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</si>
  <si>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</si>
  <si>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</si>
  <si>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</si>
  <si>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</si>
  <si>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</si>
  <si>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</si>
  <si>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</si>
  <si>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</si>
  <si>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</si>
  <si>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</si>
  <si>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</si>
  <si>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</si>
  <si>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</si>
  <si>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</si>
  <si>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</si>
  <si>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</si>
  <si>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</si>
  <si>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</si>
  <si>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</si>
  <si>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</si>
  <si>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</si>
  <si>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</si>
  <si>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</si>
  <si>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</si>
  <si>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</si>
  <si>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</si>
  <si>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</si>
  <si>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</si>
  <si>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</si>
  <si>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</si>
  <si>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</si>
  <si>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</si>
  <si>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</si>
  <si>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</si>
  <si>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</si>
  <si>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</si>
  <si>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</si>
  <si>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</si>
  <si>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</si>
  <si>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</si>
  <si>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</si>
  <si>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</si>
  <si>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</si>
  <si>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</si>
  <si>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</si>
  <si>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</si>
  <si>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</si>
  <si>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</si>
  <si>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</si>
  <si>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</si>
  <si>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</si>
  <si>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</si>
  <si>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</si>
  <si>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</si>
  <si>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</si>
  <si>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</si>
  <si>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</si>
  <si>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</si>
  <si>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</si>
  <si>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</si>
  <si>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</si>
  <si>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</si>
  <si>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</si>
  <si>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</si>
  <si>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</si>
  <si>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</si>
  <si>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</si>
  <si>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</si>
  <si>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</si>
  <si>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</si>
  <si>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</si>
  <si>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</si>
  <si>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</si>
  <si>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</si>
  <si>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</si>
  <si>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</si>
  <si>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</si>
  <si>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</si>
  <si>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</si>
  <si>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</si>
  <si>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</si>
  <si>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</si>
  <si>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</si>
  <si>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</si>
  <si>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</si>
  <si>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</si>
  <si>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</si>
  <si>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</si>
  <si>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</si>
  <si>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</si>
  <si>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</si>
  <si>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</si>
  <si>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</si>
  <si>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</si>
  <si>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</si>
  <si>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</si>
  <si>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</si>
  <si>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</si>
  <si>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</si>
  <si>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</si>
  <si>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</si>
  <si>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</si>
  <si>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</si>
  <si>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</si>
  <si>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</si>
  <si>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</si>
  <si>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</si>
  <si>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</si>
  <si>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</si>
  <si>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</si>
  <si>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</si>
  <si>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</si>
  <si>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</si>
  <si>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</si>
  <si>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</si>
  <si>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</si>
  <si>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</si>
  <si>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</si>
  <si>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</si>
  <si>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</si>
  <si>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</si>
  <si>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</si>
  <si>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</si>
  <si>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</si>
  <si>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</si>
  <si>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</si>
  <si>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</si>
  <si>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</si>
  <si>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</si>
  <si>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</si>
  <si>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</si>
  <si>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</si>
  <si>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</si>
  <si>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</si>
  <si>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</si>
  <si>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</si>
  <si>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</si>
  <si>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</si>
  <si>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</si>
  <si>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</si>
  <si>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</si>
  <si>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</si>
  <si>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</si>
  <si>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</si>
  <si>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</si>
  <si>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</si>
  <si>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</si>
  <si>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</si>
  <si>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</si>
  <si>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</si>
  <si>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</si>
  <si>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</si>
  <si>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</si>
  <si>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</si>
  <si>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</si>
  <si>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</si>
  <si>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</si>
  <si>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</si>
  <si>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</si>
  <si>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</si>
  <si>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</si>
  <si>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</si>
  <si>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</si>
  <si>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</si>
  <si>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</si>
  <si>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</si>
  <si>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</si>
  <si>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</si>
  <si>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</si>
  <si>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</si>
  <si>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</si>
  <si>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</si>
  <si>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</si>
  <si>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</si>
  <si>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</si>
  <si>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</si>
  <si>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</si>
  <si>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</si>
  <si>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</si>
  <si>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</si>
  <si>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</si>
  <si>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</si>
  <si>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</si>
  <si>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</si>
  <si>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</si>
  <si>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</si>
  <si>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</si>
  <si>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</si>
  <si>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</si>
  <si>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</si>
  <si>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</si>
  <si>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</si>
  <si>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</si>
  <si>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</si>
  <si>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</si>
  <si>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</si>
  <si>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</si>
  <si>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</si>
  <si>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</si>
  <si>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</si>
  <si>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</si>
  <si>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</si>
  <si>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</si>
  <si>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</si>
  <si>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</si>
  <si>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</si>
  <si>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</si>
  <si>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</si>
  <si>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</si>
  <si>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</si>
  <si>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</si>
  <si>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</si>
  <si>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</si>
  <si>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</si>
  <si>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</si>
  <si>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</si>
  <si>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</si>
  <si>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</si>
  <si>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</si>
  <si>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</si>
  <si>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</si>
  <si>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</si>
  <si>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</si>
  <si>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</si>
  <si>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</si>
  <si>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</si>
  <si>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</si>
  <si>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</si>
  <si>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</si>
  <si>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</si>
  <si>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</si>
  <si>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</si>
  <si>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</si>
  <si>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</si>
  <si>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</si>
  <si>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</si>
  <si>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</si>
  <si>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</si>
  <si>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</si>
  <si>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</si>
  <si>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</si>
  <si>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</si>
  <si>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</si>
  <si>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</si>
  <si>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</si>
  <si>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</si>
  <si>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</si>
  <si>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</si>
  <si>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</si>
  <si>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</si>
  <si>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</si>
  <si>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</si>
  <si>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</si>
  <si>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</si>
  <si>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</si>
  <si>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</si>
  <si>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</si>
  <si>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</si>
  <si>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</si>
  <si>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</si>
  <si>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</si>
  <si>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</si>
  <si>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</si>
  <si>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</si>
  <si>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</si>
  <si>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</si>
  <si>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</si>
  <si>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</si>
  <si>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</si>
  <si>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</si>
  <si>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</si>
  <si>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</si>
  <si>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</si>
  <si>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</si>
  <si>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</si>
  <si>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</si>
  <si>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</si>
  <si>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</si>
  <si>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</si>
  <si>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</si>
  <si>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</si>
  <si>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</si>
  <si>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</si>
  <si>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</si>
  <si>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</si>
  <si>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</si>
  <si>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</si>
  <si>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</si>
  <si>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</si>
  <si>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</si>
  <si>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</si>
  <si>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</si>
  <si>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</si>
  <si>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</si>
  <si>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</si>
  <si>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</si>
  <si>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</si>
  <si>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</si>
  <si>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</si>
  <si>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</si>
  <si>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</si>
  <si>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</si>
  <si>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</si>
  <si>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</si>
  <si>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</si>
  <si>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</si>
  <si>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</si>
  <si>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</si>
  <si>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</si>
  <si>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</si>
  <si>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</si>
  <si>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</si>
  <si>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</si>
  <si>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</si>
  <si>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</si>
  <si>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</si>
  <si>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</si>
  <si>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</si>
  <si>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</si>
  <si>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</si>
  <si>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</si>
  <si>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</si>
  <si>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</si>
  <si>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</si>
  <si>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</si>
  <si>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</si>
  <si>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</si>
  <si>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</si>
  <si>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</si>
  <si>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</si>
  <si>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</si>
  <si>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</si>
  <si>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</si>
  <si>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</si>
  <si>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</si>
  <si>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</si>
  <si>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</si>
  <si>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</si>
  <si>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</si>
  <si>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</si>
  <si>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</si>
  <si>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</si>
  <si>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</si>
  <si>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</si>
  <si>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</si>
  <si>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</si>
  <si>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</si>
  <si>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</si>
  <si>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</si>
  <si>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</si>
  <si>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</si>
  <si>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</si>
  <si>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</si>
  <si>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</si>
  <si>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</si>
  <si>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</si>
  <si>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</si>
  <si>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</si>
  <si>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</si>
  <si>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</si>
  <si>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</si>
  <si>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</si>
  <si>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</si>
  <si>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</si>
  <si>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</si>
  <si>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</si>
  <si>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</si>
  <si>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</si>
  <si>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</si>
  <si>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</si>
  <si>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</si>
  <si>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</si>
  <si>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</si>
  <si>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</si>
  <si>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</si>
  <si>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</si>
  <si>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</si>
  <si>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</si>
  <si>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</si>
  <si>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</si>
  <si>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</si>
  <si>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</si>
  <si>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</si>
  <si>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</si>
  <si>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</si>
  <si>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</si>
  <si>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</si>
  <si>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</si>
  <si>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</si>
  <si>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</si>
  <si>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</si>
  <si>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</si>
  <si>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</si>
  <si>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</si>
  <si>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</si>
  <si>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</si>
  <si>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</si>
  <si>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</si>
  <si>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</si>
  <si>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</si>
  <si>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</si>
  <si>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</si>
  <si>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</si>
  <si>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</si>
  <si>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</si>
  <si>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</si>
  <si>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</si>
  <si>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</si>
  <si>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</si>
  <si>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</si>
  <si>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</si>
  <si>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</si>
  <si>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</si>
  <si>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</si>
  <si>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</si>
  <si>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</si>
  <si>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</si>
  <si>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</si>
  <si>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</si>
  <si>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</si>
  <si>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</si>
  <si>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</si>
  <si>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</si>
  <si>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</si>
  <si>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</si>
  <si>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</si>
  <si>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</si>
  <si>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</si>
  <si>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</si>
  <si>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</si>
  <si>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</si>
  <si>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</si>
  <si>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</si>
  <si>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</si>
  <si>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</si>
  <si>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</si>
  <si>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</si>
  <si>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</si>
  <si>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</si>
  <si>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</si>
  <si>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</si>
  <si>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</si>
  <si>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</si>
  <si>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</si>
  <si>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</si>
  <si>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</si>
  <si>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</si>
  <si>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</si>
  <si>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</si>
  <si>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</si>
  <si>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</si>
  <si>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</si>
  <si>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</si>
  <si>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</si>
  <si>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</si>
  <si>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</si>
  <si>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</si>
  <si>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</si>
  <si>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</si>
  <si>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</si>
  <si>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</si>
  <si>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</si>
  <si>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</si>
  <si>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</si>
  <si>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</si>
  <si>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</si>
  <si>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</si>
  <si>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</si>
  <si>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</si>
  <si>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</si>
  <si>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</si>
  <si>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</si>
  <si>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</si>
  <si>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</si>
  <si>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</si>
  <si>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</si>
  <si>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</si>
  <si>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</si>
  <si>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</si>
  <si>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</si>
  <si>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</si>
  <si>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</si>
  <si>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</si>
  <si>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</si>
  <si>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</si>
  <si>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</si>
  <si>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</si>
  <si>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</si>
  <si>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</si>
  <si>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</si>
  <si>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</si>
  <si>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</si>
  <si>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</si>
  <si>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</si>
  <si>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</si>
  <si>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</si>
  <si>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</si>
  <si>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</si>
  <si>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</si>
  <si>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</si>
  <si>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</si>
  <si>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</si>
  <si>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</si>
  <si>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</si>
  <si>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</si>
  <si>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</si>
  <si>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</si>
  <si>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</si>
  <si>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</si>
  <si>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</si>
  <si>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</si>
  <si>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</si>
  <si>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</si>
  <si>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</si>
  <si>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</si>
  <si>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</si>
  <si>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</si>
  <si>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</si>
  <si>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</si>
  <si>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</si>
  <si>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</si>
  <si>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</si>
  <si>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</si>
  <si>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</si>
  <si>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</si>
  <si>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</si>
  <si>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</si>
  <si>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</si>
  <si>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</si>
  <si>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</si>
  <si>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</si>
  <si>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</si>
  <si>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</si>
  <si>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</si>
  <si>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</si>
  <si>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</si>
  <si>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</si>
  <si>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</si>
  <si>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</si>
  <si>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</si>
  <si>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</si>
  <si>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</si>
  <si>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</si>
  <si>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</si>
  <si>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</si>
  <si>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</si>
  <si>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</si>
  <si>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</si>
  <si>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</si>
  <si>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</si>
  <si>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</si>
  <si>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</si>
  <si>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</si>
  <si>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</si>
  <si>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</si>
  <si>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</si>
  <si>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</si>
  <si>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</si>
  <si>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</si>
  <si>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</si>
  <si>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</si>
  <si>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</si>
  <si>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</si>
  <si>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</si>
  <si>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</si>
  <si>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</si>
  <si>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</si>
  <si>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</si>
  <si>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</si>
  <si>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</si>
  <si>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</si>
  <si>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</si>
  <si>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</si>
  <si>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</si>
  <si>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</si>
  <si>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</si>
  <si>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</si>
  <si>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</si>
  <si>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</si>
  <si>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</si>
  <si>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</si>
  <si>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</si>
  <si>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</si>
  <si>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</si>
  <si>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</si>
  <si>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</si>
  <si>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</si>
  <si>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</si>
  <si>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</si>
  <si>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</si>
  <si>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</si>
  <si>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</si>
  <si>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</si>
  <si>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</si>
  <si>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</si>
  <si>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</si>
  <si>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</si>
  <si>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</si>
  <si>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</si>
  <si>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</si>
  <si>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</si>
  <si>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</si>
  <si>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</si>
  <si>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</si>
  <si>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</si>
  <si>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</si>
  <si>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</si>
  <si>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</si>
  <si>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</si>
  <si>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</si>
  <si>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</si>
  <si>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</si>
  <si>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</si>
  <si>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</si>
  <si>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</si>
  <si>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</si>
  <si>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</si>
  <si>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</si>
  <si>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</si>
  <si>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</si>
  <si>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</si>
  <si>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</si>
  <si>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</si>
  <si>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</si>
  <si>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</si>
  <si>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</si>
  <si>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</si>
  <si>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</si>
  <si>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</si>
  <si>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</si>
  <si>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</si>
  <si>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</si>
  <si>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</si>
  <si>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</si>
  <si>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</si>
  <si>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</si>
  <si>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</si>
  <si>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</si>
  <si>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</si>
  <si>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</si>
  <si>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</si>
  <si>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</si>
  <si>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</si>
  <si>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</si>
  <si>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</si>
  <si>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</si>
  <si>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</si>
  <si>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</si>
  <si>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</si>
  <si>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</si>
  <si>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</si>
  <si>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</si>
  <si>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</si>
  <si>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</si>
  <si>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</si>
  <si>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</si>
  <si>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</si>
  <si>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</si>
  <si>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</si>
  <si>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</si>
  <si>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</si>
  <si>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</si>
  <si>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</si>
  <si>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</si>
  <si>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</si>
  <si>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</si>
  <si>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</si>
  <si>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</si>
  <si>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</si>
  <si>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</si>
  <si>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</si>
  <si>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</si>
  <si>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</si>
  <si>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</si>
  <si>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</si>
  <si>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</si>
  <si>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</si>
  <si>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</si>
  <si>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</si>
  <si>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</si>
  <si>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</si>
  <si>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</si>
  <si>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</si>
  <si>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</si>
  <si>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</si>
  <si>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</si>
  <si>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</si>
  <si>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</si>
  <si>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</si>
  <si>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</si>
  <si>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</si>
  <si>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</si>
  <si>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</si>
  <si>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</si>
  <si>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</si>
  <si>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</si>
  <si>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</si>
  <si>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</si>
  <si>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</si>
  <si>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</si>
  <si>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</si>
  <si>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</si>
  <si>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</si>
  <si>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</si>
  <si>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</si>
  <si>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</si>
  <si>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</si>
  <si>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</si>
  <si>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</si>
  <si>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</si>
  <si>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</si>
  <si>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</si>
  <si>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</si>
  <si>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</si>
  <si>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</si>
  <si>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</si>
  <si>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</si>
  <si>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</si>
  <si>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</si>
  <si>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</si>
  <si>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</si>
  <si>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</si>
  <si>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</si>
  <si>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</si>
  <si>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</si>
  <si>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</si>
  <si>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</si>
  <si>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</si>
  <si>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</si>
  <si>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</si>
  <si>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</si>
  <si>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</si>
  <si>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</si>
  <si>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</si>
  <si>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</si>
  <si>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</si>
  <si>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</si>
  <si>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</si>
  <si>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</si>
  <si>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</si>
  <si>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</si>
  <si>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</si>
  <si>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</si>
  <si>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</si>
  <si>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</si>
  <si>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</si>
  <si>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</si>
  <si>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</si>
  <si>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</si>
  <si>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</si>
  <si>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</si>
  <si>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</si>
  <si>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</si>
  <si>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</si>
  <si>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</si>
  <si>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</si>
  <si>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</si>
  <si>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</si>
  <si>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</si>
  <si>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</si>
  <si>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</si>
  <si>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</si>
  <si>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</si>
  <si>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</si>
  <si>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</si>
  <si>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</si>
  <si>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</si>
  <si>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</si>
  <si>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</si>
  <si>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</si>
  <si>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</si>
  <si>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</si>
  <si>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</si>
  <si>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</si>
  <si>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</si>
  <si>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</si>
  <si>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</si>
  <si>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</si>
  <si>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</si>
  <si>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</si>
  <si>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</si>
  <si>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</si>
  <si>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</si>
  <si>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</si>
  <si>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</si>
  <si>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</si>
  <si>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</si>
  <si>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</si>
  <si>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</si>
  <si>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</si>
  <si>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</si>
  <si>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</si>
  <si>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</si>
  <si>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</si>
  <si>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</si>
  <si>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</si>
  <si>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</si>
  <si>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</si>
  <si>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</si>
  <si>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</si>
  <si>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</si>
  <si>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</si>
  <si>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</si>
  <si>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</si>
  <si>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</si>
  <si>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</si>
  <si>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</si>
  <si>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</si>
  <si>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</si>
  <si>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</si>
  <si>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</si>
  <si>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</si>
  <si>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</si>
  <si>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</si>
  <si>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</si>
  <si>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</si>
  <si>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</si>
  <si>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</si>
  <si>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</si>
  <si>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</si>
  <si>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</si>
  <si>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</si>
  <si>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</si>
  <si>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</si>
  <si>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</si>
  <si>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</si>
  <si>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</si>
  <si>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</si>
  <si>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</si>
  <si>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</si>
  <si>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</si>
  <si>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</si>
  <si>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</si>
  <si>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</si>
  <si>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</si>
  <si>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</si>
  <si>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</si>
  <si>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</si>
  <si>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</si>
  <si>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</si>
  <si>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</si>
  <si>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</si>
  <si>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</si>
  <si>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</si>
  <si>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</si>
  <si>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</si>
  <si>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</si>
  <si>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</si>
  <si>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</si>
  <si>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</si>
  <si>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</si>
  <si>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</si>
  <si>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</si>
  <si>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</si>
  <si>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</si>
  <si>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</si>
  <si>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</si>
  <si>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</si>
  <si>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</si>
  <si>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</si>
  <si>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</si>
  <si>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</si>
  <si>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</si>
  <si>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</si>
  <si>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</si>
  <si>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</si>
  <si>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</si>
  <si>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</si>
  <si>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</si>
  <si>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</si>
  <si>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</si>
  <si>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</si>
  <si>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</si>
  <si>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</si>
  <si>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</si>
  <si>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</si>
  <si>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</si>
  <si>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</si>
  <si>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</si>
  <si>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</si>
  <si>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</si>
  <si>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</si>
  <si>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</si>
  <si>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</si>
  <si>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</si>
  <si>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</si>
  <si>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</si>
  <si>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</si>
  <si>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</si>
  <si>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</si>
  <si>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</si>
  <si>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</si>
  <si>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</si>
  <si>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</si>
  <si>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</si>
  <si>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</si>
  <si>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</si>
  <si>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</si>
  <si>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</si>
  <si>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</si>
  <si>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</si>
  <si>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</si>
  <si>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</si>
  <si>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</si>
  <si>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</si>
  <si>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</si>
  <si>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</si>
  <si>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</si>
  <si>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</si>
  <si>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</si>
  <si>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</si>
  <si>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</si>
  <si>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</si>
  <si>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</si>
  <si>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</si>
  <si>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</si>
  <si>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</si>
  <si>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</si>
  <si>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</si>
  <si>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</si>
  <si>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</si>
  <si>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</si>
  <si>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</si>
  <si>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</si>
  <si>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</si>
  <si>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</si>
  <si>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</si>
  <si>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</si>
  <si>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</si>
  <si>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</si>
  <si>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</si>
  <si>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</si>
  <si>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</si>
  <si>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</si>
  <si>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</si>
  <si>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</si>
  <si>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</si>
  <si>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</si>
  <si>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</si>
  <si>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</si>
  <si>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</si>
  <si>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</si>
  <si>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</si>
  <si>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</si>
  <si>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</si>
  <si>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</si>
  <si>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</si>
  <si>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</si>
  <si>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</si>
  <si>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</si>
  <si>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</si>
  <si>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</si>
  <si>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</si>
  <si>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</si>
  <si>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</si>
  <si>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</si>
  <si>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</si>
  <si>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</si>
  <si>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</si>
  <si>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</si>
  <si>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</si>
  <si>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</si>
  <si>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</si>
  <si>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</si>
  <si>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</si>
  <si>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</si>
  <si>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</si>
  <si>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</si>
  <si>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</si>
  <si>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</si>
  <si>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</si>
  <si>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</si>
  <si>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</si>
  <si>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</si>
  <si>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</si>
  <si>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</si>
  <si>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</si>
  <si>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</si>
  <si>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</si>
  <si>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</si>
  <si>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</si>
  <si>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</si>
  <si>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</si>
  <si>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</si>
  <si>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</si>
  <si>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</si>
  <si>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</si>
  <si>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</si>
  <si>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</si>
  <si>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</si>
  <si>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</si>
  <si>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</si>
  <si>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</si>
  <si>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</si>
  <si>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</si>
  <si>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</si>
  <si>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</si>
  <si>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</si>
  <si>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</si>
  <si>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</si>
  <si>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</si>
  <si>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</si>
  <si>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</si>
  <si>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</si>
  <si>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</si>
  <si>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</si>
  <si>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</si>
  <si>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</si>
  <si>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</si>
  <si>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</si>
  <si>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</si>
  <si>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</si>
  <si>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</si>
  <si>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</si>
  <si>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</si>
  <si>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</si>
  <si>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</si>
  <si>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</si>
  <si>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</si>
  <si>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</si>
  <si>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</si>
  <si>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</si>
  <si>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</si>
  <si>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</si>
  <si>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</si>
  <si>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</si>
  <si>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</si>
  <si>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</si>
  <si>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</si>
  <si>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</si>
  <si>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</si>
  <si>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</si>
  <si>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</si>
  <si>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</si>
  <si>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</si>
  <si>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</si>
  <si>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</si>
  <si>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</si>
  <si>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</si>
  <si>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</si>
  <si>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</si>
  <si>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</si>
  <si>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</si>
  <si>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</si>
  <si>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</si>
  <si>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</si>
  <si>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</si>
  <si>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</si>
  <si>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</si>
  <si>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</si>
  <si>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</si>
  <si>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</si>
  <si>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</si>
  <si>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</si>
  <si>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</si>
  <si>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</si>
  <si>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</si>
  <si>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</si>
  <si>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</si>
  <si>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</si>
  <si>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</si>
  <si>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</si>
  <si>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</si>
  <si>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</si>
  <si>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</si>
  <si>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</si>
  <si>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</si>
  <si>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</si>
  <si>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</si>
  <si>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</si>
  <si>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</si>
  <si>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</si>
  <si>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</si>
  <si>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</si>
  <si>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</si>
  <si>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</si>
  <si>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</si>
  <si>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</si>
  <si>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</si>
  <si>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</si>
  <si>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</si>
  <si>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</si>
  <si>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</si>
  <si>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</si>
  <si>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</si>
  <si>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</si>
  <si>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</si>
  <si>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</si>
  <si>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</si>
  <si>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</si>
  <si>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</si>
  <si>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</si>
  <si>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</si>
  <si>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</si>
  <si>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</si>
  <si>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</si>
  <si>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</si>
  <si>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</si>
  <si>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</si>
  <si>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</si>
  <si>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</si>
  <si>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</si>
  <si>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</si>
  <si>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</si>
  <si>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</si>
  <si>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</si>
  <si>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</si>
  <si>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</si>
  <si>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</si>
  <si>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</si>
  <si>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</si>
  <si>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</si>
  <si>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</si>
  <si>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</si>
  <si>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</si>
  <si>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</si>
  <si>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</si>
  <si>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</si>
  <si>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</si>
  <si>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</si>
  <si>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</si>
  <si>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</si>
  <si>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</si>
  <si>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</si>
  <si>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</si>
  <si>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</si>
  <si>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</si>
  <si>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</si>
  <si>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</si>
  <si>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</si>
  <si>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</si>
  <si>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</si>
  <si>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</si>
  <si>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</si>
  <si>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</si>
  <si>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</si>
  <si>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</si>
  <si>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</si>
  <si>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</si>
  <si>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</si>
  <si>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</si>
  <si>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</si>
  <si>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</si>
  <si>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</si>
  <si>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</si>
  <si>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</si>
  <si>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</si>
  <si>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</si>
  <si>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</si>
  <si>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</si>
  <si>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</si>
  <si>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</si>
  <si>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</si>
  <si>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</si>
  <si>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</si>
  <si>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</si>
  <si>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</si>
  <si>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</si>
  <si>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</si>
  <si>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</si>
  <si>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</si>
  <si>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</si>
  <si>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</si>
  <si>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</si>
  <si>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</si>
  <si>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</si>
  <si>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</si>
  <si>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</si>
  <si>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</si>
  <si>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</si>
  <si>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</si>
  <si>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</si>
  <si>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</si>
  <si>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</si>
  <si>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</si>
  <si>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</si>
  <si>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</si>
  <si>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</si>
  <si>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</si>
  <si>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</si>
  <si>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</si>
  <si>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</si>
  <si>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</si>
  <si>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</si>
  <si>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</si>
  <si>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</si>
  <si>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</si>
  <si>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</si>
  <si>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</si>
  <si>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</si>
  <si>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</si>
  <si>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</si>
  <si>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</si>
  <si>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</si>
  <si>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</si>
  <si>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</si>
  <si>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</si>
  <si>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</si>
  <si>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</si>
  <si>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</si>
  <si>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</si>
  <si>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</si>
  <si>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</si>
  <si>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</si>
  <si>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</si>
  <si>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</si>
  <si>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</si>
  <si>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</si>
  <si>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</si>
  <si>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</si>
  <si>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</si>
  <si>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</si>
  <si>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</si>
  <si>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</si>
  <si>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</si>
  <si>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</si>
  <si>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</si>
  <si>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</si>
  <si>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</si>
  <si>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</si>
  <si>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</si>
  <si>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</si>
  <si>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</si>
  <si>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</si>
  <si>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</si>
  <si>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</si>
  <si>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</si>
  <si>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</si>
  <si>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</si>
  <si>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</si>
  <si>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</si>
  <si>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</si>
  <si>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</si>
  <si>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</si>
  <si>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</si>
  <si>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</si>
  <si>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</si>
  <si>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</si>
  <si>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</si>
  <si>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</si>
  <si>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</si>
  <si>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</si>
  <si>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</si>
  <si>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</si>
  <si>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</si>
  <si>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</si>
  <si>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</si>
  <si>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</si>
  <si>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</si>
  <si>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</si>
  <si>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</si>
  <si>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</si>
  <si>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</si>
  <si>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</si>
  <si>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</si>
  <si>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</si>
  <si>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</si>
  <si>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</si>
  <si>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</si>
  <si>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</si>
  <si>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</si>
  <si>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</si>
  <si>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</si>
  <si>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</si>
  <si>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</si>
  <si>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</si>
  <si>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</si>
  <si>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</si>
  <si>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</si>
  <si>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</si>
  <si>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</si>
  <si>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</si>
  <si>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</si>
  <si>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</si>
  <si>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</si>
  <si>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</si>
  <si>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</si>
  <si>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</si>
  <si>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</si>
  <si>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</si>
  <si>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</si>
  <si>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</si>
  <si>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</si>
  <si>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</si>
  <si>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</si>
  <si>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</si>
  <si>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</si>
  <si>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</si>
  <si>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</si>
  <si>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</si>
  <si>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</si>
  <si>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</si>
  <si>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</si>
  <si>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</si>
  <si>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</si>
  <si>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</si>
  <si>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</si>
  <si>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</si>
  <si>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</si>
  <si>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</si>
  <si>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</si>
  <si>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</si>
  <si>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</si>
  <si>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</si>
  <si>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</si>
  <si>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</si>
  <si>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</si>
  <si>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</si>
  <si>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</si>
  <si>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</si>
  <si>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</si>
  <si>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</si>
  <si>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</si>
  <si>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</si>
  <si>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</si>
  <si>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</si>
  <si>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</si>
  <si>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</si>
  <si>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</si>
  <si>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</si>
  <si>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</si>
  <si>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</si>
  <si>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</si>
  <si>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</si>
  <si>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</si>
  <si>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</si>
  <si>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</si>
  <si>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</si>
  <si>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</si>
  <si>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</si>
  <si>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</si>
  <si>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</si>
  <si>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</si>
  <si>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</si>
  <si>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</si>
  <si>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</si>
  <si>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</si>
  <si>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</si>
  <si>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</si>
  <si>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</si>
  <si>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</si>
  <si>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</si>
  <si>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</si>
  <si>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</si>
  <si>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</si>
  <si>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</si>
  <si>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</si>
  <si>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</si>
  <si>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</si>
  <si>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</si>
  <si>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</si>
  <si>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</si>
  <si>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</si>
  <si>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</si>
  <si>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</si>
  <si>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</si>
  <si>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</si>
  <si>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</si>
  <si>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</si>
  <si>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</si>
  <si>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</si>
  <si>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</si>
  <si>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</si>
  <si>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</si>
  <si>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</si>
  <si>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</si>
  <si>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</si>
  <si>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</si>
  <si>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</si>
  <si>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</si>
  <si>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</si>
  <si>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</si>
  <si>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</si>
  <si>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</si>
  <si>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</si>
  <si>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</si>
  <si>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</si>
  <si>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</si>
  <si>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</si>
  <si>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</si>
  <si>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</si>
  <si>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</si>
  <si>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</si>
  <si>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</si>
  <si>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</si>
  <si>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</si>
  <si>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</si>
  <si>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</si>
  <si>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</si>
  <si>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</si>
  <si>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</si>
  <si>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</si>
  <si>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</si>
  <si>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</si>
  <si>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</si>
  <si>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</si>
  <si>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</si>
  <si>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</si>
  <si>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</si>
  <si>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</si>
  <si>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</si>
  <si>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</si>
  <si>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</si>
  <si>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</si>
  <si>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</si>
  <si>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</si>
  <si>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</si>
  <si>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</si>
  <si>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</si>
  <si>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</si>
  <si>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</si>
  <si>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</si>
  <si>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</si>
  <si>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</si>
  <si>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</si>
  <si>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</si>
  <si>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</si>
  <si>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</si>
  <si>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</si>
  <si>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</si>
  <si>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</si>
  <si>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</si>
  <si>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</si>
  <si>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</si>
  <si>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</si>
  <si>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</si>
  <si>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</si>
  <si>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</si>
  <si>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</si>
  <si>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</si>
  <si>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</si>
  <si>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</si>
  <si>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</si>
  <si>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</si>
  <si>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</si>
  <si>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</si>
  <si>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</si>
  <si>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</si>
  <si>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</si>
  <si>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</si>
  <si>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</si>
  <si>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</si>
  <si>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</si>
  <si>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</si>
  <si>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</si>
  <si>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</si>
  <si>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</si>
  <si>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</si>
  <si>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</si>
  <si>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</si>
  <si>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</si>
  <si>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</si>
  <si>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</si>
  <si>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</si>
  <si>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</si>
  <si>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</si>
  <si>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</si>
  <si>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</si>
  <si>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</si>
  <si>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</si>
  <si>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</si>
  <si>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</si>
  <si>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</si>
  <si>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</si>
  <si>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</si>
  <si>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</si>
  <si>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</si>
  <si>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</si>
  <si>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</si>
  <si>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</si>
  <si>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</si>
  <si>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</si>
  <si>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</si>
  <si>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</si>
  <si>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</si>
  <si>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</si>
  <si>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</si>
  <si>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</si>
  <si>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</si>
  <si>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</si>
  <si>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</si>
  <si>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</si>
  <si>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</si>
  <si>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</si>
  <si>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</si>
  <si>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</si>
  <si>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</si>
  <si>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</si>
  <si>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</si>
  <si>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</si>
  <si>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</si>
  <si>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</si>
  <si>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</si>
  <si>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</si>
  <si>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</si>
  <si>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</si>
  <si>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</si>
  <si>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</si>
  <si>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</si>
  <si>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</si>
  <si>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</si>
  <si>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</si>
  <si>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</si>
  <si>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</si>
  <si>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</si>
  <si>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</si>
  <si>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</si>
  <si>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</si>
  <si>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</si>
  <si>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</si>
  <si>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</si>
  <si>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</si>
  <si>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</si>
  <si>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</si>
  <si>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</si>
  <si>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</si>
  <si>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</si>
  <si>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</si>
  <si>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</si>
  <si>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</si>
  <si>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</si>
  <si>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</si>
  <si>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</si>
  <si>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</si>
  <si>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</si>
  <si>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</si>
  <si>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</si>
  <si>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</si>
  <si>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</si>
  <si>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</si>
  <si>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</si>
  <si>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</si>
  <si>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</si>
  <si>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</si>
  <si>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</si>
  <si>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</si>
  <si>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</si>
  <si>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</si>
  <si>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</si>
  <si>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</si>
  <si>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</si>
  <si>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</si>
  <si>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</si>
  <si>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</si>
  <si>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</si>
  <si>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</si>
  <si>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</si>
  <si>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</si>
  <si>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</si>
  <si>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</si>
  <si>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</si>
  <si>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</si>
  <si>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</si>
  <si>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</si>
  <si>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</si>
  <si>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</si>
  <si>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</si>
  <si>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</si>
  <si>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</si>
  <si>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</si>
  <si>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</si>
  <si>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</si>
  <si>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</si>
  <si>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</si>
  <si>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</si>
  <si>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</si>
  <si>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</si>
  <si>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</si>
  <si>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</si>
  <si>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</si>
  <si>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</si>
  <si>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</si>
  <si>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</si>
  <si>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</si>
  <si>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</si>
  <si>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</si>
  <si>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</si>
  <si>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</si>
  <si>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</si>
  <si>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</si>
  <si>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</si>
  <si>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</si>
  <si>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</si>
  <si>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</si>
  <si>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</si>
  <si>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</si>
  <si>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</si>
  <si>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</si>
  <si>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</si>
  <si>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</si>
  <si>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</si>
  <si>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</si>
  <si>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</si>
  <si>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</si>
  <si>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</si>
  <si>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</si>
  <si>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</si>
  <si>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</si>
  <si>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</si>
  <si>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</si>
  <si>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</si>
  <si>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</si>
  <si>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</si>
  <si>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</si>
  <si>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</si>
  <si>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</si>
  <si>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</si>
  <si>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</si>
  <si>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</si>
  <si>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</si>
  <si>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</si>
  <si>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</si>
  <si>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</si>
  <si>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</si>
  <si>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</si>
  <si>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</si>
  <si>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</si>
  <si>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</si>
  <si>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</si>
  <si>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</si>
  <si>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</si>
  <si>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</si>
  <si>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</si>
  <si>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</si>
  <si>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</si>
  <si>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</si>
  <si>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</si>
  <si>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</si>
  <si>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</si>
  <si>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</si>
  <si>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</si>
  <si>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</si>
  <si>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</si>
  <si>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</si>
  <si>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</si>
  <si>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</si>
  <si>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</si>
  <si>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</si>
  <si>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</si>
  <si>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</si>
  <si>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</si>
  <si>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</si>
  <si>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</si>
  <si>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</si>
  <si>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</si>
  <si>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</si>
  <si>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</si>
  <si>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</si>
  <si>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</si>
  <si>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</si>
  <si>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</si>
  <si>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</si>
  <si>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</si>
  <si>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</si>
  <si>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</si>
  <si>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</si>
  <si>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</si>
  <si>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</si>
  <si>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</si>
  <si>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</si>
  <si>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</si>
  <si>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</si>
  <si>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</si>
  <si>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</si>
  <si>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</si>
  <si>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</si>
  <si>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</si>
  <si>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</si>
  <si>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</si>
  <si>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</si>
  <si>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</si>
  <si>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</si>
  <si>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</si>
  <si>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</si>
  <si>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</si>
  <si>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</si>
  <si>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</si>
  <si>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</si>
  <si>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</si>
  <si>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</si>
  <si>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</si>
  <si>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</si>
  <si>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</si>
  <si>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</si>
  <si>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</si>
  <si>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</si>
  <si>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</si>
  <si>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</si>
  <si>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</si>
  <si>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</si>
  <si>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</si>
  <si>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</si>
  <si>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</si>
  <si>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</si>
  <si>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</si>
  <si>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</si>
  <si>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</si>
  <si>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</si>
  <si>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</si>
  <si>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</si>
  <si>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</si>
  <si>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</si>
  <si>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</si>
  <si>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</si>
  <si>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</si>
  <si>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</si>
  <si>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</si>
  <si>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</si>
  <si>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</si>
  <si>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</si>
  <si>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</si>
  <si>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</si>
  <si>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</si>
  <si>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</si>
  <si>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</si>
  <si>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</si>
  <si>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</si>
  <si>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</si>
  <si>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</si>
  <si>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</si>
  <si>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</si>
  <si>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</si>
  <si>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</si>
  <si>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</si>
  <si>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</si>
  <si>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</si>
  <si>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</si>
  <si>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</si>
  <si>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</si>
  <si>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</si>
  <si>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</si>
  <si>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</si>
  <si>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</si>
  <si>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</si>
  <si>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</si>
  <si>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</si>
  <si>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</si>
  <si>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</si>
  <si>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</si>
  <si>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</si>
  <si>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</si>
  <si>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</si>
  <si>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</si>
  <si>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</si>
  <si>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</si>
  <si>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</si>
  <si>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</si>
  <si>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</si>
  <si>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</si>
  <si>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</si>
  <si>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</si>
  <si>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</si>
  <si>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</si>
  <si>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</si>
  <si>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</si>
  <si>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</si>
  <si>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</si>
  <si>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</si>
  <si>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</si>
  <si>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</si>
  <si>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</si>
  <si>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</si>
  <si>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</si>
  <si>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</si>
  <si>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</si>
  <si>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</si>
  <si>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</si>
  <si>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</si>
  <si>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</si>
  <si>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</si>
  <si>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</si>
  <si>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</si>
  <si>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</si>
  <si>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</si>
  <si>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</si>
  <si>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</si>
  <si>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</si>
  <si>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</si>
  <si>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</si>
  <si>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</si>
  <si>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</si>
  <si>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</si>
  <si>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</si>
  <si>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</si>
  <si>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</si>
  <si>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</si>
  <si>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</si>
  <si>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</si>
  <si>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</si>
  <si>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</si>
  <si>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</si>
  <si>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</si>
  <si>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</si>
  <si>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</si>
  <si>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</si>
  <si>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</si>
  <si>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</si>
  <si>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</si>
  <si>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</si>
  <si>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</si>
  <si>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</si>
  <si>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</si>
  <si>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</si>
  <si>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</si>
  <si>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</si>
  <si>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</si>
  <si>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</si>
  <si>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</si>
  <si>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</si>
  <si>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</si>
  <si>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</si>
  <si>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</si>
  <si>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</si>
  <si>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</si>
  <si>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</si>
  <si>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</si>
  <si>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</si>
  <si>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</si>
  <si>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</si>
  <si>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</si>
  <si>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</si>
  <si>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</si>
  <si>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</si>
  <si>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</si>
  <si>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</si>
  <si>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</si>
  <si>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</si>
  <si>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</si>
  <si>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</si>
  <si>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</si>
  <si>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</si>
  <si>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</si>
  <si>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</si>
  <si>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</si>
  <si>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</si>
  <si>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</si>
  <si>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</si>
  <si>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</si>
  <si>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</si>
  <si>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</si>
  <si>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</si>
  <si>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</si>
  <si>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</si>
  <si>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</si>
  <si>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</si>
  <si>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</si>
  <si>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</si>
  <si>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</si>
  <si>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</si>
  <si>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</si>
  <si>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</si>
  <si>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</si>
  <si>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</si>
  <si>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</si>
  <si>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</si>
  <si>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</si>
  <si>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</si>
  <si>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</si>
  <si>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</si>
  <si>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</si>
  <si>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</si>
  <si>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</si>
  <si>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</si>
  <si>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</si>
  <si>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</si>
  <si>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</si>
  <si>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</si>
  <si>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</si>
  <si>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</si>
  <si>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</si>
  <si>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</si>
  <si>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</si>
  <si>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</si>
  <si>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</si>
  <si>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</si>
  <si>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</si>
  <si>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</si>
  <si>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</si>
  <si>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</si>
  <si>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</si>
  <si>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</si>
  <si>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</si>
  <si>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</si>
  <si>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</si>
  <si>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</si>
  <si>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</si>
  <si>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</si>
  <si>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</si>
  <si>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</si>
  <si>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</si>
  <si>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</si>
  <si>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</si>
  <si>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</si>
  <si>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</si>
  <si>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</si>
  <si>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</si>
  <si>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</si>
  <si>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</si>
  <si>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</si>
  <si>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</si>
  <si>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</si>
  <si>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</si>
  <si>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</si>
  <si>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</si>
  <si>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</si>
  <si>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</si>
  <si>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</si>
  <si>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</si>
  <si>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</si>
  <si>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</si>
  <si>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</si>
  <si>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</si>
  <si>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</si>
  <si>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</si>
  <si>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</si>
  <si>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</si>
  <si>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</si>
  <si>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</si>
  <si>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</si>
  <si>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</si>
  <si>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</si>
  <si>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</si>
  <si>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</si>
  <si>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</si>
  <si>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</si>
  <si>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</si>
  <si>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</si>
  <si>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</si>
  <si>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</si>
  <si>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</si>
  <si>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</si>
  <si>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</si>
  <si>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</si>
  <si>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</si>
  <si>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</si>
  <si>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</si>
  <si>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</si>
  <si>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</si>
  <si>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</si>
  <si>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</si>
  <si>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</si>
  <si>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</si>
  <si>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</si>
  <si>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</si>
  <si>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</si>
  <si>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</si>
  <si>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</si>
  <si>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</si>
  <si>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</si>
  <si>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</si>
  <si>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</si>
  <si>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</si>
  <si>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</si>
  <si>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</si>
  <si>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</si>
  <si>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</si>
  <si>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</si>
  <si>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</si>
  <si>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</si>
  <si>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</si>
  <si>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</si>
  <si>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</si>
  <si>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</si>
  <si>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</si>
  <si>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</si>
  <si>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</si>
  <si>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</si>
  <si>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</si>
  <si>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</si>
  <si>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</si>
  <si>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</si>
  <si>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</si>
  <si>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</si>
  <si>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</si>
  <si>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</si>
  <si>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</si>
  <si>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</si>
  <si>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</si>
  <si>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</si>
  <si>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</si>
  <si>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</si>
  <si>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</si>
  <si>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</si>
  <si>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</si>
  <si>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</si>
  <si>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</si>
  <si>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</si>
  <si>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</si>
  <si>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</si>
  <si>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</si>
  <si>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</si>
  <si>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</si>
  <si>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</si>
  <si>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</si>
  <si>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</si>
  <si>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</si>
  <si>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</si>
  <si>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</si>
  <si>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</si>
  <si>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</si>
  <si>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</si>
  <si>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</si>
  <si>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</si>
  <si>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</si>
  <si>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</si>
  <si>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</si>
  <si>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</si>
  <si>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</si>
  <si>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</si>
  <si>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</si>
  <si>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</si>
  <si>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</si>
  <si>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</si>
  <si>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</si>
  <si>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</si>
  <si>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</si>
  <si>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</si>
  <si>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</si>
  <si>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</si>
  <si>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</si>
  <si>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</si>
  <si>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</si>
  <si>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</si>
  <si>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</si>
  <si>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</si>
  <si>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</si>
  <si>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</si>
  <si>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</si>
  <si>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</si>
  <si>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</si>
  <si>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</si>
  <si>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</si>
  <si>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</si>
  <si>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</si>
  <si>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</si>
  <si>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</si>
  <si>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</si>
  <si>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</si>
  <si>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</si>
  <si>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</si>
  <si>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</si>
  <si>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</si>
  <si>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</si>
  <si>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</si>
  <si>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</si>
  <si>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</si>
  <si>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</si>
  <si>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</si>
  <si>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</si>
  <si>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</si>
  <si>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</si>
  <si>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</si>
  <si>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</si>
  <si>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</si>
  <si>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</si>
  <si>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</si>
  <si>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</si>
  <si>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</si>
  <si>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</si>
  <si>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</si>
  <si>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</si>
  <si>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</si>
  <si>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</si>
  <si>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</si>
  <si>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</si>
  <si>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</si>
  <si>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</si>
  <si>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</si>
  <si>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</si>
  <si>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</si>
  <si>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</si>
  <si>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</si>
  <si>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</si>
  <si>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</si>
  <si>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</si>
  <si>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</si>
  <si>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</si>
  <si>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</si>
  <si>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</si>
  <si>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</si>
  <si>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</si>
  <si>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</si>
  <si>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</si>
  <si>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</si>
  <si>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</si>
  <si>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</si>
  <si>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</si>
  <si>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</si>
  <si>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</si>
  <si>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</si>
  <si>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</si>
  <si>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</si>
  <si>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</si>
  <si>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</si>
  <si>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</si>
  <si>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</si>
  <si>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</si>
  <si>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</si>
  <si>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</si>
  <si>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</si>
  <si>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</si>
  <si>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</si>
  <si>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</si>
  <si>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</si>
  <si>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</si>
  <si>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</si>
  <si>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</si>
  <si>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</si>
  <si>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</si>
  <si>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</si>
  <si>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</si>
  <si>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</si>
  <si>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</si>
  <si>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</si>
  <si>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</si>
  <si>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</si>
  <si>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</si>
  <si>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</si>
  <si>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</si>
  <si>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</si>
  <si>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</si>
  <si>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</si>
  <si>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</si>
  <si>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</si>
  <si>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</si>
  <si>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</si>
  <si>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</si>
  <si>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</si>
  <si>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</si>
  <si>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</si>
  <si>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</si>
  <si>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</si>
  <si>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</si>
  <si>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</si>
  <si>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</si>
  <si>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</si>
  <si>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</si>
  <si>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</si>
  <si>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</si>
  <si>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</si>
  <si>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</si>
  <si>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</si>
  <si>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</si>
  <si>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</si>
  <si>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</si>
  <si>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</si>
  <si>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</si>
  <si>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</si>
  <si>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</si>
  <si>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</si>
  <si>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</si>
  <si>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</si>
  <si>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</si>
  <si>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</si>
  <si>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</si>
  <si>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</si>
  <si>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</si>
  <si>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</si>
  <si>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</si>
  <si>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</si>
  <si>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</si>
  <si>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</si>
  <si>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</si>
  <si>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</si>
  <si>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</si>
  <si>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</si>
  <si>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</si>
  <si>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</si>
  <si>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</si>
  <si>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</si>
  <si>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</si>
  <si>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</si>
  <si>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</si>
  <si>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</si>
  <si>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</si>
  <si>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</si>
  <si>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</si>
  <si>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</si>
  <si>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</si>
  <si>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</si>
  <si>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</si>
  <si>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</si>
  <si>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</si>
  <si>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</si>
  <si>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</si>
  <si>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</si>
  <si>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</si>
  <si>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</si>
  <si>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</si>
  <si>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</si>
  <si>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</si>
  <si>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</si>
  <si>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</si>
  <si>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</si>
  <si>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</si>
  <si>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</si>
  <si>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</si>
  <si>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</si>
  <si>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</si>
  <si>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</si>
  <si>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</si>
  <si>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</si>
  <si>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</si>
  <si>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</si>
  <si>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</si>
  <si>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</si>
  <si>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</si>
  <si>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</si>
  <si>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</si>
  <si>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</si>
  <si>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</si>
  <si>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</si>
  <si>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</si>
  <si>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</si>
  <si>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</si>
  <si>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</si>
  <si>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</si>
  <si>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</si>
  <si>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</si>
  <si>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</si>
  <si>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</si>
  <si>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</si>
  <si>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</si>
  <si>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</si>
  <si>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</si>
  <si>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</si>
  <si>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</si>
  <si>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</si>
  <si>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</si>
  <si>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</si>
  <si>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</si>
  <si>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</si>
  <si>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</si>
  <si>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</si>
  <si>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</si>
  <si>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</si>
  <si>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</si>
  <si>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</si>
  <si>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</si>
  <si>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</si>
  <si>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</si>
  <si>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</si>
  <si>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</si>
  <si>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</si>
  <si>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</si>
  <si>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</si>
  <si>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</si>
  <si>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</si>
  <si>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</si>
  <si>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</si>
  <si>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</si>
  <si>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</si>
  <si>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</si>
  <si>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</si>
  <si>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</si>
  <si>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</si>
  <si>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</si>
  <si>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</si>
  <si>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</si>
  <si>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</si>
  <si>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</si>
  <si>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</si>
  <si>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</si>
  <si>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</si>
  <si>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</si>
  <si>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</si>
  <si>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</si>
  <si>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</si>
  <si>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</si>
  <si>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</si>
  <si>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</si>
  <si>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</si>
  <si>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</si>
  <si>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</si>
  <si>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</si>
  <si>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</si>
  <si>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</si>
  <si>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</si>
  <si>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</si>
  <si>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</si>
  <si>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</si>
  <si>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</si>
  <si>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</si>
  <si>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</si>
  <si>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</si>
  <si>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</si>
  <si>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</si>
  <si>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</si>
  <si>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</si>
  <si>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</si>
  <si>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</si>
  <si>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</si>
  <si>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</si>
  <si>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</si>
  <si>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</si>
  <si>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</si>
  <si>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</si>
  <si>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</si>
  <si>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</si>
  <si>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</si>
  <si>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</si>
  <si>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</si>
  <si>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</si>
  <si>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</si>
  <si>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</si>
  <si>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</si>
  <si>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</si>
  <si>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</si>
  <si>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</si>
  <si>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</si>
  <si>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</si>
  <si>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</si>
  <si>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</si>
  <si>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</si>
  <si>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</si>
  <si>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</si>
  <si>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</si>
  <si>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</si>
  <si>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</si>
  <si>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</si>
  <si>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</si>
  <si>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</si>
  <si>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</si>
  <si>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</si>
  <si>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</si>
  <si>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</si>
  <si>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</si>
  <si>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</si>
  <si>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</si>
  <si>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</si>
  <si>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</si>
  <si>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</si>
  <si>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</si>
  <si>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</si>
  <si>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</si>
  <si>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</si>
  <si>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</si>
  <si>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</si>
  <si>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</si>
  <si>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</si>
  <si>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</si>
  <si>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</si>
  <si>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</si>
  <si>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</si>
  <si>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</si>
  <si>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</si>
  <si>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</si>
  <si>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</si>
  <si>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</si>
  <si>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</si>
  <si>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</si>
  <si>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</si>
  <si>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</si>
  <si>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</si>
  <si>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</si>
  <si>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</si>
  <si>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</si>
  <si>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</si>
  <si>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</si>
  <si>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</si>
  <si>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</si>
  <si>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</si>
  <si>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</si>
  <si>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</si>
  <si>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</si>
  <si>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</si>
  <si>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</si>
  <si>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</si>
  <si>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</si>
  <si>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</si>
  <si>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</si>
  <si>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</si>
  <si>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</si>
  <si>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</si>
  <si>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</si>
  <si>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</si>
  <si>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</si>
  <si>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</si>
  <si>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</si>
  <si>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</si>
  <si>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</si>
  <si>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</si>
  <si>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</si>
  <si>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</si>
  <si>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</si>
  <si>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</si>
  <si>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</si>
  <si>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</si>
  <si>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</si>
  <si>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</si>
  <si>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</si>
  <si>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</si>
  <si>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</si>
  <si>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</si>
  <si>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</si>
  <si>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</si>
  <si>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</si>
  <si>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</si>
  <si>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</si>
  <si>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</si>
  <si>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</si>
  <si>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</si>
  <si>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</si>
  <si>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</si>
  <si>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</si>
  <si>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</si>
  <si>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</si>
  <si>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</si>
  <si>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</si>
  <si>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</si>
  <si>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</si>
  <si>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</si>
  <si>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</si>
  <si>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</si>
  <si>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</si>
  <si>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</si>
  <si>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</si>
  <si>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</si>
  <si>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</si>
  <si>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</si>
  <si>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</si>
  <si>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</si>
  <si>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</si>
  <si>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</si>
  <si>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</si>
  <si>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</si>
  <si>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</si>
  <si>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</si>
  <si>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</si>
  <si>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</si>
  <si>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</si>
  <si>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</si>
  <si>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</si>
  <si>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</si>
  <si>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</si>
  <si>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</si>
  <si>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</si>
  <si>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</si>
  <si>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</si>
  <si>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</si>
  <si>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</si>
  <si>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</si>
  <si>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</si>
  <si>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</si>
  <si>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</si>
  <si>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</si>
  <si>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</si>
  <si>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</si>
  <si>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</si>
  <si>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</si>
  <si>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</si>
  <si>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</si>
  <si>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</si>
  <si>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</si>
  <si>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</si>
  <si>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</si>
  <si>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</si>
  <si>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</si>
  <si>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</si>
  <si>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</si>
  <si>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</si>
  <si>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</si>
  <si>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</si>
  <si>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</si>
  <si>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</si>
  <si>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</si>
  <si>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</si>
  <si>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</si>
  <si>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</si>
  <si>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</si>
  <si>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</si>
  <si>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</si>
  <si>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</si>
  <si>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</si>
  <si>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</si>
  <si>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</si>
  <si>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</si>
  <si>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</si>
  <si>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</si>
  <si>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</si>
  <si>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</si>
  <si>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</si>
  <si>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</si>
  <si>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</si>
  <si>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</si>
  <si>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</si>
  <si>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</si>
  <si>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</si>
  <si>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</si>
  <si>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</si>
  <si>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</si>
  <si>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</si>
  <si>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</si>
  <si>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</si>
  <si>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</si>
  <si>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</si>
  <si>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</si>
  <si>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</si>
  <si>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</si>
  <si>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</si>
  <si>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</si>
  <si>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</si>
  <si>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</si>
  <si>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</si>
  <si>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</si>
  <si>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</si>
  <si>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</si>
  <si>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</si>
  <si>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</si>
  <si>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</si>
  <si>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</si>
  <si>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</si>
  <si>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</si>
  <si>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</si>
  <si>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</si>
  <si>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</si>
  <si>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</si>
  <si>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</si>
  <si>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</si>
  <si>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</si>
  <si>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</si>
  <si>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</si>
  <si>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</si>
  <si>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</si>
  <si>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</si>
  <si>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</si>
  <si>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</si>
  <si>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</si>
  <si>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</si>
  <si>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</si>
  <si>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</si>
  <si>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</si>
  <si>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</si>
  <si>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</si>
  <si>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</si>
  <si>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</si>
  <si>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</si>
  <si>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</si>
  <si>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</si>
  <si>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</si>
  <si>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</si>
  <si>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</si>
  <si>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</si>
  <si>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</si>
  <si>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</si>
  <si>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</si>
  <si>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</si>
  <si>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</si>
  <si>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</si>
  <si>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</si>
  <si>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</si>
  <si>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</si>
  <si>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</si>
  <si>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</si>
  <si>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</si>
  <si>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</si>
  <si>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</si>
  <si>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</si>
  <si>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</si>
  <si>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</si>
  <si>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</si>
  <si>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</si>
  <si>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</si>
  <si>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</si>
  <si>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</si>
  <si>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</si>
  <si>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</si>
  <si>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</si>
  <si>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</si>
  <si>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</si>
  <si>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</si>
  <si>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</si>
  <si>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</si>
  <si>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</si>
  <si>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</si>
  <si>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</si>
  <si>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</si>
  <si>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</si>
  <si>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</si>
  <si>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</si>
  <si>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</si>
  <si>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</si>
  <si>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</si>
  <si>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</si>
  <si>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</si>
  <si>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</si>
  <si>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</si>
  <si>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</si>
  <si>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</si>
  <si>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</si>
  <si>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</si>
  <si>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</si>
  <si>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</si>
  <si>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</si>
  <si>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</si>
  <si>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</si>
  <si>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</si>
  <si>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</si>
  <si>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</si>
  <si>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</si>
  <si>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</si>
  <si>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</si>
  <si>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</si>
  <si>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</si>
  <si>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</si>
  <si>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</si>
  <si>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</si>
  <si>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</si>
  <si>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</si>
  <si>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</si>
  <si>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</si>
  <si>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</si>
  <si>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</si>
  <si>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</si>
  <si>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</si>
  <si>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</si>
  <si>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</si>
  <si>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</si>
  <si>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</si>
  <si>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</si>
  <si>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</si>
  <si>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</si>
  <si>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</si>
  <si>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</si>
  <si>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</si>
  <si>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</si>
  <si>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</si>
  <si>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</si>
  <si>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</si>
  <si>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</si>
  <si>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</si>
  <si>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</si>
  <si>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</si>
  <si>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</si>
  <si>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</si>
  <si>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</si>
  <si>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</si>
  <si>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</si>
  <si>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</si>
  <si>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</si>
  <si>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</si>
  <si>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</si>
  <si>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</si>
  <si>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</si>
  <si>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</si>
  <si>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</si>
  <si>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</si>
  <si>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</si>
  <si>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</si>
  <si>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</si>
  <si>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</si>
  <si>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</si>
  <si>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</si>
  <si>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</si>
  <si>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</si>
  <si>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</si>
  <si>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</si>
  <si>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</si>
  <si>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</si>
  <si>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</si>
  <si>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</si>
  <si>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</si>
  <si>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</si>
  <si>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</si>
  <si>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</si>
  <si>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</si>
  <si>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</si>
  <si>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</si>
  <si>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</si>
  <si>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</si>
  <si>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</si>
  <si>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</si>
  <si>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</si>
  <si>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</si>
  <si>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</si>
  <si>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</si>
  <si>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</si>
  <si>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</si>
  <si>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</si>
  <si>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</si>
  <si>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</si>
  <si>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</si>
  <si>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</si>
  <si>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</si>
  <si>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</si>
  <si>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</si>
  <si>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</si>
  <si>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</si>
  <si>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</si>
  <si>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</si>
  <si>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</si>
  <si>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</si>
  <si>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</si>
  <si>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</si>
  <si>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</si>
  <si>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</si>
  <si>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</si>
  <si>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</si>
  <si>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</si>
  <si>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</si>
  <si>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</si>
  <si>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</si>
  <si>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</si>
  <si>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</si>
  <si>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</si>
  <si>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</si>
  <si>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</si>
  <si>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</si>
  <si>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</si>
  <si>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</si>
  <si>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</si>
  <si>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</si>
  <si>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</si>
  <si>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</si>
  <si>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</si>
  <si>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</si>
  <si>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</si>
  <si>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</si>
  <si>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</si>
  <si>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</si>
  <si>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</si>
  <si>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</si>
  <si>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</si>
  <si>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</si>
  <si>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</si>
  <si>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</si>
  <si>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</si>
  <si>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</si>
  <si>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</si>
  <si>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</si>
  <si>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</si>
  <si>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</si>
  <si>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</si>
  <si>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</si>
  <si>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</si>
  <si>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</si>
  <si>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</si>
  <si>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</si>
  <si>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</si>
  <si>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</si>
  <si>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</si>
  <si>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</si>
  <si>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</si>
  <si>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</si>
  <si>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</si>
  <si>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</si>
  <si>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</si>
  <si>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</si>
  <si>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</si>
  <si>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</si>
  <si>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</si>
  <si>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</si>
  <si>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</si>
  <si>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</si>
  <si>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</si>
  <si>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</si>
  <si>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</si>
  <si>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</si>
  <si>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</si>
  <si>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</si>
  <si>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</si>
  <si>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</si>
  <si>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</si>
  <si>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</si>
  <si>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</si>
  <si>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</si>
  <si>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</si>
  <si>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</si>
  <si>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</si>
  <si>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</si>
  <si>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</si>
  <si>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</si>
  <si>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</si>
  <si>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</si>
  <si>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</si>
  <si>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</si>
  <si>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</si>
  <si>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</si>
  <si>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</si>
  <si>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</si>
  <si>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</si>
  <si>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</si>
  <si>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</si>
  <si>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</si>
  <si>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</si>
  <si>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</si>
  <si>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</si>
  <si>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</si>
  <si>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</si>
  <si>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</si>
  <si>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</si>
  <si>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</si>
  <si>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</si>
  <si>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</si>
  <si>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</si>
  <si>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</si>
  <si>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</si>
  <si>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</si>
  <si>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</si>
  <si>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</si>
  <si>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</si>
  <si>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</si>
  <si>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</si>
  <si>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</si>
  <si>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</si>
  <si>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</si>
  <si>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</si>
  <si>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</si>
  <si>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</si>
  <si>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</si>
  <si>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</si>
  <si>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</si>
  <si>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</si>
  <si>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</si>
  <si>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</si>
  <si>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</si>
  <si>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</si>
  <si>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</si>
  <si>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</si>
  <si>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</si>
  <si>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</si>
  <si>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</si>
  <si>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</si>
  <si>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</si>
  <si>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</si>
  <si>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</si>
  <si>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</si>
  <si>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</si>
  <si>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</si>
  <si>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</si>
  <si>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</si>
  <si>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</si>
  <si>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</si>
  <si>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</si>
  <si>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</si>
  <si>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</si>
  <si>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</si>
  <si>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</si>
  <si>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</si>
  <si>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</si>
  <si>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</si>
  <si>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</si>
  <si>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</si>
  <si>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</si>
  <si>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</si>
  <si>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</si>
  <si>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</si>
  <si>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</si>
  <si>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</si>
  <si>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</si>
  <si>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</si>
  <si>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</si>
  <si>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</si>
  <si>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</si>
  <si>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</si>
  <si>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</si>
  <si>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</si>
  <si>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</si>
  <si>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</si>
  <si>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</si>
  <si>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</si>
  <si>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</si>
  <si>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</si>
  <si>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</si>
  <si>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</si>
  <si>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</si>
  <si>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</si>
  <si>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</si>
  <si>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</si>
  <si>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</si>
  <si>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</si>
  <si>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</si>
  <si>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</si>
  <si>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</si>
  <si>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</si>
  <si>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</si>
  <si>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</si>
  <si>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</si>
  <si>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</si>
  <si>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</si>
  <si>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</si>
  <si>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</si>
  <si>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</si>
  <si>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</si>
  <si>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</si>
  <si>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</si>
  <si>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</si>
  <si>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</si>
  <si>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</si>
  <si>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</si>
  <si>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</si>
  <si>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</si>
  <si>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</si>
  <si>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</si>
  <si>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</si>
  <si>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</si>
  <si>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</si>
  <si>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</si>
  <si>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</si>
  <si>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</si>
  <si>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</si>
  <si>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</si>
  <si>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</si>
  <si>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</si>
  <si>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</si>
  <si>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</si>
  <si>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</si>
  <si>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</si>
  <si>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</si>
  <si>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</si>
  <si>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</si>
  <si>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</si>
  <si>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</si>
  <si>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</si>
  <si>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</si>
  <si>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</si>
  <si>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</si>
  <si>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</si>
  <si>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</si>
  <si>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</si>
  <si>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</si>
  <si>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</si>
  <si>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</si>
  <si>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</si>
  <si>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</si>
  <si>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</si>
  <si>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</si>
  <si>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</si>
  <si>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</si>
  <si>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</si>
  <si>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</si>
  <si>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</si>
  <si>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</si>
  <si>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</si>
  <si>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</si>
  <si>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</si>
  <si>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</si>
  <si>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</si>
  <si>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</si>
  <si>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</si>
  <si>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</si>
  <si>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</si>
  <si>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</si>
  <si>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</si>
  <si>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</si>
  <si>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</si>
  <si>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</si>
  <si>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</si>
  <si>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</si>
  <si>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</si>
  <si>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</si>
  <si>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</si>
  <si>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</si>
  <si>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</si>
  <si>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</si>
  <si>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</si>
  <si>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</si>
  <si>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</si>
  <si>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</si>
  <si>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</si>
  <si>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</si>
  <si>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</si>
  <si>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</si>
  <si>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</si>
  <si>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</si>
  <si>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</si>
  <si>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</si>
  <si>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</si>
  <si>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</si>
  <si>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</si>
  <si>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</si>
  <si>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</si>
  <si>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</si>
  <si>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</si>
  <si>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</si>
  <si>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</si>
  <si>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</si>
  <si>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</si>
  <si>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</si>
  <si>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</si>
  <si>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</si>
  <si>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</si>
  <si>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</si>
  <si>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</si>
  <si>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</si>
  <si>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</si>
  <si>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</si>
  <si>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</si>
  <si>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</si>
  <si>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</si>
  <si>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</si>
  <si>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</si>
  <si>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</si>
  <si>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</si>
  <si>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</si>
  <si>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</si>
  <si>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</si>
  <si>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</si>
  <si>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</si>
  <si>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</si>
  <si>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</si>
  <si>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</si>
  <si>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</si>
  <si>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</si>
  <si>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</si>
  <si>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</si>
  <si>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</si>
  <si>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</si>
  <si>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</si>
  <si>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</si>
  <si>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</si>
  <si>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</si>
  <si>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</si>
  <si>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</si>
  <si>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</si>
  <si>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</si>
  <si>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</si>
  <si>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</si>
  <si>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</si>
  <si>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</si>
  <si>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</si>
  <si>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</si>
  <si>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</si>
  <si>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</si>
  <si>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</si>
  <si>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</si>
  <si>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</si>
  <si>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</si>
  <si>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</si>
  <si>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</si>
  <si>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</si>
  <si>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</si>
  <si>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</si>
  <si>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</si>
  <si>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</si>
  <si>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</si>
  <si>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</si>
  <si>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</si>
  <si>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</si>
  <si>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</si>
  <si>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</si>
  <si>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</si>
  <si>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</si>
  <si>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</si>
  <si>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</si>
  <si>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</si>
  <si>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</si>
  <si>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</si>
  <si>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</si>
  <si>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</si>
  <si>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</si>
  <si>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</si>
  <si>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</si>
  <si>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</si>
  <si>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</si>
  <si>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</si>
  <si>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</si>
  <si>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</si>
  <si>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</si>
  <si>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</si>
  <si>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</si>
  <si>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</si>
  <si>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</si>
  <si>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</si>
  <si>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</si>
  <si>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</si>
  <si>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</si>
  <si>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</si>
  <si>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</si>
  <si>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</si>
  <si>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</si>
  <si>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</si>
  <si>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</si>
  <si>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</si>
  <si>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</si>
  <si>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</si>
  <si>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</si>
  <si>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</si>
  <si>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</si>
  <si>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</si>
  <si>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</si>
  <si>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</si>
  <si>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</si>
  <si>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</si>
  <si>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</si>
  <si>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</si>
  <si>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</si>
  <si>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</si>
  <si>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</si>
  <si>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</si>
  <si>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</si>
  <si>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</si>
  <si>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</si>
  <si>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</si>
  <si>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</si>
  <si>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</si>
  <si>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</si>
  <si>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</si>
  <si>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</si>
  <si>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</si>
  <si>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</si>
  <si>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</si>
  <si>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</si>
  <si>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</si>
  <si>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</si>
  <si>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</si>
  <si>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</si>
  <si>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</si>
  <si>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</si>
  <si>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</si>
  <si>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</si>
  <si>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</si>
  <si>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</si>
  <si>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</si>
  <si>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</si>
  <si>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</si>
  <si>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</si>
  <si>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</si>
  <si>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</si>
  <si>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</si>
  <si>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</si>
  <si>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</si>
  <si>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</si>
  <si>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</si>
  <si>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</si>
  <si>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</si>
  <si>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</si>
  <si>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</si>
  <si>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</si>
  <si>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</si>
  <si>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</si>
  <si>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</si>
  <si>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</si>
  <si>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</si>
  <si>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</si>
  <si>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</si>
  <si>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</si>
  <si>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</si>
  <si>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</si>
  <si>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</si>
  <si>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</si>
  <si>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</si>
  <si>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</si>
  <si>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</si>
  <si>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</si>
  <si>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</si>
  <si>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</si>
  <si>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</si>
  <si>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</si>
  <si>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</si>
  <si>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</si>
  <si>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</si>
  <si>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</si>
  <si>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</si>
  <si>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</si>
  <si>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</si>
  <si>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</si>
  <si>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</si>
  <si>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</si>
  <si>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</si>
  <si>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</si>
  <si>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</si>
  <si>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</si>
  <si>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</si>
  <si>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</si>
  <si>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</si>
  <si>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</si>
  <si>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</si>
  <si>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</si>
  <si>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</si>
  <si>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</si>
  <si>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</si>
  <si>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</si>
  <si>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</si>
  <si>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</si>
  <si>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</si>
  <si>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</si>
  <si>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</si>
  <si>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</si>
  <si>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</si>
  <si>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</si>
  <si>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</si>
  <si>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</si>
  <si>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</si>
  <si>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</si>
  <si>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</si>
  <si>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</si>
  <si>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</si>
  <si>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</si>
  <si>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</si>
  <si>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</si>
  <si>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</si>
  <si>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</si>
  <si>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</si>
  <si>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</si>
  <si>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</si>
  <si>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</si>
  <si>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</si>
  <si>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</si>
  <si>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</si>
  <si>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</si>
  <si>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</si>
  <si>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</si>
  <si>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</si>
  <si>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</si>
  <si>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</si>
  <si>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</si>
  <si>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</si>
  <si>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</si>
  <si>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</si>
  <si>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</si>
  <si>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</si>
  <si>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</si>
  <si>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</si>
  <si>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</si>
  <si>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</si>
  <si>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</si>
  <si>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</si>
  <si>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</si>
  <si>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</si>
  <si>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</si>
  <si>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</si>
  <si>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</si>
  <si>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</si>
  <si>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</si>
  <si>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</si>
  <si>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</si>
  <si>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</si>
  <si>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</si>
  <si>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</si>
  <si>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</si>
  <si>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</si>
  <si>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</si>
  <si>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</si>
  <si>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</si>
  <si>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</si>
  <si>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</si>
  <si>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</si>
  <si>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</si>
  <si>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</si>
  <si>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</si>
  <si>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</si>
  <si>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</si>
  <si>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</si>
  <si>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</si>
  <si>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</si>
  <si>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</si>
  <si>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</si>
  <si>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</si>
  <si>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</si>
  <si>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</si>
  <si>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</si>
  <si>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</si>
  <si>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</si>
  <si>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</si>
  <si>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</si>
  <si>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</si>
  <si>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</si>
  <si>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</si>
  <si>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</si>
  <si>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</si>
  <si>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</si>
  <si>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</si>
  <si>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</si>
  <si>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</si>
  <si>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</si>
  <si>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</si>
  <si>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</si>
  <si>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</si>
  <si>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</si>
  <si>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</si>
  <si>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</si>
  <si>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</si>
  <si>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</si>
  <si>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</si>
  <si>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</si>
  <si>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</si>
  <si>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</si>
  <si>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</si>
  <si>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</si>
  <si>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</si>
  <si>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</si>
  <si>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</si>
  <si>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</si>
  <si>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</si>
  <si>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</si>
  <si>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</si>
  <si>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</si>
  <si>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</si>
  <si>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</si>
  <si>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</si>
  <si>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</si>
  <si>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</si>
  <si>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</si>
  <si>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</si>
  <si>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</si>
  <si>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</si>
  <si>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</si>
  <si>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</si>
  <si>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</si>
  <si>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</si>
  <si>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</si>
  <si>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</si>
  <si>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</si>
  <si>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</si>
  <si>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</si>
  <si>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</si>
  <si>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</si>
  <si>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</si>
  <si>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</si>
  <si>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</si>
  <si>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</si>
  <si>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</si>
  <si>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</si>
  <si>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</si>
  <si>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</si>
  <si>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</si>
  <si>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</si>
  <si>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</si>
  <si>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</si>
  <si>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</si>
  <si>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</si>
  <si>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</si>
  <si>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</si>
  <si>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</si>
  <si>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</si>
  <si>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</si>
  <si>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</si>
  <si>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</si>
  <si>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</si>
  <si>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</si>
  <si>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</si>
  <si>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</si>
  <si>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</si>
  <si>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</si>
  <si>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</si>
  <si>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</si>
  <si>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</si>
  <si>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</si>
  <si>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</si>
  <si>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</si>
  <si>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</si>
  <si>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</si>
  <si>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</si>
  <si>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</si>
  <si>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</si>
  <si>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</si>
  <si>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</si>
  <si>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</si>
  <si>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</si>
  <si>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</si>
  <si>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</si>
  <si>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</si>
  <si>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</si>
  <si>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</si>
  <si>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</si>
  <si>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</si>
  <si>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</si>
  <si>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</si>
  <si>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</si>
  <si>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</si>
  <si>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</si>
  <si>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</si>
  <si>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</si>
  <si>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</si>
  <si>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</si>
  <si>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</si>
  <si>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</si>
  <si>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</si>
  <si>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</si>
  <si>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</si>
  <si>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</si>
  <si>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</si>
  <si>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</si>
  <si>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</si>
  <si>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</si>
  <si>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</si>
  <si>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</si>
  <si>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</si>
  <si>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</si>
  <si>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</si>
  <si>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</si>
  <si>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</si>
  <si>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</si>
  <si>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</si>
  <si>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</si>
  <si>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</si>
  <si>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</si>
  <si>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</si>
  <si>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</si>
  <si>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</si>
  <si>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</si>
  <si>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</si>
  <si>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</si>
  <si>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</si>
  <si>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</si>
  <si>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</si>
  <si>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</si>
  <si>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</si>
  <si>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</si>
  <si>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</si>
  <si>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</si>
  <si>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</si>
  <si>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</si>
  <si>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</si>
  <si>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</si>
  <si>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</si>
  <si>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</si>
  <si>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</si>
  <si>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</si>
  <si>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</si>
  <si>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</si>
  <si>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</si>
  <si>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</si>
  <si>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</si>
  <si>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</si>
  <si>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</si>
  <si>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</si>
  <si>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</si>
  <si>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</si>
  <si>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</si>
  <si>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</si>
  <si>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</si>
  <si>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</si>
  <si>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</si>
  <si>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</si>
  <si>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</si>
  <si>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</si>
  <si>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</si>
  <si>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</si>
  <si>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</si>
  <si>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</si>
  <si>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</si>
  <si>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</si>
  <si>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</si>
  <si>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</si>
  <si>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</si>
  <si>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</si>
  <si>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</si>
  <si>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</si>
  <si>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</si>
  <si>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</si>
  <si>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</si>
  <si>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</si>
  <si>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</si>
  <si>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</si>
  <si>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</si>
  <si>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</si>
  <si>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</si>
  <si>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</si>
  <si>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</si>
  <si>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</si>
  <si>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</si>
  <si>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</si>
  <si>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</si>
  <si>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</si>
  <si>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</si>
  <si>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</si>
  <si>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</si>
  <si>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</si>
  <si>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</si>
  <si>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</si>
  <si>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</si>
  <si>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</si>
  <si>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</si>
  <si>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</si>
  <si>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</si>
  <si>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</si>
  <si>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</si>
  <si>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</si>
  <si>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</si>
  <si>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</si>
  <si>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</si>
  <si>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</si>
  <si>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</si>
  <si>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</si>
  <si>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</si>
  <si>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</si>
  <si>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</si>
  <si>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</si>
  <si>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</si>
  <si>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</si>
  <si>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</si>
  <si>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</si>
  <si>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</si>
  <si>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</si>
  <si>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</si>
  <si>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</si>
  <si>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</si>
  <si>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</si>
  <si>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</si>
  <si>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</si>
  <si>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</si>
  <si>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</si>
  <si>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</si>
  <si>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</si>
  <si>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</si>
  <si>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</si>
  <si>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</si>
  <si>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</si>
  <si>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</si>
  <si>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</si>
  <si>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</si>
  <si>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</si>
  <si>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</si>
  <si>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</si>
  <si>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</si>
  <si>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</si>
  <si>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</si>
  <si>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</si>
  <si>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</si>
  <si>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</si>
  <si>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</si>
  <si>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</si>
  <si>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</si>
  <si>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</si>
  <si>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</si>
  <si>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</si>
  <si>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</si>
  <si>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</si>
  <si>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</si>
  <si>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</si>
  <si>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</si>
  <si>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</si>
  <si>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</si>
  <si>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</si>
  <si>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</si>
  <si>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</si>
  <si>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</si>
  <si>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</si>
  <si>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</si>
  <si>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</si>
  <si>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</si>
  <si>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</si>
  <si>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</si>
  <si>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</si>
  <si>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</si>
  <si>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</si>
  <si>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</si>
  <si>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</si>
  <si>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</si>
  <si>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</si>
  <si>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</si>
  <si>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</si>
  <si>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</si>
  <si>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</si>
  <si>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</si>
  <si>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</si>
  <si>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</si>
  <si>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</si>
  <si>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</si>
  <si>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</si>
  <si>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</si>
  <si>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</si>
  <si>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</si>
  <si>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</si>
  <si>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</si>
  <si>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</si>
  <si>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</si>
  <si>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</si>
  <si>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</si>
  <si>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</si>
  <si>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</si>
  <si>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</si>
  <si>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</si>
  <si>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</si>
  <si>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</si>
  <si>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</si>
  <si>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</si>
  <si>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</si>
  <si>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</si>
  <si>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</si>
  <si>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</si>
  <si>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</si>
  <si>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</si>
  <si>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</si>
  <si>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</si>
  <si>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</si>
  <si>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</si>
  <si>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</si>
  <si>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</si>
  <si>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</si>
  <si>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</si>
  <si>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</si>
  <si>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</si>
  <si>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</si>
  <si>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</si>
  <si>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</si>
  <si>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</si>
  <si>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</si>
  <si>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</si>
  <si>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</si>
  <si>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</si>
  <si>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</si>
  <si>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</si>
  <si>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</si>
  <si>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</si>
  <si>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</si>
  <si>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</si>
  <si>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</si>
  <si>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</si>
  <si>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</si>
  <si>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</si>
  <si>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</si>
  <si>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</si>
  <si>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</si>
  <si>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</si>
  <si>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</si>
  <si>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</si>
  <si>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</si>
  <si>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</si>
  <si>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</si>
  <si>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</si>
  <si>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</si>
  <si>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</si>
  <si>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</si>
  <si>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</si>
  <si>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</si>
  <si>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</si>
  <si>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</si>
  <si>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</si>
  <si>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</si>
  <si>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</si>
  <si>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</si>
  <si>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</si>
  <si>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</si>
  <si>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</si>
  <si>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</si>
  <si>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</si>
  <si>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</si>
  <si>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</si>
  <si>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</si>
  <si>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</si>
  <si>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</si>
  <si>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</si>
  <si>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</si>
  <si>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</si>
  <si>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</si>
  <si>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</si>
  <si>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</si>
  <si>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</si>
  <si>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</si>
  <si>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</si>
  <si>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</si>
  <si>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</si>
  <si>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</si>
  <si>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</si>
  <si>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</si>
  <si>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</si>
  <si>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</si>
  <si>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</si>
  <si>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</si>
  <si>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</si>
  <si>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</si>
  <si>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</si>
  <si>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</si>
  <si>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</si>
  <si>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</si>
  <si>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</si>
  <si>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</si>
  <si>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</si>
  <si>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</si>
  <si>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</si>
  <si>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</si>
  <si>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</si>
  <si>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</si>
  <si>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</si>
  <si>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</si>
  <si>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</si>
  <si>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</si>
  <si>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</si>
  <si>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</si>
  <si>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</si>
  <si>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</si>
  <si>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</si>
  <si>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</si>
  <si>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</si>
  <si>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</si>
  <si>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</si>
  <si>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</si>
  <si>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</si>
  <si>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</si>
  <si>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</si>
  <si>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</si>
  <si>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</si>
  <si>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</si>
  <si>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</si>
  <si>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</si>
  <si>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</si>
  <si>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</si>
  <si>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</si>
  <si>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</si>
  <si>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</si>
  <si>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</si>
  <si>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</si>
  <si>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</si>
  <si>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</si>
  <si>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</si>
  <si>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</si>
  <si>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</si>
  <si>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</si>
  <si>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</si>
  <si>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</si>
  <si>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</si>
  <si>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</si>
  <si>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</si>
  <si>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</si>
  <si>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</si>
  <si>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</si>
  <si>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</si>
  <si>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</si>
  <si>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</si>
  <si>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</si>
  <si>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</si>
  <si>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</si>
  <si>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</si>
  <si>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</si>
  <si>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</si>
  <si>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</si>
  <si>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</si>
  <si>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</si>
  <si>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</si>
  <si>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</si>
  <si>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</si>
  <si>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</si>
  <si>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</si>
  <si>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</si>
  <si>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</si>
  <si>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</si>
  <si>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</si>
  <si>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</si>
  <si>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</si>
  <si>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</si>
  <si>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</si>
  <si>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</si>
  <si>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</si>
  <si>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</si>
  <si>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</si>
  <si>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</si>
  <si>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</si>
  <si>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</si>
  <si>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</si>
  <si>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</si>
  <si>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</si>
  <si>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</si>
  <si>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</si>
  <si>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</si>
  <si>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</si>
  <si>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</si>
  <si>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</si>
  <si>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</si>
  <si>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</si>
  <si>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</si>
  <si>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</si>
  <si>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</si>
  <si>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</si>
  <si>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</si>
  <si>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</si>
  <si>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</si>
  <si>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</si>
  <si>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</si>
  <si>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</si>
  <si>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</si>
  <si>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</si>
  <si>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</si>
  <si>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</si>
  <si>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</si>
  <si>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</si>
  <si>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</si>
  <si>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</si>
  <si>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</si>
  <si>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</si>
  <si>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</si>
  <si>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</si>
  <si>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</si>
  <si>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</si>
  <si>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</si>
  <si>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</si>
  <si>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</si>
  <si>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</si>
  <si>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</si>
  <si>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</si>
  <si>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</si>
  <si>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</si>
  <si>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</si>
  <si>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</si>
  <si>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</si>
  <si>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</si>
  <si>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</si>
  <si>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</si>
  <si>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</si>
  <si>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</si>
  <si>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</si>
  <si>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</si>
  <si>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</si>
  <si>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</si>
  <si>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</si>
  <si>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</si>
  <si>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</si>
  <si>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</si>
  <si>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</si>
  <si>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</si>
  <si>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</si>
  <si>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</si>
  <si>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</si>
  <si>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</si>
  <si>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</si>
  <si>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</si>
  <si>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</si>
  <si>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</si>
  <si>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</si>
  <si>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</si>
  <si>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</si>
  <si>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</si>
  <si>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</si>
  <si>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</si>
  <si>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</si>
  <si>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</si>
  <si>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</si>
  <si>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</si>
  <si>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</si>
  <si>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</si>
  <si>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</si>
  <si>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</si>
  <si>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</si>
  <si>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</si>
  <si>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</si>
  <si>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</si>
  <si>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</si>
  <si>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</si>
  <si>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</si>
  <si>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</si>
  <si>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</si>
  <si>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</si>
  <si>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</si>
  <si>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</si>
  <si>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</si>
  <si>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</si>
  <si>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</si>
  <si>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</si>
  <si>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</si>
  <si>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</si>
  <si>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</si>
  <si>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</si>
  <si>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</si>
  <si>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</si>
  <si>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</si>
  <si>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</si>
  <si>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</si>
  <si>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</si>
  <si>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</si>
  <si>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</si>
  <si>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</si>
  <si>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</si>
  <si>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</si>
  <si>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</si>
  <si>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</si>
  <si>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</si>
  <si>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</si>
  <si>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</si>
  <si>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</si>
  <si>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</si>
  <si>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</si>
  <si>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</si>
  <si>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</si>
  <si>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</si>
  <si>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</si>
  <si>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</si>
  <si>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</si>
  <si>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</si>
  <si>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</si>
  <si>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</si>
  <si>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</si>
  <si>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</si>
  <si>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</si>
  <si>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</si>
  <si>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</si>
  <si>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</si>
  <si>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</si>
  <si>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</si>
  <si>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</si>
  <si>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</si>
  <si>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</si>
  <si>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</si>
  <si>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</si>
  <si>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</si>
  <si>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</si>
  <si>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</si>
  <si>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</si>
  <si>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</si>
  <si>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</si>
  <si>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</si>
  <si>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</si>
  <si>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</si>
  <si>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</si>
  <si>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</si>
  <si>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</si>
  <si>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</si>
  <si>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</si>
  <si>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</si>
  <si>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</si>
  <si>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</si>
  <si>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</si>
  <si>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</si>
  <si>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</si>
  <si>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</si>
  <si>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</si>
  <si>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</si>
  <si>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</si>
  <si>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</si>
  <si>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</si>
  <si>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</si>
  <si>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</si>
  <si>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</si>
  <si>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</si>
  <si>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</si>
  <si>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</si>
  <si>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</si>
  <si>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</si>
  <si>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</si>
  <si>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</si>
  <si>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</si>
  <si>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</si>
  <si>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</si>
  <si>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</si>
  <si>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</si>
  <si>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</si>
  <si>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</si>
  <si>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</si>
  <si>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</si>
  <si>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</si>
  <si>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</si>
  <si>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</si>
  <si>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</si>
  <si>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</si>
  <si>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</si>
  <si>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</si>
  <si>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</si>
  <si>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</si>
  <si>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</si>
  <si>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</si>
  <si>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</si>
  <si>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</si>
  <si>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</si>
  <si>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</si>
  <si>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</si>
  <si>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</si>
  <si>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</si>
  <si>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</si>
  <si>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</si>
  <si>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</si>
  <si>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</si>
  <si>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</si>
  <si>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</si>
  <si>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</si>
  <si>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</si>
  <si>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</si>
  <si>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</si>
  <si>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</si>
  <si>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</si>
  <si>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</si>
  <si>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</si>
  <si>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</si>
  <si>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</si>
  <si>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</si>
  <si>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</si>
  <si>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</si>
  <si>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</si>
  <si>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</si>
  <si>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</si>
  <si>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</si>
  <si>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</si>
  <si>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</si>
  <si>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</si>
  <si>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</si>
  <si>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</si>
  <si>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</si>
  <si>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</si>
  <si>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</si>
  <si>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</si>
  <si>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</si>
  <si>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</si>
  <si>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</si>
  <si>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</si>
  <si>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</si>
  <si>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</si>
  <si>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</si>
  <si>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</si>
  <si>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</si>
  <si>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</si>
  <si>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</si>
  <si>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</si>
  <si>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</si>
  <si>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</si>
  <si>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</si>
  <si>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</si>
  <si>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</si>
  <si>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</si>
  <si>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</si>
  <si>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</si>
  <si>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</si>
  <si>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</si>
  <si>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</si>
  <si>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</si>
  <si>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</si>
  <si>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</si>
  <si>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</si>
  <si>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</si>
  <si>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</si>
  <si>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</si>
  <si>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</si>
  <si>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</si>
  <si>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</si>
  <si>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</si>
  <si>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</si>
  <si>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</si>
  <si>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</si>
  <si>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</si>
  <si>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</si>
  <si>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</si>
  <si>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</si>
  <si>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</si>
  <si>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</si>
  <si>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</si>
  <si>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</si>
  <si>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</si>
  <si>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</si>
  <si>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</si>
  <si>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</si>
  <si>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</si>
  <si>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</si>
  <si>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</si>
  <si>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</si>
  <si>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</si>
  <si>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</si>
  <si>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</si>
  <si>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</si>
  <si>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</si>
  <si>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</si>
  <si>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</si>
  <si>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</si>
  <si>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</si>
  <si>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</si>
  <si>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</si>
  <si>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</si>
  <si>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</si>
  <si>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</si>
  <si>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</si>
  <si>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</si>
  <si>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</si>
  <si>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</si>
  <si>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</si>
  <si>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</si>
  <si>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</si>
  <si>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</si>
  <si>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</si>
  <si>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</si>
  <si>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</si>
  <si>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</si>
  <si>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</si>
  <si>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</si>
  <si>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</si>
  <si>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</si>
  <si>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</si>
  <si>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</si>
  <si>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</si>
  <si>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</si>
  <si>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</si>
  <si>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</si>
  <si>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</si>
  <si>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</si>
  <si>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</si>
  <si>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</si>
  <si>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</si>
  <si>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</si>
  <si>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</si>
  <si>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</si>
  <si>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</si>
  <si>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</si>
  <si>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</si>
  <si>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</si>
  <si>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</si>
  <si>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</si>
  <si>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</si>
  <si>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</si>
  <si>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</si>
  <si>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</si>
  <si>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</si>
  <si>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</si>
  <si>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</si>
  <si>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</si>
  <si>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</si>
  <si>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</si>
  <si>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</si>
  <si>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</si>
  <si>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</si>
  <si>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</si>
  <si>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</si>
  <si>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</si>
  <si>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</si>
  <si>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</si>
  <si>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</si>
  <si>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</si>
  <si>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</si>
  <si>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</si>
  <si>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</si>
  <si>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</si>
  <si>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</si>
  <si>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</si>
  <si>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</si>
  <si>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</si>
  <si>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</si>
  <si>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</si>
  <si>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</si>
  <si>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</si>
  <si>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</si>
  <si>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</si>
  <si>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</si>
  <si>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</si>
  <si>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</si>
  <si>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</si>
  <si>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</si>
  <si>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</si>
  <si>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</si>
  <si>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</si>
  <si>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</si>
  <si>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</si>
  <si>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</si>
  <si>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</si>
  <si>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</si>
  <si>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</si>
  <si>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</si>
  <si>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</si>
  <si>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</si>
  <si>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</si>
  <si>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</si>
  <si>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</si>
  <si>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</si>
  <si>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</si>
  <si>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</si>
  <si>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</si>
  <si>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</si>
  <si>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</si>
  <si>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</si>
  <si>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</si>
  <si>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</si>
  <si>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</si>
  <si>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</si>
  <si>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</si>
  <si>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</si>
  <si>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</si>
  <si>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</si>
  <si>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</si>
  <si>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</si>
  <si>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</si>
  <si>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</si>
  <si>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</si>
  <si>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</si>
  <si>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</si>
  <si>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</si>
  <si>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</si>
  <si>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</si>
  <si>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</si>
  <si>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</si>
  <si>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</si>
  <si>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</si>
  <si>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</si>
  <si>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</si>
  <si>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</si>
  <si>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</si>
  <si>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</si>
  <si>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</si>
  <si>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</si>
  <si>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</si>
  <si>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</si>
  <si>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</si>
  <si>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</si>
  <si>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</si>
  <si>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</si>
  <si>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</si>
  <si>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</si>
  <si>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</si>
  <si>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</si>
  <si>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</si>
  <si>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</si>
  <si>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</si>
  <si>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</si>
  <si>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</si>
  <si>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</si>
  <si>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</si>
  <si>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</si>
  <si>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</si>
  <si>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</si>
  <si>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</si>
  <si>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</si>
  <si>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</si>
  <si>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</si>
  <si>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</si>
  <si>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</si>
  <si>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</si>
  <si>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</si>
  <si>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</si>
  <si>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</si>
  <si>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</si>
  <si>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</si>
  <si>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</si>
  <si>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</si>
  <si>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</si>
  <si>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</si>
  <si>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</si>
  <si>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</si>
  <si>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</si>
  <si>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</si>
  <si>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</si>
  <si>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</si>
  <si>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</si>
  <si>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</si>
  <si>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</si>
  <si>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</si>
  <si>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</si>
  <si>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</si>
  <si>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</si>
  <si>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</si>
  <si>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</si>
  <si>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</si>
  <si>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</si>
  <si>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</si>
  <si>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</si>
  <si>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</si>
  <si>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</si>
  <si>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</si>
  <si>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</si>
  <si>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</si>
  <si>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</si>
  <si>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</si>
  <si>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</si>
  <si>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</si>
  <si>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</si>
  <si>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</si>
  <si>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</si>
  <si>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</si>
  <si>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</si>
  <si>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</si>
  <si>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</si>
  <si>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</si>
  <si>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</si>
  <si>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</si>
  <si>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</si>
  <si>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</si>
  <si>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</si>
  <si>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</si>
  <si>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</si>
  <si>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</si>
  <si>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</si>
  <si>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</si>
  <si>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</si>
  <si>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</si>
  <si>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</si>
  <si>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</si>
  <si>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</si>
  <si>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</si>
  <si>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</si>
  <si>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</si>
  <si>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</si>
  <si>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</si>
  <si>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</si>
  <si>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</si>
  <si>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</si>
  <si>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</si>
  <si>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</si>
  <si>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</si>
  <si>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</si>
  <si>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</si>
  <si>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</si>
  <si>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</si>
  <si>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</si>
  <si>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</si>
  <si>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</si>
  <si>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</si>
  <si>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</si>
  <si>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</si>
  <si>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</si>
  <si>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</si>
  <si>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</si>
  <si>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</si>
  <si>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</si>
  <si>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</si>
  <si>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</si>
  <si>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</si>
  <si>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</si>
  <si>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</si>
  <si>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</si>
  <si>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</si>
  <si>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</si>
  <si>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</si>
  <si>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</si>
  <si>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</si>
  <si>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</si>
  <si>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</si>
  <si>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</si>
  <si>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</si>
  <si>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</si>
  <si>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</si>
  <si>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</si>
  <si>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</si>
  <si>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</si>
  <si>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</si>
  <si>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</si>
  <si>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</si>
  <si>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</si>
  <si>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</si>
  <si>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</si>
  <si>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</si>
  <si>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</si>
  <si>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</si>
  <si>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</si>
  <si>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</si>
  <si>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</si>
  <si>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</si>
  <si>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</si>
  <si>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</si>
  <si>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</si>
  <si>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</si>
  <si>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</si>
  <si>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</si>
  <si>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</si>
  <si>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</si>
  <si>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</si>
  <si>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</si>
  <si>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</si>
  <si>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</si>
  <si>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</si>
  <si>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</si>
  <si>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</si>
  <si>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</si>
  <si>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</si>
  <si>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</si>
  <si>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</si>
  <si>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</si>
  <si>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</si>
  <si>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</si>
  <si>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</si>
  <si>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</si>
  <si>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</si>
  <si>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</si>
  <si>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</si>
  <si>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</si>
  <si>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</si>
  <si>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</si>
  <si>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</si>
  <si>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</si>
  <si>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</si>
  <si>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</si>
  <si>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</si>
  <si>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</si>
  <si>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</si>
  <si>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</si>
  <si>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</si>
  <si>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</si>
  <si>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</si>
  <si>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</si>
  <si>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</si>
  <si>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</si>
  <si>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</si>
  <si>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</si>
  <si>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</si>
  <si>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</si>
  <si>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</si>
  <si>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</si>
  <si>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</si>
  <si>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</si>
  <si>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</si>
  <si>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</si>
  <si>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</si>
  <si>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</si>
  <si>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</si>
  <si>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</si>
  <si>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</si>
  <si>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</si>
  <si>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</si>
  <si>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</si>
  <si>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</si>
  <si>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</si>
  <si>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</si>
  <si>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</si>
  <si>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</si>
  <si>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</si>
  <si>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</si>
  <si>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</si>
  <si>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</si>
  <si>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</si>
  <si>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</si>
  <si>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</si>
  <si>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</si>
  <si>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</si>
  <si>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</si>
  <si>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</si>
  <si>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</si>
  <si>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</si>
  <si>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</si>
  <si>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</si>
  <si>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</si>
  <si>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</si>
  <si>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</si>
  <si>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</si>
  <si>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</si>
  <si>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</si>
  <si>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</si>
  <si>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</si>
  <si>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</si>
  <si>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</si>
  <si>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</si>
  <si>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</si>
  <si>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</si>
  <si>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</si>
  <si>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</si>
  <si>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</si>
  <si>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</si>
  <si>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</si>
  <si>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</si>
  <si>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</si>
  <si>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</si>
  <si>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</si>
  <si>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</si>
  <si>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</si>
  <si>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</si>
  <si>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</si>
  <si>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</si>
  <si>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</si>
  <si>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</si>
  <si>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</si>
  <si>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</si>
  <si>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</si>
  <si>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</si>
  <si>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</si>
  <si>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</si>
  <si>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</si>
  <si>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</si>
  <si>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</si>
  <si>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</si>
  <si>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</si>
  <si>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</si>
  <si>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</si>
  <si>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</si>
  <si>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</si>
  <si>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</si>
  <si>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</si>
  <si>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</si>
  <si>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</si>
  <si>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</si>
  <si>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</si>
  <si>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</si>
  <si>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</si>
  <si>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</si>
  <si>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</si>
  <si>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</si>
  <si>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</si>
  <si>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</si>
  <si>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</si>
  <si>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</si>
  <si>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</si>
  <si>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</si>
  <si>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</si>
  <si>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</si>
  <si>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</si>
  <si>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</si>
  <si>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</si>
  <si>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</si>
  <si>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</si>
  <si>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</si>
  <si>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</si>
  <si>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</si>
  <si>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</si>
  <si>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</si>
  <si>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</si>
  <si>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</si>
  <si>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</si>
  <si>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</si>
  <si>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</si>
  <si>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</si>
  <si>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</si>
  <si>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</si>
  <si>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</si>
  <si>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</si>
  <si>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</si>
  <si>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</si>
  <si>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</si>
  <si>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</si>
  <si>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</si>
  <si>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</si>
  <si>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</si>
  <si>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</si>
  <si>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</si>
  <si>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</si>
  <si>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</si>
  <si>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</si>
  <si>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</si>
  <si>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</si>
  <si>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</si>
  <si>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</si>
  <si>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</si>
  <si>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</si>
  <si>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</si>
  <si>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</si>
  <si>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</si>
  <si>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</si>
  <si>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</si>
  <si>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</si>
  <si>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</si>
  <si>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</si>
  <si>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</si>
  <si>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</si>
  <si>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</si>
  <si>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</si>
  <si>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</si>
  <si>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</si>
  <si>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</si>
  <si>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</si>
  <si>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</si>
  <si>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</si>
  <si>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</si>
  <si>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</si>
  <si>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</si>
  <si>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</si>
  <si>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</si>
  <si>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</si>
  <si>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</si>
  <si>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</si>
  <si>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</si>
  <si>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</si>
  <si>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</si>
  <si>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</si>
  <si>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</si>
  <si>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</si>
  <si>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</si>
  <si>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</si>
  <si>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</si>
  <si>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</si>
  <si>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</si>
  <si>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</si>
  <si>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</si>
  <si>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</si>
  <si>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</si>
  <si>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</si>
  <si>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</si>
  <si>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</si>
  <si>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</si>
  <si>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</si>
  <si>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</si>
  <si>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</si>
  <si>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</si>
  <si>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</si>
  <si>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</si>
  <si>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</si>
  <si>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</si>
  <si>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</si>
  <si>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</si>
  <si>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</si>
  <si>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</si>
  <si>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</si>
  <si>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</si>
  <si>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</si>
  <si>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</si>
  <si>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</si>
  <si>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</si>
  <si>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</si>
  <si>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</si>
  <si>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</si>
  <si>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</si>
  <si>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</si>
  <si>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</si>
  <si>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</si>
  <si>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</si>
  <si>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</si>
  <si>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</si>
  <si>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</si>
  <si>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</si>
  <si>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</si>
  <si>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</si>
  <si>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</si>
  <si>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</si>
  <si>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</si>
  <si>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</si>
  <si>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</si>
  <si>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</si>
  <si>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</si>
  <si>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</si>
  <si>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</si>
  <si>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</si>
  <si>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</si>
  <si>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</si>
  <si>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</si>
  <si>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</si>
  <si>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</si>
  <si>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</si>
  <si>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</si>
  <si>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</si>
  <si>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</si>
  <si>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</si>
  <si>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</si>
  <si>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</si>
  <si>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</si>
  <si>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</si>
  <si>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</si>
  <si>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</si>
  <si>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</si>
  <si>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</si>
  <si>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</si>
  <si>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</si>
  <si>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</si>
  <si>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</si>
  <si>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</si>
  <si>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</si>
  <si>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</si>
  <si>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</si>
  <si>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</si>
  <si>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</si>
  <si>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</si>
  <si>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</si>
  <si>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</si>
  <si>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</si>
  <si>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</si>
  <si>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</si>
  <si>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</si>
  <si>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</si>
  <si>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</si>
  <si>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</si>
  <si>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</si>
  <si>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</si>
  <si>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</si>
  <si>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</si>
  <si>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</si>
  <si>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</si>
  <si>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</si>
  <si>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</si>
  <si>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</si>
  <si>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</si>
  <si>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</si>
  <si>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</si>
  <si>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</si>
  <si>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</si>
  <si>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</si>
  <si>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</si>
  <si>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</si>
  <si>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</si>
  <si>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</si>
  <si>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</si>
  <si>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</si>
  <si>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</si>
  <si>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</si>
  <si>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</si>
  <si>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</si>
  <si>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</si>
  <si>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</si>
  <si>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</si>
  <si>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</si>
  <si>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</si>
  <si>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</si>
  <si>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</si>
  <si>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</si>
  <si>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</si>
  <si>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</si>
  <si>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</si>
  <si>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</si>
  <si>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</si>
  <si>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</si>
  <si>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</si>
  <si>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</si>
  <si>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</si>
  <si>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</si>
  <si>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</si>
  <si>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</si>
  <si>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</si>
  <si>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</si>
  <si>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</si>
  <si>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</si>
  <si>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</si>
  <si>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</si>
  <si>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</si>
  <si>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</si>
  <si>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</si>
  <si>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</si>
  <si>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</si>
  <si>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</si>
  <si>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</si>
  <si>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</si>
  <si>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</si>
  <si>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</si>
  <si>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</si>
  <si>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</si>
  <si>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</si>
  <si>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</si>
  <si>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</si>
  <si>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</si>
  <si>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</si>
  <si>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</si>
  <si>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</si>
  <si>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</si>
  <si>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</si>
  <si>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</si>
  <si>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</si>
  <si>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</si>
  <si>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</si>
  <si>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</si>
  <si>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</si>
  <si>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</si>
  <si>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</si>
  <si>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</si>
  <si>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</si>
  <si>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</si>
  <si>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</si>
  <si>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</si>
  <si>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</si>
  <si>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</si>
  <si>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</si>
  <si>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</si>
  <si>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</si>
  <si>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</si>
  <si>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</si>
  <si>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</si>
  <si>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</si>
  <si>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</si>
  <si>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</si>
  <si>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</si>
  <si>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</si>
  <si>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</si>
  <si>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</si>
  <si>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</si>
  <si>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</si>
  <si>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</si>
  <si>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</si>
  <si>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</si>
  <si>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</si>
  <si>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</si>
  <si>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</si>
  <si>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</si>
  <si>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</si>
  <si>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</si>
  <si>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</si>
  <si>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</si>
  <si>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</si>
  <si>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</si>
  <si>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</si>
  <si>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</si>
  <si>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</si>
  <si>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</si>
  <si>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</si>
  <si>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</si>
  <si>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</si>
  <si>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</si>
  <si>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</si>
  <si>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</si>
  <si>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</si>
  <si>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</si>
  <si>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</si>
  <si>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</si>
  <si>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</si>
  <si>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</si>
  <si>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</si>
  <si>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</si>
  <si>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</si>
  <si>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</si>
  <si>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</si>
  <si>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</si>
  <si>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</si>
  <si>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</si>
  <si>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</si>
  <si>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</si>
  <si>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</si>
  <si>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</si>
  <si>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</si>
  <si>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</si>
  <si>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</si>
  <si>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</si>
  <si>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</si>
  <si>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</si>
  <si>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</si>
  <si>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</si>
  <si>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</si>
  <si>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</si>
  <si>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</si>
  <si>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</si>
  <si>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</si>
  <si>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</si>
  <si>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</si>
  <si>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</si>
  <si>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</si>
  <si>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</si>
  <si>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</si>
  <si>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</si>
  <si>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</si>
  <si>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</si>
  <si>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</si>
  <si>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</si>
  <si>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</si>
  <si>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</si>
  <si>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</si>
  <si>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</si>
  <si>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</si>
  <si>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</si>
  <si>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</si>
  <si>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</si>
  <si>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</si>
  <si>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</si>
  <si>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</si>
  <si>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</si>
  <si>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</si>
  <si>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</si>
  <si>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</si>
  <si>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</si>
  <si>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</si>
  <si>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</si>
  <si>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</si>
  <si>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</si>
  <si>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</si>
  <si>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</si>
  <si>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</si>
  <si>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</si>
  <si>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</si>
  <si>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</si>
  <si>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</si>
  <si>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</si>
  <si>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</si>
  <si>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</si>
  <si>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</si>
  <si>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</si>
  <si>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</si>
  <si>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</si>
  <si>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</si>
  <si>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</si>
  <si>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</si>
  <si>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</si>
  <si>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</si>
  <si>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</si>
  <si>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</si>
  <si>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</si>
  <si>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</si>
  <si>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</si>
  <si>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</si>
  <si>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</si>
  <si>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</si>
  <si>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</si>
  <si>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</si>
  <si>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</si>
  <si>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</si>
  <si>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</si>
  <si>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</si>
  <si>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</si>
  <si>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</si>
  <si>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</si>
  <si>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</si>
  <si>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</si>
  <si>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</si>
  <si>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</si>
  <si>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</si>
  <si>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</si>
  <si>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</si>
  <si>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</si>
  <si>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</si>
  <si>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</si>
  <si>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</si>
  <si>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</si>
  <si>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</si>
  <si>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</si>
  <si>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</si>
  <si>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</si>
  <si>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</si>
  <si>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</si>
  <si>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</si>
  <si>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</si>
  <si>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</si>
  <si>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</si>
  <si>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</si>
  <si>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</si>
  <si>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</si>
  <si>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</si>
  <si>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</si>
  <si>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</si>
  <si>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</si>
  <si>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</si>
  <si>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</si>
  <si>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</si>
  <si>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</si>
  <si>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</si>
  <si>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</si>
  <si>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</si>
  <si>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</si>
  <si>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</si>
  <si>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</si>
  <si>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</si>
  <si>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</si>
  <si>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</si>
  <si>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</si>
  <si>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</si>
  <si>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</si>
  <si>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</si>
  <si>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</si>
  <si>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</si>
  <si>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</si>
  <si>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</si>
  <si>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</si>
  <si>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</si>
  <si>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</si>
  <si>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</si>
  <si>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</si>
  <si>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</si>
  <si>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</si>
  <si>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</si>
  <si>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</si>
  <si>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</si>
  <si>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</si>
  <si>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</si>
  <si>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</si>
  <si>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</si>
  <si>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</si>
  <si>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</si>
  <si>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</si>
  <si>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</si>
  <si>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</si>
  <si>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</si>
  <si>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</si>
  <si>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</si>
  <si>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</si>
  <si>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</si>
  <si>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</si>
  <si>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</si>
  <si>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</si>
  <si>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</si>
  <si>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</si>
  <si>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</si>
  <si>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</si>
  <si>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</si>
  <si>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</si>
  <si>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</si>
  <si>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</si>
  <si>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</si>
  <si>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</si>
  <si>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</si>
  <si>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</si>
  <si>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</si>
  <si>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</si>
  <si>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</si>
  <si>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</si>
  <si>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</si>
  <si>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</si>
  <si>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</si>
  <si>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</si>
  <si>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</si>
  <si>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</si>
  <si>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</si>
  <si>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</si>
  <si>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</si>
  <si>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</si>
  <si>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</si>
  <si>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</si>
  <si>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</si>
  <si>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</si>
  <si>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</si>
  <si>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</si>
  <si>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</si>
  <si>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</si>
  <si>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</si>
  <si>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</si>
  <si>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</si>
  <si>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</si>
  <si>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</si>
  <si>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</si>
  <si>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</si>
  <si>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</si>
  <si>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</si>
  <si>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</si>
  <si>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</si>
  <si>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</si>
  <si>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</si>
  <si>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</si>
  <si>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</si>
  <si>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</si>
  <si>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</si>
  <si>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</si>
  <si>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</si>
  <si>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</si>
  <si>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</si>
  <si>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</si>
  <si>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</si>
  <si>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</si>
  <si>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</si>
  <si>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</si>
  <si>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</si>
  <si>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</si>
  <si>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</si>
  <si>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</si>
  <si>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</si>
  <si>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</si>
  <si>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</si>
  <si>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</si>
  <si>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</si>
  <si>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</si>
  <si>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</si>
  <si>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</si>
  <si>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</si>
  <si>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</si>
  <si>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</si>
  <si>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</si>
  <si>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</si>
  <si>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</si>
  <si>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</si>
  <si>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</si>
  <si>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</si>
  <si>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</si>
  <si>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</si>
  <si>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</si>
  <si>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</si>
  <si>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</si>
  <si>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</si>
  <si>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</si>
  <si>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</si>
  <si>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</si>
  <si>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</si>
  <si>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</si>
  <si>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</si>
  <si>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</si>
  <si>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</si>
  <si>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</si>
  <si>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</si>
  <si>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</si>
  <si>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</si>
  <si>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</si>
  <si>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</si>
  <si>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</si>
  <si>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</si>
  <si>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</si>
  <si>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</si>
  <si>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</si>
  <si>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</si>
  <si>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</si>
  <si>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</si>
  <si>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</si>
  <si>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</si>
  <si>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</si>
  <si>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</si>
  <si>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</si>
  <si>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</si>
  <si>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</si>
  <si>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</si>
  <si>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</si>
  <si>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</si>
  <si>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</si>
  <si>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</si>
  <si>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</si>
  <si>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</si>
  <si>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</si>
  <si>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</si>
  <si>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</si>
  <si>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</si>
  <si>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</si>
  <si>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</si>
  <si>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</si>
  <si>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</si>
  <si>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</si>
  <si>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</si>
  <si>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</si>
  <si>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</si>
  <si>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</si>
  <si>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</si>
  <si>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</si>
  <si>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</si>
  <si>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</si>
  <si>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</si>
  <si>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</si>
  <si>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</si>
  <si>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</si>
  <si>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</si>
  <si>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</si>
  <si>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</si>
  <si>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</si>
  <si>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</si>
  <si>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</si>
  <si>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</si>
  <si>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</si>
  <si>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</si>
  <si>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</si>
  <si>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</si>
  <si>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</si>
  <si>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</si>
  <si>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</si>
  <si>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</si>
  <si>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</si>
  <si>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</si>
  <si>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</si>
  <si>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</si>
  <si>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</si>
  <si>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</si>
  <si>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</si>
  <si>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</si>
  <si>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</si>
  <si>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</si>
  <si>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</si>
  <si>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</si>
  <si>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</si>
  <si>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</si>
  <si>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</si>
  <si>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</si>
  <si>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</si>
  <si>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</si>
  <si>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</si>
  <si>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</si>
  <si>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</si>
  <si>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</si>
  <si>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</si>
  <si>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</si>
  <si>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</si>
  <si>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</si>
  <si>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</si>
  <si>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</si>
  <si>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</si>
  <si>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</si>
  <si>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</si>
  <si>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</si>
  <si>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</si>
  <si>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</si>
  <si>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</si>
  <si>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</si>
  <si>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</si>
  <si>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</si>
  <si>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</si>
  <si>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</si>
  <si>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</si>
  <si>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</si>
  <si>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</si>
  <si>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</si>
  <si>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</si>
  <si>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</si>
  <si>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</si>
  <si>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</si>
  <si>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</si>
  <si>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</si>
  <si>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</si>
  <si>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</si>
  <si>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</si>
  <si>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</si>
  <si>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</si>
  <si>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</si>
  <si>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</si>
  <si>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</si>
  <si>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</si>
  <si>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</si>
  <si>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</si>
  <si>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</si>
  <si>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</si>
  <si>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</si>
  <si>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</si>
  <si>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</si>
  <si>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</si>
  <si>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</si>
  <si>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</si>
  <si>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</si>
  <si>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</si>
  <si>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</si>
  <si>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</si>
  <si>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</si>
  <si>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</si>
  <si>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</si>
  <si>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</si>
  <si>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</si>
  <si>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</si>
  <si>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</si>
  <si>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</si>
  <si>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</si>
  <si>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</si>
  <si>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</si>
  <si>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</si>
  <si>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</si>
  <si>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</si>
  <si>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</si>
  <si>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</si>
  <si>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</si>
  <si>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</si>
  <si>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</si>
  <si>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</si>
  <si>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</si>
  <si>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</si>
  <si>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</si>
  <si>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</si>
  <si>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</si>
  <si>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</si>
  <si>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</si>
  <si>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</si>
  <si>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</si>
  <si>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</si>
  <si>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</si>
  <si>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</si>
  <si>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</si>
  <si>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</si>
  <si>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</si>
  <si>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</si>
  <si>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</si>
  <si>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</si>
  <si>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</si>
  <si>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</si>
  <si>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</si>
  <si>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</si>
  <si>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</si>
  <si>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</si>
  <si>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</si>
  <si>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</si>
  <si>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</si>
  <si>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</si>
  <si>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</si>
  <si>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</si>
  <si>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</si>
  <si>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</si>
  <si>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</si>
  <si>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</si>
  <si>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</si>
  <si>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</si>
  <si>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</si>
  <si>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</si>
  <si>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</si>
  <si>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</si>
  <si>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</si>
  <si>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</si>
  <si>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</si>
  <si>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</si>
  <si>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</si>
  <si>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</si>
  <si>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</si>
  <si>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</si>
  <si>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</si>
  <si>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</si>
  <si>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</si>
  <si>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</si>
  <si>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</si>
  <si>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</si>
  <si>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</si>
  <si>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</si>
  <si>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</si>
  <si>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</si>
  <si>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</si>
  <si>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</si>
  <si>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</si>
  <si>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</si>
  <si>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</si>
  <si>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</si>
  <si>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</si>
  <si>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</si>
  <si>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</si>
  <si>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</si>
  <si>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</si>
  <si>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</si>
  <si>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</si>
  <si>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</si>
  <si>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</si>
  <si>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</si>
  <si>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</si>
  <si>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</si>
  <si>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</si>
  <si>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</si>
  <si>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</si>
  <si>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</si>
  <si>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</si>
  <si>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</si>
  <si>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</si>
  <si>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</si>
  <si>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</si>
  <si>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</si>
  <si>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</si>
  <si>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</si>
  <si>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</si>
  <si>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</si>
  <si>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</si>
  <si>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</si>
  <si>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</si>
  <si>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</si>
  <si>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</si>
  <si>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</si>
  <si>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</si>
  <si>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</si>
  <si>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</si>
  <si>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</si>
  <si>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</si>
  <si>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</si>
  <si>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</si>
  <si>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</si>
  <si>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</si>
  <si>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</si>
  <si>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</si>
  <si>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</si>
  <si>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</si>
  <si>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</si>
  <si>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</si>
  <si>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</si>
  <si>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</si>
  <si>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</si>
  <si>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</si>
  <si>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</si>
  <si>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</si>
  <si>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</si>
  <si>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</si>
  <si>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</si>
  <si>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</si>
  <si>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</si>
  <si>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</si>
  <si>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</si>
  <si>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</si>
  <si>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</si>
  <si>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</si>
  <si>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</si>
  <si>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</si>
  <si>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</si>
  <si>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</si>
  <si>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</si>
  <si>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</si>
  <si>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</si>
  <si>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</si>
  <si>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</si>
  <si>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</si>
  <si>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</si>
  <si>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</si>
  <si>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</si>
  <si>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</si>
  <si>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</si>
  <si>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</si>
  <si>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</si>
  <si>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</si>
  <si>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</si>
  <si>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</si>
  <si>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</si>
  <si>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</si>
  <si>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</si>
  <si>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</si>
  <si>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</si>
  <si>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</si>
  <si>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</si>
  <si>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</si>
  <si>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</si>
  <si>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</si>
  <si>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</si>
  <si>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</si>
  <si>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</si>
  <si>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</si>
  <si>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</si>
  <si>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</si>
  <si>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</si>
  <si>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</si>
  <si>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</si>
  <si>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</si>
  <si>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</si>
  <si>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</si>
  <si>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</si>
  <si>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</si>
  <si>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</si>
  <si>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</si>
  <si>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</si>
  <si>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</si>
  <si>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</si>
  <si>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</si>
  <si>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</si>
  <si>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</si>
  <si>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</si>
  <si>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</si>
  <si>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</si>
  <si>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</si>
  <si>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</si>
  <si>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</si>
  <si>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</si>
  <si>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</si>
  <si>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</si>
  <si>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</si>
  <si>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</si>
  <si>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</si>
  <si>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</si>
  <si>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</si>
  <si>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</si>
  <si>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</si>
  <si>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</si>
  <si>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</si>
  <si>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</si>
  <si>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</si>
  <si>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</si>
  <si>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</si>
  <si>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</si>
  <si>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</si>
  <si>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</si>
  <si>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</si>
  <si>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</si>
  <si>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</si>
  <si>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</si>
  <si>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</si>
  <si>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</si>
  <si>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</si>
  <si>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</si>
  <si>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</si>
  <si>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</si>
  <si>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</si>
  <si>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</si>
  <si>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</si>
  <si>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</si>
  <si>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</si>
  <si>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</si>
  <si>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</si>
  <si>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</si>
  <si>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</si>
  <si>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</si>
  <si>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</si>
  <si>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</si>
  <si>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</si>
  <si>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</si>
  <si>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</si>
  <si>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</si>
  <si>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</si>
  <si>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</si>
  <si>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</si>
  <si>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</si>
  <si>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</si>
  <si>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</si>
  <si>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</si>
  <si>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</si>
  <si>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</si>
  <si>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</si>
  <si>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</si>
  <si>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</si>
  <si>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</si>
  <si>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</si>
  <si>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</si>
  <si>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</si>
  <si>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</si>
  <si>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</si>
  <si>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</si>
  <si>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</si>
  <si>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</si>
  <si>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</si>
  <si>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</si>
  <si>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</si>
  <si>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</si>
  <si>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</si>
  <si>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</si>
  <si>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</si>
  <si>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</si>
  <si>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</si>
  <si>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</si>
  <si>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</si>
  <si>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</si>
  <si>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</si>
  <si>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</si>
  <si>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</si>
  <si>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</si>
  <si>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</si>
  <si>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</si>
  <si>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</si>
  <si>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</si>
  <si>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</si>
  <si>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</si>
  <si>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</si>
  <si>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</si>
  <si>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</si>
  <si>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</si>
  <si>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</si>
  <si>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</si>
  <si>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</si>
  <si>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</si>
  <si>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</si>
  <si>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</si>
  <si>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</si>
  <si>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</si>
  <si>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</si>
  <si>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</si>
  <si>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</si>
  <si>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</si>
  <si>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</si>
  <si>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</si>
  <si>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</si>
  <si>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</si>
  <si>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</si>
  <si>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</si>
  <si>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</si>
  <si>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</si>
  <si>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</si>
  <si>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</si>
  <si>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</si>
  <si>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</si>
  <si>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</si>
  <si>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</si>
  <si>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</si>
  <si>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</si>
  <si>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</si>
  <si>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</si>
  <si>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</si>
  <si>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</si>
  <si>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</si>
  <si>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</si>
  <si>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</si>
  <si>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</si>
  <si>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</si>
  <si>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</si>
  <si>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</si>
  <si>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</si>
  <si>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</si>
  <si>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</si>
  <si>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</si>
  <si>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</si>
  <si>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</si>
  <si>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</si>
  <si>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</si>
  <si>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</si>
  <si>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</si>
  <si>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</si>
  <si>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</si>
  <si>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</si>
  <si>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</si>
  <si>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</si>
  <si>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</si>
  <si>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</si>
  <si>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</si>
  <si>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</si>
  <si>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</si>
  <si>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</si>
  <si>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</si>
  <si>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</si>
  <si>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</si>
  <si>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</si>
  <si>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</si>
  <si>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</si>
  <si>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</si>
  <si>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</si>
  <si>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</si>
  <si>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</si>
  <si>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</si>
  <si>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</si>
  <si>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</si>
  <si>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</si>
  <si>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</si>
  <si>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</si>
  <si>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</si>
  <si>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</si>
  <si>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</si>
  <si>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</si>
  <si>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</si>
  <si>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</si>
  <si>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</si>
  <si>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</si>
  <si>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</si>
  <si>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</si>
  <si>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</si>
  <si>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</si>
  <si>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</si>
  <si>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</si>
  <si>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</si>
  <si>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</si>
  <si>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</si>
  <si>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</si>
  <si>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</si>
  <si>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</si>
  <si>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</si>
  <si>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</si>
  <si>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</si>
  <si>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</si>
  <si>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</si>
  <si>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</si>
  <si>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</si>
  <si>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</si>
  <si>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</si>
  <si>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</si>
  <si>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</si>
  <si>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</si>
  <si>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</si>
  <si>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</si>
  <si>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</si>
  <si>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</si>
  <si>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</si>
  <si>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</si>
  <si>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</si>
  <si>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</si>
  <si>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</si>
  <si>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</si>
  <si>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</si>
  <si>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</si>
  <si>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</si>
  <si>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</si>
  <si>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</si>
  <si>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</si>
  <si>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</si>
  <si>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</si>
  <si>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</si>
  <si>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</si>
  <si>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</si>
  <si>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</si>
  <si>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</si>
  <si>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</si>
  <si>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</si>
  <si>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</si>
  <si>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</si>
  <si>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</si>
  <si>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</si>
  <si>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</si>
  <si>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</si>
  <si>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</si>
  <si>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</si>
  <si>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</si>
  <si>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</si>
  <si>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</si>
  <si>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</si>
  <si>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</si>
  <si>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</si>
  <si>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</si>
  <si>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</si>
  <si>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</si>
  <si>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</si>
  <si>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</si>
  <si>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</si>
  <si>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</si>
  <si>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</si>
  <si>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</si>
  <si>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</si>
  <si>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</si>
  <si>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</si>
  <si>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</si>
  <si>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</si>
  <si>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</si>
  <si>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</si>
  <si>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</si>
  <si>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</si>
  <si>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</si>
  <si>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</si>
  <si>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</si>
  <si>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</si>
  <si>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</si>
  <si>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</si>
  <si>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</si>
  <si>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</si>
  <si>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</si>
  <si>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</si>
  <si>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</si>
  <si>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</si>
  <si>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</si>
  <si>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</si>
  <si>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</si>
  <si>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</si>
  <si>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</si>
  <si>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</si>
  <si>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</si>
  <si>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</si>
  <si>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</si>
  <si>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</si>
  <si>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</si>
  <si>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</si>
  <si>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</si>
  <si>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</si>
  <si>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</si>
  <si>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</si>
  <si>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</si>
  <si>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</si>
  <si>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</si>
  <si>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</si>
  <si>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</si>
  <si>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</si>
  <si>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</si>
  <si>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</si>
  <si>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</si>
  <si>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</si>
  <si>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</si>
  <si>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</si>
  <si>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</si>
  <si>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</si>
  <si>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</si>
  <si>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</si>
  <si>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</si>
  <si>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</si>
  <si>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</si>
  <si>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</si>
  <si>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</si>
  <si>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</si>
  <si>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</si>
  <si>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</si>
  <si>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</si>
  <si>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</si>
  <si>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</si>
  <si>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</si>
  <si>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</si>
  <si>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</si>
  <si>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</si>
  <si>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</si>
  <si>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</si>
  <si>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</si>
  <si>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</si>
  <si>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</si>
  <si>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</si>
  <si>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</si>
  <si>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</si>
  <si>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</si>
  <si>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</si>
  <si>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</si>
  <si>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</si>
  <si>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</si>
  <si>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</si>
  <si>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</si>
  <si>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</si>
  <si>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</si>
  <si>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</si>
  <si>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</si>
  <si>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</si>
  <si>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</si>
  <si>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</si>
  <si>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</si>
  <si>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</si>
  <si>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</si>
  <si>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</si>
  <si>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</si>
  <si>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</si>
  <si>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</si>
  <si>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</si>
  <si>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</si>
  <si>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</si>
  <si>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</si>
  <si>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</si>
  <si>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</si>
  <si>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</si>
  <si>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</si>
  <si>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</si>
  <si>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</si>
  <si>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</si>
  <si>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</si>
  <si>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</si>
  <si>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</si>
  <si>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</si>
  <si>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</si>
  <si>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</si>
  <si>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</si>
  <si>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</si>
  <si>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</si>
  <si>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</si>
  <si>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</si>
  <si>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</si>
  <si>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</si>
  <si>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</si>
  <si>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</si>
  <si>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</si>
  <si>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</si>
  <si>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</si>
  <si>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</si>
  <si>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</si>
  <si>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</si>
  <si>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</si>
  <si>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</si>
  <si>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</si>
  <si>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</si>
  <si>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</si>
  <si>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</si>
  <si>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</si>
  <si>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</si>
  <si>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</si>
  <si>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</si>
  <si>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</si>
  <si>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</si>
  <si>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</si>
  <si>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</si>
  <si>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</si>
  <si>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</si>
  <si>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</si>
  <si>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</si>
  <si>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</si>
  <si>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</si>
  <si>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</si>
  <si>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</si>
  <si>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</si>
  <si>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</si>
  <si>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</si>
  <si>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</si>
  <si>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</si>
  <si>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</si>
  <si>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</si>
  <si>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</si>
  <si>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</si>
  <si>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</si>
  <si>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</si>
  <si>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</si>
  <si>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</si>
  <si>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</si>
  <si>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</si>
  <si>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</si>
  <si>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</si>
  <si>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</si>
  <si>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</si>
  <si>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</si>
  <si>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</si>
  <si>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</si>
  <si>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</si>
  <si>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</si>
  <si>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</si>
  <si>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</si>
  <si>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</si>
  <si>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</si>
  <si>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</si>
  <si>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</si>
  <si>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</si>
  <si>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</si>
  <si>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</si>
  <si>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</si>
  <si>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</si>
  <si>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</si>
  <si>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</si>
  <si>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</si>
  <si>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</si>
  <si>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</si>
  <si>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</si>
  <si>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</si>
  <si>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</si>
  <si>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</si>
  <si>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</si>
  <si>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</si>
  <si>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</si>
  <si>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</si>
  <si>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</si>
  <si>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</si>
  <si>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</si>
  <si>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</si>
  <si>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</si>
  <si>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</si>
  <si>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</si>
  <si>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</si>
  <si>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</si>
  <si>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</si>
  <si>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</si>
  <si>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</si>
  <si>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</si>
  <si>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</si>
  <si>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</si>
  <si>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</si>
  <si>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</si>
  <si>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</si>
  <si>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</si>
  <si>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</si>
  <si>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</si>
  <si>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</si>
  <si>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</si>
  <si>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</si>
  <si>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</si>
  <si>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</si>
  <si>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</si>
  <si>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</si>
  <si>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</si>
  <si>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</si>
  <si>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</si>
  <si>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</si>
  <si>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</si>
  <si>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</si>
  <si>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</si>
  <si>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</si>
  <si>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</si>
  <si>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</si>
  <si>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</si>
  <si>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</si>
  <si>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</si>
  <si>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</si>
  <si>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</si>
  <si>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</si>
  <si>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</si>
  <si>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</si>
  <si>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</si>
  <si>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</si>
  <si>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</si>
  <si>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</si>
  <si>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</si>
  <si>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</si>
  <si>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</si>
  <si>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</si>
  <si>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</si>
  <si>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</si>
  <si>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</si>
  <si>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</si>
  <si>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</si>
  <si>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</si>
  <si>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</si>
  <si>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</si>
  <si>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</si>
  <si>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</si>
  <si>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</si>
  <si>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</si>
  <si>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</si>
  <si>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</si>
  <si>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</si>
  <si>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</si>
  <si>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</si>
  <si>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</si>
  <si>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</si>
  <si>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</si>
  <si>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</si>
  <si>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</si>
  <si>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</si>
  <si>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</si>
  <si>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</si>
  <si>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</si>
  <si>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</si>
  <si>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</si>
  <si>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</si>
  <si>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</si>
  <si>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</si>
  <si>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</si>
  <si>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</si>
  <si>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</si>
  <si>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</si>
  <si>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</si>
  <si>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</si>
  <si>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</si>
  <si>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</si>
  <si>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</si>
  <si>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</si>
  <si>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</si>
  <si>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</si>
  <si>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</si>
  <si>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</si>
  <si>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</si>
  <si>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</si>
  <si>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</si>
  <si>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</si>
  <si>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</si>
  <si>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</si>
  <si>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</si>
  <si>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</si>
  <si>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</si>
  <si>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</si>
  <si>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</si>
  <si>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</si>
  <si>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</si>
  <si>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</si>
  <si>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</si>
  <si>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</si>
  <si>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</si>
  <si>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</si>
  <si>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</si>
  <si>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</si>
  <si>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</si>
  <si>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</si>
  <si>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</si>
  <si>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</si>
  <si>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</si>
  <si>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</si>
  <si>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</si>
  <si>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</si>
  <si>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</si>
  <si>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</si>
  <si>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</si>
  <si>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</si>
  <si>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</si>
  <si>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</si>
  <si>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</si>
  <si>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</si>
  <si>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</si>
  <si>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</si>
  <si>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</si>
  <si>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</si>
  <si>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</si>
  <si>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</si>
  <si>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</si>
  <si>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</si>
  <si>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</si>
  <si>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</si>
  <si>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</si>
  <si>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</si>
  <si>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</si>
  <si>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</si>
  <si>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</si>
  <si>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</si>
  <si>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</si>
  <si>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</si>
  <si>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</si>
  <si>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</si>
  <si>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</si>
  <si>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</si>
  <si>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</si>
  <si>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</si>
  <si>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</si>
  <si>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</si>
  <si>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</si>
  <si>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</si>
  <si>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</si>
  <si>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</si>
  <si>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</si>
  <si>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</si>
  <si>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</si>
  <si>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</si>
  <si>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</si>
  <si>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</si>
  <si>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</si>
  <si>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</si>
  <si>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</si>
  <si>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</si>
  <si>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</si>
  <si>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</si>
  <si>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</si>
  <si>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</si>
  <si>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</si>
  <si>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</si>
  <si>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</si>
  <si>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</si>
  <si>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</si>
  <si>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</si>
  <si>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</si>
  <si>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</si>
  <si>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</si>
  <si>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</si>
  <si>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</si>
  <si>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</si>
  <si>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</si>
  <si>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</si>
  <si>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</si>
  <si>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</si>
  <si>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</si>
  <si>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</si>
  <si>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</si>
  <si>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</si>
  <si>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</si>
  <si>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</si>
  <si>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</si>
  <si>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</si>
  <si>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</si>
  <si>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</si>
  <si>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</si>
  <si>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</si>
  <si>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</si>
  <si>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</si>
  <si>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</si>
  <si>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</si>
  <si>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</si>
  <si>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</si>
  <si>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</si>
  <si>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</si>
  <si>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</si>
  <si>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</si>
  <si>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</si>
  <si>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</si>
  <si>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</si>
  <si>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</si>
  <si>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</si>
  <si>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</si>
  <si>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</si>
  <si>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</si>
  <si>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</si>
  <si>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</si>
  <si>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</si>
  <si>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</si>
  <si>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</si>
  <si>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</si>
  <si>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</si>
  <si>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</si>
  <si>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</si>
  <si>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</si>
  <si>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</si>
  <si>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</si>
  <si>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</si>
  <si>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</si>
  <si>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</si>
  <si>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</si>
  <si>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</si>
  <si>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</si>
  <si>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</si>
  <si>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</si>
  <si>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</si>
  <si>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</si>
  <si>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</si>
  <si>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</si>
  <si>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</si>
  <si>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</si>
  <si>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</si>
  <si>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</si>
  <si>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</si>
  <si>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</si>
  <si>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</si>
  <si>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</si>
  <si>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</si>
  <si>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</si>
  <si>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</si>
  <si>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</si>
  <si>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</si>
  <si>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</si>
  <si>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</si>
  <si>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</si>
  <si>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</si>
  <si>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</si>
  <si>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</si>
  <si>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</si>
  <si>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</si>
  <si>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</si>
  <si>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</si>
  <si>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</si>
  <si>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</si>
  <si>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</si>
  <si>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</si>
  <si>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</si>
  <si>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</si>
  <si>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</si>
  <si>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</si>
  <si>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</si>
  <si>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</si>
  <si>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</si>
  <si>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</si>
  <si>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</si>
  <si>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</si>
  <si>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</si>
  <si>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</si>
  <si>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</si>
  <si>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</si>
  <si>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</si>
  <si>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</si>
  <si>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</si>
  <si>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</si>
  <si>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</si>
  <si>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</si>
  <si>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</si>
  <si>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</si>
  <si>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</si>
  <si>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</si>
  <si>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</si>
  <si>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</si>
  <si>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</si>
  <si>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</si>
  <si>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</si>
  <si>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</si>
  <si>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</si>
  <si>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</si>
  <si>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</si>
  <si>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</si>
  <si>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</si>
  <si>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</si>
  <si>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</si>
  <si>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</si>
  <si>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</si>
  <si>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</si>
  <si>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</si>
  <si>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</si>
  <si>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</si>
  <si>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</si>
  <si>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</si>
  <si>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</si>
  <si>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</si>
  <si>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</si>
  <si>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</si>
  <si>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</si>
  <si>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</si>
  <si>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</si>
  <si>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</si>
  <si>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</si>
  <si>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</si>
  <si>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</si>
  <si>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</si>
  <si>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</si>
  <si>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</si>
  <si>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</si>
  <si>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</si>
  <si>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</si>
  <si>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</si>
  <si>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</si>
  <si>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</si>
  <si>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</si>
  <si>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</si>
  <si>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</si>
  <si>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</si>
  <si>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</si>
  <si>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</si>
  <si>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</si>
  <si>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</si>
  <si>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</si>
  <si>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</si>
  <si>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</si>
  <si>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</si>
  <si>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</si>
  <si>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</si>
  <si>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</si>
  <si>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</si>
  <si>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</si>
  <si>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</si>
  <si>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</si>
  <si>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</si>
  <si>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</si>
  <si>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</si>
  <si>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</si>
  <si>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</si>
  <si>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</si>
  <si>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</si>
  <si>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</si>
  <si>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</si>
  <si>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</si>
  <si>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</si>
  <si>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</si>
  <si>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</si>
  <si>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</si>
  <si>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</si>
  <si>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</si>
  <si>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</si>
  <si>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</si>
  <si>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</si>
  <si>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</si>
  <si>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</si>
  <si>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</si>
  <si>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</si>
  <si>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</si>
  <si>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</si>
  <si>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</si>
  <si>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</si>
  <si>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</si>
  <si>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</si>
  <si>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</si>
  <si>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</si>
  <si>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</si>
  <si>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</si>
  <si>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</si>
  <si>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</si>
  <si>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</si>
  <si>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</si>
  <si>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</si>
  <si>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</si>
  <si>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</si>
  <si>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</si>
  <si>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</si>
  <si>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</si>
  <si>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</si>
  <si>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</si>
  <si>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</si>
  <si>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</si>
  <si>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</si>
  <si>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</si>
  <si>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</si>
  <si>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</si>
  <si>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</si>
  <si>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</si>
  <si>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</si>
  <si>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</si>
  <si>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</si>
  <si>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</si>
  <si>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</si>
  <si>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</si>
  <si>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</si>
  <si>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</si>
  <si>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</si>
  <si>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</si>
  <si>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</si>
  <si>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</si>
  <si>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</si>
  <si>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</si>
  <si>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</si>
  <si>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</si>
  <si>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</si>
  <si>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</si>
  <si>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</si>
  <si>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</si>
  <si>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</si>
  <si>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</si>
  <si>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</si>
  <si>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</si>
  <si>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</si>
  <si>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</si>
  <si>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</si>
  <si>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</si>
  <si>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</si>
  <si>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</si>
  <si>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</si>
  <si>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</si>
  <si>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</si>
  <si>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</si>
  <si>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</si>
  <si>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</si>
  <si>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</si>
  <si>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</si>
  <si>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</si>
  <si>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</si>
  <si>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</si>
  <si>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</si>
  <si>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</si>
  <si>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</si>
  <si>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</si>
  <si>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</si>
  <si>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</si>
  <si>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</si>
  <si>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</si>
  <si>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</si>
  <si>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</si>
  <si>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</si>
  <si>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</si>
  <si>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</si>
  <si>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</si>
  <si>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</si>
  <si>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</si>
  <si>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</si>
  <si>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</si>
  <si>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</si>
  <si>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</si>
  <si>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</si>
  <si>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</si>
  <si>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</si>
  <si>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</si>
  <si>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</si>
  <si>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</si>
  <si>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</si>
  <si>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</si>
  <si>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</si>
  <si>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</si>
  <si>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</si>
  <si>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</si>
  <si>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</si>
  <si>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</si>
  <si>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</si>
  <si>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</si>
  <si>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</si>
  <si>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</si>
  <si>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</si>
  <si>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</si>
  <si>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</si>
  <si>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</si>
  <si>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</si>
  <si>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</si>
  <si>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</si>
  <si>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</si>
  <si>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</si>
  <si>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</si>
  <si>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</si>
  <si>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</si>
  <si>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</si>
  <si>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</si>
  <si>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</si>
  <si>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</si>
  <si>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</si>
  <si>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</si>
  <si>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</si>
  <si>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</si>
  <si>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</si>
  <si>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</si>
  <si>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</si>
  <si>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</si>
  <si>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</si>
  <si>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</si>
  <si>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</si>
  <si>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</si>
  <si>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</si>
  <si>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</si>
  <si>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</si>
  <si>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</si>
  <si>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</si>
  <si>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</si>
  <si>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</si>
  <si>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</si>
  <si>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</si>
  <si>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</si>
  <si>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</si>
  <si>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</si>
  <si>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</si>
  <si>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</si>
  <si>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</si>
  <si>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</si>
  <si>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</si>
  <si>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</si>
  <si>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</si>
  <si>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</si>
  <si>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</si>
  <si>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</si>
  <si>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</si>
  <si>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</si>
  <si>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</si>
  <si>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</si>
  <si>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</si>
  <si>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</si>
  <si>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</si>
  <si>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</si>
  <si>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</si>
  <si>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</si>
  <si>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</si>
  <si>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</si>
  <si>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</si>
  <si>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</si>
  <si>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</si>
  <si>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</si>
  <si>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</si>
  <si>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</si>
  <si>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</si>
  <si>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</si>
  <si>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</si>
  <si>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</si>
  <si>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</si>
  <si>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</si>
  <si>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</si>
  <si>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</si>
  <si>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</si>
  <si>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</si>
  <si>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</si>
  <si>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</si>
  <si>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</si>
  <si>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</si>
  <si>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</si>
  <si>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</si>
  <si>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</si>
  <si>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</si>
  <si>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</si>
  <si>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</si>
  <si>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</si>
  <si>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</si>
  <si>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</si>
  <si>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</si>
  <si>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</si>
  <si>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</si>
  <si>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</si>
  <si>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</si>
  <si>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</si>
  <si>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</si>
  <si>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</si>
  <si>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</si>
  <si>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</si>
  <si>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</si>
  <si>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</si>
  <si>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</si>
  <si>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</si>
  <si>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</si>
  <si>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</si>
  <si>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</si>
  <si>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</si>
  <si>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</si>
  <si>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</si>
  <si>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</si>
  <si>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</si>
  <si>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</si>
  <si>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</si>
  <si>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</si>
  <si>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</si>
  <si>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</si>
  <si>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</si>
  <si>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</si>
  <si>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</si>
  <si>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</si>
  <si>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</si>
  <si>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</si>
  <si>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</si>
  <si>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</si>
  <si>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</si>
  <si>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</si>
  <si>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</si>
  <si>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</si>
  <si>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</si>
  <si>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</si>
  <si>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</si>
  <si>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</si>
  <si>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</si>
  <si>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</si>
  <si>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</si>
  <si>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</si>
  <si>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</si>
  <si>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</si>
  <si>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</si>
  <si>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</si>
  <si>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</si>
  <si>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</si>
  <si>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</si>
  <si>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</si>
  <si>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</si>
  <si>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</si>
  <si>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</si>
  <si>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</si>
  <si>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</si>
  <si>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</si>
  <si>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</si>
  <si>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</si>
  <si>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</si>
  <si>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</si>
  <si>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</si>
  <si>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</si>
  <si>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</si>
  <si>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</si>
  <si>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</si>
  <si>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</si>
  <si>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</si>
  <si>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</si>
  <si>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</si>
  <si>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</si>
  <si>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</si>
  <si>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</si>
  <si>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</si>
  <si>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</si>
  <si>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</si>
  <si>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</si>
  <si>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</si>
  <si>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</si>
  <si>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</si>
  <si>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</si>
  <si>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</si>
  <si>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</si>
  <si>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</si>
  <si>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</si>
  <si>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</si>
  <si>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</si>
  <si>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</si>
  <si>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</si>
  <si>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</si>
  <si>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</si>
  <si>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</si>
  <si>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</si>
  <si>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</si>
  <si>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</si>
  <si>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</si>
  <si>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</si>
  <si>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</si>
  <si>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</si>
  <si>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</si>
  <si>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</si>
  <si>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</si>
  <si>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</si>
  <si>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</si>
  <si>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</si>
  <si>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</si>
  <si>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</si>
  <si>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</si>
  <si>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</si>
  <si>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</si>
  <si>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</si>
  <si>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</si>
  <si>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</si>
  <si>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</si>
  <si>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</si>
  <si>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</si>
  <si>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</si>
  <si>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</si>
  <si>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</si>
  <si>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</si>
  <si>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</si>
  <si>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</si>
  <si>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</si>
  <si>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</si>
  <si>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</si>
  <si>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</si>
  <si>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</si>
  <si>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</si>
  <si>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</si>
  <si>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</si>
  <si>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</si>
  <si>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</si>
  <si>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</si>
  <si>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</si>
  <si>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</si>
  <si>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</si>
  <si>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</si>
  <si>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</si>
  <si>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</si>
  <si>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</si>
  <si>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</si>
  <si>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</si>
  <si>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</si>
  <si>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</si>
  <si>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</si>
  <si>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</si>
  <si>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</si>
  <si>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</si>
  <si>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</si>
  <si>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</si>
  <si>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</si>
  <si>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</si>
  <si>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</si>
  <si>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</si>
  <si>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</si>
  <si>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</si>
  <si>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</si>
  <si>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</si>
  <si>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</si>
  <si>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</si>
  <si>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</si>
  <si>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</si>
  <si>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</si>
  <si>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</si>
  <si>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</si>
  <si>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</si>
  <si>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</si>
  <si>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</si>
  <si>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</si>
  <si>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</si>
  <si>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</si>
  <si>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</si>
  <si>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</si>
  <si>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</si>
  <si>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</si>
  <si>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</si>
  <si>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</si>
  <si>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</si>
  <si>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</si>
  <si>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</si>
  <si>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</si>
  <si>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</si>
  <si>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</si>
  <si>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</si>
  <si>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</si>
  <si>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</si>
  <si>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</si>
  <si>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</si>
  <si>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</si>
  <si>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</si>
  <si>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</si>
  <si>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</si>
  <si>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</si>
  <si>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</si>
  <si>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</si>
  <si>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</si>
  <si>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</si>
  <si>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</si>
  <si>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</si>
  <si>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</si>
  <si>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</si>
  <si>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</si>
  <si>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</si>
  <si>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</si>
  <si>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</si>
  <si>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</si>
  <si>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</si>
  <si>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</si>
  <si>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</si>
  <si>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</si>
  <si>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</si>
  <si>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</si>
  <si>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</si>
  <si>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</si>
  <si>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</si>
  <si>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</si>
  <si>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</si>
  <si>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</si>
  <si>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</si>
  <si>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</si>
  <si>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</si>
  <si>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</si>
  <si>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</si>
  <si>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</si>
  <si>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</si>
  <si>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</si>
  <si>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</si>
  <si>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</si>
  <si>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</si>
  <si>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</si>
  <si>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</si>
  <si>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</si>
  <si>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</si>
  <si>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</si>
  <si>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</si>
  <si>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</si>
  <si>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</si>
  <si>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</si>
  <si>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</si>
  <si>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</si>
  <si>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</si>
  <si>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</si>
  <si>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</si>
  <si>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</si>
  <si>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</si>
  <si>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</si>
  <si>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</si>
  <si>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</si>
  <si>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</si>
  <si>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</si>
  <si>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</si>
  <si>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</si>
  <si>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</si>
  <si>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</si>
  <si>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</si>
  <si>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</si>
  <si>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</si>
  <si>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</si>
  <si>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</si>
  <si>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</si>
  <si>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</si>
  <si>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</si>
  <si>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</si>
  <si>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</si>
  <si>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</si>
  <si>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</si>
  <si>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</si>
  <si>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</si>
  <si>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</si>
  <si>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</si>
  <si>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</si>
  <si>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</si>
  <si>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</si>
  <si>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</si>
  <si>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</si>
  <si>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</si>
  <si>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</si>
  <si>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</si>
  <si>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</si>
  <si>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</si>
  <si>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</si>
  <si>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</si>
  <si>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</si>
  <si>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</si>
  <si>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</si>
  <si>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</si>
  <si>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</si>
  <si>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</si>
  <si>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</si>
  <si>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</si>
  <si>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</si>
  <si>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</si>
  <si>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</si>
  <si>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</si>
  <si>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</si>
  <si>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</si>
  <si>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</si>
  <si>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</si>
  <si>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</si>
  <si>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</si>
  <si>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</si>
  <si>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</si>
  <si>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</si>
  <si>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</si>
  <si>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</si>
  <si>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</si>
  <si>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</si>
  <si>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</si>
  <si>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</si>
  <si>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</si>
  <si>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</si>
  <si>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</si>
  <si>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</si>
  <si>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</si>
  <si>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</si>
  <si>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</si>
  <si>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</si>
  <si>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</si>
  <si>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</si>
  <si>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</si>
  <si>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</si>
  <si>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</si>
  <si>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</si>
  <si>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</si>
  <si>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</si>
  <si>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</si>
  <si>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</si>
  <si>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</si>
  <si>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</si>
  <si>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</si>
  <si>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</si>
  <si>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</si>
  <si>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</si>
  <si>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</si>
  <si>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</si>
  <si>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</si>
  <si>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</si>
  <si>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</si>
  <si>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</si>
  <si>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</si>
  <si>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</si>
  <si>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</si>
  <si>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</si>
  <si>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</si>
  <si>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</si>
  <si>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</si>
  <si>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</si>
  <si>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</si>
  <si>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</si>
  <si>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</si>
  <si>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</si>
  <si>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</si>
  <si>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</si>
  <si>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</si>
  <si>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</si>
  <si>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</si>
  <si>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</si>
  <si>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</si>
  <si>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</si>
  <si>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</si>
  <si>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</si>
  <si>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</si>
  <si>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</si>
  <si>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</si>
  <si>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</si>
  <si>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</si>
  <si>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</si>
  <si>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</si>
  <si>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</si>
  <si>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</si>
  <si>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</si>
  <si>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</si>
  <si>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</si>
  <si>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</si>
  <si>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</si>
  <si>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</si>
  <si>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</si>
  <si>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</si>
  <si>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</si>
  <si>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</si>
  <si>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</si>
  <si>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</si>
  <si>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</si>
  <si>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</si>
  <si>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</si>
  <si>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</si>
  <si>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</si>
  <si>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</si>
  <si>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</si>
  <si>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</si>
  <si>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</si>
  <si>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</si>
  <si>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</si>
  <si>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</si>
  <si>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</si>
  <si>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</si>
  <si>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</si>
  <si>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</si>
  <si>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</si>
  <si>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</si>
  <si>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</si>
  <si>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</si>
  <si>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</si>
  <si>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</si>
  <si>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</si>
  <si>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</si>
  <si>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</si>
  <si>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</si>
  <si>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</si>
  <si>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</si>
  <si>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</si>
  <si>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</si>
  <si>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</si>
  <si>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</si>
  <si>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</si>
  <si>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</si>
  <si>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</si>
  <si>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</si>
  <si>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</si>
  <si>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</si>
  <si>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</si>
  <si>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</si>
  <si>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</si>
  <si>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</si>
  <si>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</si>
  <si>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</si>
  <si>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</si>
  <si>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</si>
  <si>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</si>
  <si>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</si>
  <si>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</si>
  <si>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</si>
  <si>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</si>
  <si>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</si>
  <si>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</si>
  <si>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</si>
  <si>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</si>
  <si>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</si>
  <si>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</si>
  <si>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</si>
  <si>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</si>
  <si>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</si>
  <si>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</si>
  <si>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</si>
  <si>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</si>
  <si>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</si>
  <si>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</si>
  <si>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</si>
  <si>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</si>
  <si>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</si>
  <si>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</si>
  <si>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</si>
  <si>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</si>
  <si>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</si>
  <si>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</si>
  <si>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</si>
  <si>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</si>
  <si>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</si>
  <si>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</si>
  <si>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</si>
  <si>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</si>
  <si>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</si>
  <si>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</si>
  <si>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</si>
  <si>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</si>
  <si>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</si>
  <si>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</si>
  <si>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</si>
  <si>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</si>
  <si>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</si>
  <si>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</si>
  <si>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</si>
  <si>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</si>
  <si>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</si>
  <si>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</si>
  <si>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</si>
  <si>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</si>
  <si>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</si>
  <si>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</si>
  <si>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</si>
  <si>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</si>
  <si>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</si>
  <si>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</si>
  <si>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</si>
  <si>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</si>
  <si>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</si>
  <si>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</si>
  <si>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</si>
  <si>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</si>
  <si>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</si>
  <si>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</si>
  <si>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</si>
  <si>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</si>
  <si>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</si>
  <si>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</si>
  <si>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</si>
  <si>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</si>
  <si>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</si>
  <si>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</si>
  <si>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</si>
  <si>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</si>
  <si>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</si>
  <si>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</si>
  <si>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</si>
  <si>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</si>
  <si>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</si>
  <si>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</si>
  <si>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</si>
  <si>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</si>
  <si>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</si>
  <si>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</si>
  <si>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</si>
  <si>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</si>
  <si>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</si>
  <si>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</si>
  <si>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</si>
  <si>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</si>
  <si>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</si>
  <si>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</si>
  <si>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</si>
  <si>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</si>
  <si>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</si>
  <si>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</si>
  <si>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</si>
  <si>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</si>
  <si>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</si>
  <si>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</si>
  <si>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</si>
  <si>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</si>
  <si>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</si>
  <si>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</si>
  <si>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</si>
  <si>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</si>
  <si>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</si>
  <si>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</si>
  <si>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</si>
  <si>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</si>
  <si>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</si>
  <si>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</si>
  <si>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</si>
  <si>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</si>
  <si>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</si>
  <si>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</si>
  <si>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</si>
  <si>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</si>
  <si>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</si>
  <si>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</si>
  <si>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</si>
  <si>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</si>
  <si>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</si>
  <si>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</si>
  <si>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</si>
  <si>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</si>
  <si>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</si>
  <si>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</si>
  <si>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</si>
  <si>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</si>
  <si>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</si>
  <si>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</si>
  <si>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</si>
  <si>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</si>
  <si>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</si>
  <si>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</si>
  <si>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</si>
  <si>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</si>
  <si>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</si>
  <si>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</si>
  <si>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</si>
  <si>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</si>
  <si>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</si>
  <si>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</si>
  <si>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</si>
  <si>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</si>
  <si>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</si>
  <si>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</si>
  <si>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</si>
  <si>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</si>
  <si>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</si>
  <si>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</si>
  <si>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</si>
  <si>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</si>
  <si>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</si>
  <si>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</si>
  <si>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</si>
  <si>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</si>
  <si>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</si>
  <si>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</si>
  <si>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</si>
  <si>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</si>
  <si>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</si>
  <si>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</si>
  <si>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</si>
  <si>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</si>
  <si>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</si>
  <si>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</si>
  <si>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</si>
  <si>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</si>
  <si>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</si>
  <si>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</si>
  <si>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</si>
  <si>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</si>
  <si>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</si>
  <si>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</si>
  <si>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</si>
  <si>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</si>
  <si>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</si>
  <si>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</si>
  <si>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</si>
  <si>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</si>
  <si>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</si>
  <si>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</si>
  <si>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</si>
  <si>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</si>
  <si>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</si>
  <si>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</si>
  <si>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</si>
  <si>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</si>
  <si>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</si>
  <si>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</si>
  <si>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</si>
  <si>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</si>
  <si>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</si>
  <si>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</si>
  <si>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</si>
  <si>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</si>
  <si>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</si>
  <si>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</si>
  <si>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</si>
  <si>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</si>
  <si>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</si>
  <si>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</si>
  <si>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</si>
  <si>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</si>
  <si>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</si>
  <si>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</si>
  <si>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</si>
  <si>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</si>
  <si>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</si>
  <si>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</si>
  <si>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</si>
  <si>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</si>
  <si>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</si>
  <si>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</si>
  <si>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</si>
  <si>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</si>
  <si>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</si>
  <si>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</si>
  <si>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</si>
  <si>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</si>
  <si>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</si>
  <si>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</si>
  <si>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</si>
  <si>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</si>
  <si>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</si>
  <si>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</si>
  <si>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</si>
  <si>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</si>
  <si>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</si>
  <si>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</si>
  <si>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</si>
  <si>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</si>
  <si>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</si>
  <si>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</si>
  <si>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</si>
  <si>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</si>
  <si>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</si>
  <si>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</si>
  <si>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</si>
  <si>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</si>
  <si>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</si>
  <si>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</si>
  <si>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</si>
  <si>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</si>
  <si>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</si>
  <si>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</si>
  <si>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</si>
  <si>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</si>
  <si>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</si>
  <si>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</si>
  <si>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</si>
  <si>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</si>
  <si>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</si>
  <si>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</si>
  <si>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</si>
  <si>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</si>
  <si>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</si>
  <si>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</si>
  <si>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</si>
  <si>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</si>
  <si>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</si>
  <si>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</si>
  <si>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</si>
  <si>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</si>
  <si>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</si>
  <si>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</si>
  <si>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</si>
  <si>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</si>
  <si>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</si>
  <si>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</si>
  <si>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</si>
  <si>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</si>
  <si>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</si>
  <si>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</si>
  <si>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</si>
  <si>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</si>
  <si>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</si>
  <si>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</si>
  <si>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</si>
  <si>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</si>
  <si>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</si>
  <si>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</si>
  <si>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</si>
  <si>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</si>
  <si>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</si>
  <si>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</si>
  <si>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</si>
  <si>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</si>
  <si>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</si>
  <si>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</si>
  <si>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</si>
  <si>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</si>
  <si>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</si>
  <si>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</si>
  <si>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</si>
  <si>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</si>
  <si>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</si>
  <si>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</si>
  <si>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</si>
  <si>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</si>
  <si>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</si>
  <si>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</si>
  <si>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</si>
  <si>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</si>
  <si>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</si>
  <si>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</si>
  <si>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</si>
  <si>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</si>
  <si>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</si>
  <si>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</si>
  <si>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</si>
  <si>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</si>
  <si>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</si>
  <si>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</si>
  <si>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</si>
  <si>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</si>
  <si>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</si>
  <si>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</si>
  <si>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</si>
  <si>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</si>
  <si>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</si>
  <si>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</si>
  <si>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</si>
  <si>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</si>
  <si>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</si>
  <si>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</si>
  <si>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</si>
  <si>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</si>
  <si>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</si>
  <si>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</si>
  <si>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</si>
  <si>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</si>
  <si>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</si>
  <si>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</si>
  <si>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</si>
  <si>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</si>
  <si>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</si>
  <si>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</si>
  <si>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</si>
  <si>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</si>
  <si>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</si>
  <si>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</si>
  <si>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</si>
  <si>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</si>
  <si>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</si>
  <si>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</si>
  <si>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</si>
  <si>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</si>
  <si>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</si>
  <si>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</si>
  <si>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</si>
  <si>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</si>
  <si>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</si>
  <si>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</si>
  <si>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</si>
  <si>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</si>
  <si>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</si>
  <si>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</si>
  <si>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</si>
  <si>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</si>
  <si>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</si>
  <si>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</si>
  <si>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</si>
  <si>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</si>
  <si>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</si>
  <si>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</si>
  <si>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</si>
  <si>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</si>
  <si>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</si>
  <si>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</si>
  <si>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</si>
  <si>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</si>
  <si>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</si>
  <si>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</si>
  <si>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</si>
  <si>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</si>
  <si>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</si>
  <si>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</si>
  <si>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</si>
  <si>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</si>
  <si>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</si>
  <si>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</si>
  <si>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</si>
  <si>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</si>
  <si>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</si>
  <si>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</si>
  <si>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</si>
  <si>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</si>
  <si>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</si>
  <si>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</si>
  <si>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</si>
  <si>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</si>
  <si>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</si>
  <si>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</si>
  <si>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</si>
  <si>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</si>
  <si>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</si>
  <si>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</si>
  <si>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</si>
  <si>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</si>
  <si>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</si>
  <si>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</si>
  <si>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</si>
  <si>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</si>
  <si>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</si>
  <si>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</si>
  <si>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</si>
  <si>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</si>
  <si>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</si>
  <si>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</si>
  <si>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</si>
  <si>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</si>
  <si>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</si>
  <si>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</si>
  <si>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</si>
  <si>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</si>
  <si>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</si>
  <si>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</si>
  <si>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</si>
  <si>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</si>
  <si>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</si>
  <si>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</si>
  <si>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</si>
  <si>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</si>
  <si>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</si>
  <si>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</si>
  <si>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</si>
  <si>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</si>
  <si>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</si>
  <si>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</si>
  <si>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</si>
  <si>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</si>
  <si>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</si>
  <si>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</si>
  <si>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</si>
  <si>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</si>
  <si>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</si>
  <si>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</si>
  <si>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</si>
  <si>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</si>
  <si>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</si>
  <si>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</si>
  <si>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</si>
  <si>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</si>
  <si>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</si>
  <si>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</si>
  <si>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</si>
  <si>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</si>
  <si>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</si>
  <si>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</si>
  <si>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</si>
  <si>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</si>
  <si>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</si>
  <si>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</si>
  <si>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</si>
  <si>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</si>
  <si>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</si>
  <si>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</si>
  <si>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</si>
  <si>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</si>
  <si>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</si>
  <si>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</si>
  <si>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</si>
  <si>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</si>
  <si>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</si>
  <si>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</si>
  <si>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</si>
  <si>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</si>
  <si>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</si>
  <si>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</si>
  <si>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</si>
  <si>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</si>
  <si>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</si>
  <si>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</si>
  <si>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</si>
  <si>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</si>
  <si>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</si>
  <si>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</si>
  <si>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</si>
  <si>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</si>
  <si>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</si>
  <si>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</si>
  <si>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</si>
  <si>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</si>
  <si>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</si>
  <si>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</si>
  <si>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</si>
  <si>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</si>
  <si>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</si>
  <si>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</si>
  <si>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</si>
  <si>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</si>
  <si>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</si>
  <si>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</si>
  <si>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</si>
  <si>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</si>
  <si>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</si>
  <si>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</si>
  <si>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</si>
  <si>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</si>
  <si>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</si>
  <si>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</si>
  <si>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</si>
  <si>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</si>
  <si>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</si>
  <si>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</si>
  <si>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</si>
  <si>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</si>
  <si>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</si>
  <si>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</si>
  <si>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</si>
  <si>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</si>
  <si>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</si>
  <si>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</si>
  <si>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</si>
  <si>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</si>
  <si>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</si>
  <si>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</si>
  <si>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</si>
  <si>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</si>
  <si>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</si>
  <si>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</si>
  <si>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</si>
  <si>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</si>
  <si>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</si>
  <si>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</si>
  <si>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</si>
  <si>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</si>
  <si>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</si>
  <si>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</si>
  <si>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</si>
  <si>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</si>
  <si>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</si>
  <si>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</si>
  <si>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</si>
  <si>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</si>
  <si>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</si>
  <si>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</si>
  <si>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</si>
  <si>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</si>
  <si>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</si>
  <si>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</si>
  <si>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</si>
  <si>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</si>
  <si>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</si>
  <si>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</si>
  <si>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</si>
  <si>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</si>
  <si>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</si>
  <si>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</si>
  <si>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</si>
  <si>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</si>
  <si>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</si>
  <si>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</si>
  <si>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</si>
  <si>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</si>
  <si>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</si>
  <si>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</si>
  <si>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</si>
  <si>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</si>
  <si>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</si>
  <si>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</si>
  <si>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</si>
  <si>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</si>
  <si>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</si>
  <si>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</si>
  <si>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</si>
  <si>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</si>
  <si>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</si>
  <si>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</si>
  <si>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</si>
  <si>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</si>
  <si>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</si>
  <si>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</si>
  <si>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</si>
  <si>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</si>
  <si>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</si>
  <si>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</si>
  <si>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</si>
  <si>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</si>
  <si>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</si>
  <si>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</si>
  <si>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</si>
  <si>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</si>
  <si>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</si>
  <si>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</si>
  <si>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</si>
  <si>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</si>
  <si>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</si>
  <si>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</si>
  <si>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</si>
  <si>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</si>
  <si>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</si>
  <si>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</si>
  <si>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</si>
  <si>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</si>
  <si>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</si>
  <si>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</si>
  <si>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</si>
  <si>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</si>
  <si>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</si>
  <si>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</si>
  <si>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</si>
  <si>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</si>
  <si>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</si>
  <si>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</si>
  <si>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</si>
  <si>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</si>
  <si>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</si>
  <si>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</si>
  <si>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</si>
  <si>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</si>
  <si>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</si>
  <si>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</si>
  <si>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</si>
  <si>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</si>
  <si>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</si>
  <si>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</si>
  <si>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</si>
  <si>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</si>
  <si>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</si>
  <si>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</si>
  <si>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</si>
  <si>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</si>
  <si>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</si>
  <si>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</si>
  <si>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</si>
  <si>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</si>
  <si>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</si>
  <si>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</si>
  <si>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</si>
  <si>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</si>
  <si>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</si>
  <si>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</si>
  <si>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</si>
  <si>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</si>
  <si>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</si>
  <si>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</si>
  <si>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</si>
  <si>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</si>
  <si>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</si>
  <si>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</si>
  <si>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</si>
  <si>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</si>
  <si>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</si>
  <si>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</si>
  <si>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</si>
  <si>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</si>
  <si>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</si>
  <si>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</si>
  <si>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</si>
  <si>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</si>
  <si>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</si>
  <si>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</si>
  <si>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</si>
  <si>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</si>
  <si>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</si>
  <si>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</si>
  <si>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</si>
  <si>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</si>
  <si>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</si>
  <si>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</si>
  <si>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</si>
  <si>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</si>
  <si>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</si>
  <si>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</si>
  <si>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</si>
  <si>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</si>
  <si>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</si>
  <si>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</si>
  <si>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</si>
  <si>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</si>
  <si>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</si>
  <si>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</si>
  <si>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</si>
  <si>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</si>
  <si>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</si>
  <si>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</si>
  <si>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</si>
  <si>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</si>
  <si>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</si>
  <si>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</si>
  <si>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</si>
  <si>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</si>
  <si>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</si>
  <si>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</si>
  <si>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</si>
  <si>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</si>
  <si>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</si>
  <si>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</si>
  <si>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</si>
  <si>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</si>
  <si>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</si>
  <si>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</si>
  <si>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</si>
  <si>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</si>
  <si>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</si>
  <si>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</si>
  <si>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</si>
  <si>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</si>
  <si>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</si>
  <si>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</si>
  <si>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</si>
  <si>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</si>
  <si>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</si>
  <si>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</si>
  <si>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</si>
  <si>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</si>
  <si>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</si>
  <si>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</si>
  <si>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</si>
  <si>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</si>
  <si>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</si>
  <si>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</si>
  <si>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</si>
  <si>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</si>
  <si>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</si>
  <si>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</si>
  <si>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</si>
  <si>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</si>
  <si>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</si>
  <si>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</si>
  <si>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</si>
  <si>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</si>
  <si>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</si>
  <si>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</si>
  <si>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</si>
  <si>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</si>
  <si>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</si>
  <si>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</si>
  <si>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</si>
  <si>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</si>
  <si>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</si>
  <si>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</si>
  <si>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</si>
  <si>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</si>
  <si>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</si>
  <si>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</si>
  <si>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</si>
  <si>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</si>
  <si>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</si>
  <si>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</si>
  <si>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</si>
  <si>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</si>
  <si>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</si>
  <si>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</si>
  <si>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</si>
  <si>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</si>
  <si>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</si>
  <si>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</si>
  <si>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</si>
  <si>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</si>
  <si>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</si>
  <si>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</si>
  <si>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</si>
  <si>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</si>
  <si>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</si>
  <si>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</si>
  <si>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</si>
  <si>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</si>
  <si>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</si>
  <si>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</si>
  <si>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</si>
  <si>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</si>
  <si>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</si>
  <si>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</si>
  <si>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</si>
  <si>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</si>
  <si>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</si>
  <si>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</si>
  <si>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</si>
  <si>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</si>
  <si>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</si>
  <si>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</si>
  <si>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</si>
  <si>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</si>
  <si>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</si>
  <si>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</si>
  <si>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</si>
  <si>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</si>
  <si>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</si>
  <si>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</si>
  <si>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</si>
  <si>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</si>
  <si>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</si>
  <si>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</si>
  <si>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</si>
  <si>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</si>
  <si>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</si>
  <si>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</si>
  <si>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</si>
  <si>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</si>
  <si>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</si>
  <si>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</si>
  <si>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</si>
  <si>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</si>
  <si>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</si>
  <si>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</si>
  <si>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</si>
  <si>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</si>
  <si>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</si>
  <si>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</si>
  <si>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</si>
  <si>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</si>
  <si>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</si>
  <si>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</si>
  <si>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</si>
  <si>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</si>
  <si>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</si>
  <si>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</si>
  <si>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</si>
  <si>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</si>
  <si>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</si>
  <si>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</si>
  <si>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</si>
  <si>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</si>
  <si>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</si>
  <si>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</si>
  <si>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</si>
  <si>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</si>
  <si>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</si>
  <si>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</si>
  <si>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</si>
  <si>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</si>
  <si>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</si>
  <si>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</si>
  <si>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</si>
  <si>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</si>
  <si>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</si>
  <si>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</si>
  <si>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</si>
  <si>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</si>
  <si>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</si>
  <si>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</si>
  <si>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</si>
  <si>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</si>
  <si>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</si>
  <si>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</si>
  <si>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</si>
  <si>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</si>
  <si>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</si>
  <si>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</si>
  <si>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</si>
  <si>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</si>
  <si>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</si>
  <si>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</si>
  <si>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</si>
  <si>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</si>
  <si>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</si>
  <si>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</si>
  <si>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</si>
  <si>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</si>
  <si>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</si>
  <si>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</si>
  <si>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</si>
  <si>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</si>
  <si>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</si>
  <si>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</si>
  <si>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</si>
  <si>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</si>
  <si>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</si>
  <si>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</si>
  <si>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</si>
  <si>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</si>
  <si>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</si>
  <si>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</si>
  <si>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</si>
  <si>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</si>
  <si>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</si>
  <si>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</si>
  <si>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</si>
  <si>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</si>
  <si>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</si>
  <si>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</si>
  <si>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</si>
  <si>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</si>
  <si>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</si>
  <si>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</si>
  <si>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</si>
  <si>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</si>
  <si>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</si>
  <si>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</si>
  <si>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</si>
  <si>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</si>
  <si>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</si>
  <si>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</si>
  <si>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</si>
  <si>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</si>
  <si>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</si>
  <si>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</si>
  <si>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</si>
  <si>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</si>
  <si>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</si>
  <si>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</si>
  <si>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</si>
  <si>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</si>
  <si>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</si>
  <si>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</si>
  <si>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</si>
  <si>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</si>
  <si>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</si>
  <si>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</si>
  <si>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</si>
  <si>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</si>
  <si>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</si>
  <si>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</si>
  <si>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</si>
  <si>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</si>
  <si>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</si>
  <si>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</si>
  <si>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</si>
  <si>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</si>
  <si>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</si>
  <si>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</si>
  <si>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</si>
  <si>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</si>
  <si>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</si>
  <si>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</si>
  <si>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</si>
  <si>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</si>
  <si>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</si>
  <si>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</si>
  <si>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</si>
  <si>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</si>
  <si>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</si>
  <si>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</si>
  <si>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</si>
  <si>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</si>
  <si>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</si>
  <si>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</si>
  <si>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</si>
  <si>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</si>
  <si>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</si>
  <si>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</si>
  <si>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</si>
  <si>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</si>
  <si>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</si>
  <si>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</si>
  <si>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</si>
  <si>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</si>
  <si>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</si>
  <si>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</si>
  <si>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</si>
  <si>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</si>
  <si>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</si>
  <si>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</si>
  <si>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</si>
  <si>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</si>
  <si>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</si>
  <si>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</si>
  <si>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</si>
  <si>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</si>
  <si>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</si>
  <si>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</si>
  <si>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</si>
  <si>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</si>
  <si>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</si>
  <si>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</si>
  <si>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</si>
  <si>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</si>
  <si>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</si>
  <si>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</si>
  <si>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</si>
  <si>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</si>
  <si>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</si>
  <si>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</si>
  <si>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</si>
  <si>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</si>
  <si>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</si>
  <si>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</si>
  <si>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</si>
  <si>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</si>
  <si>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</si>
  <si>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</si>
  <si>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</si>
  <si>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</si>
  <si>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</si>
  <si>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</si>
  <si>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</si>
  <si>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</si>
  <si>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</si>
  <si>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</si>
  <si>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</si>
  <si>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</si>
  <si>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</si>
  <si>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</si>
  <si>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</si>
  <si>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</si>
  <si>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</si>
  <si>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</si>
  <si>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</si>
  <si>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</si>
  <si>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</si>
  <si>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</si>
  <si>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</si>
  <si>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</si>
  <si>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</si>
  <si>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</si>
  <si>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</si>
  <si>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</si>
  <si>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</si>
  <si>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</si>
  <si>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</si>
  <si>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</si>
  <si>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</si>
  <si>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</si>
  <si>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</si>
  <si>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</si>
  <si>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</si>
  <si>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</si>
  <si>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</si>
  <si>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</si>
  <si>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</si>
  <si>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</si>
  <si>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</si>
  <si>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</si>
  <si>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</si>
  <si>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</si>
  <si>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</si>
  <si>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</si>
  <si>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</si>
  <si>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</si>
  <si>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</si>
  <si>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</si>
  <si>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</si>
  <si>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</si>
  <si>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</si>
  <si>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</si>
  <si>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</si>
  <si>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</si>
  <si>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</si>
  <si>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</si>
  <si>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</si>
  <si>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</si>
  <si>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</si>
  <si>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</si>
  <si>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</si>
  <si>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</si>
  <si>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</si>
  <si>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</si>
  <si>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</si>
  <si>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</si>
  <si>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</si>
  <si>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</si>
  <si>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</si>
  <si>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</si>
  <si>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</si>
  <si>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</si>
  <si>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</si>
  <si>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</si>
  <si>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</si>
  <si>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</si>
  <si>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</si>
  <si>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</si>
  <si>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</si>
  <si>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</si>
  <si>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</si>
  <si>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</si>
  <si>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</si>
  <si>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</si>
  <si>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</si>
  <si>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</si>
  <si>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</si>
  <si>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</si>
  <si>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</si>
  <si>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</si>
  <si>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</si>
  <si>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</si>
  <si>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</si>
  <si>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</si>
  <si>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</si>
  <si>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</si>
  <si>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</si>
  <si>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</si>
  <si>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</si>
  <si>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</si>
  <si>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</si>
  <si>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</si>
  <si>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</si>
  <si>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</si>
  <si>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</si>
  <si>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</si>
  <si>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</si>
  <si>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</si>
  <si>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</si>
  <si>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</si>
  <si>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</si>
  <si>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</si>
  <si>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</si>
  <si>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</si>
  <si>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</si>
  <si>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</si>
  <si>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</si>
  <si>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</si>
  <si>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</si>
  <si>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</si>
  <si>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</si>
  <si>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</si>
  <si>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</si>
  <si>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</si>
  <si>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</si>
  <si>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</si>
  <si>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</si>
  <si>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</si>
  <si>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</si>
  <si>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</si>
  <si>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</si>
  <si>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</si>
  <si>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</si>
  <si>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</si>
  <si>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</si>
  <si>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</si>
  <si>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</si>
  <si>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</si>
  <si>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</si>
  <si>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</si>
  <si>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</si>
  <si>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</si>
  <si>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</si>
  <si>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</si>
  <si>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</si>
  <si>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</si>
  <si>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</si>
  <si>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</si>
  <si>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</si>
  <si>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</si>
  <si>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</si>
  <si>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</si>
  <si>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</si>
  <si>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</si>
  <si>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</si>
  <si>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</si>
  <si>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</si>
  <si>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</si>
  <si>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</si>
  <si>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</si>
  <si>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</si>
  <si>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</si>
  <si>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</si>
  <si>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</si>
  <si>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</si>
  <si>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</si>
  <si>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</si>
  <si>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</si>
  <si>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</si>
  <si>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</si>
  <si>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</si>
  <si>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</si>
  <si>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</si>
  <si>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</si>
  <si>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</si>
  <si>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</si>
  <si>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</si>
  <si>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</si>
  <si>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</si>
  <si>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</si>
  <si>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</si>
  <si>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</si>
  <si>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</si>
  <si>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</si>
  <si>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</si>
  <si>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</si>
  <si>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</si>
  <si>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</si>
  <si>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</si>
  <si>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</si>
  <si>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</si>
  <si>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</si>
  <si>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</si>
  <si>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</si>
  <si>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</si>
  <si>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</si>
  <si>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</si>
  <si>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</si>
  <si>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</si>
  <si>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</si>
  <si>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</si>
  <si>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</si>
  <si>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</si>
  <si>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</si>
  <si>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</si>
  <si>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</si>
  <si>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</si>
  <si>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</si>
  <si>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</si>
  <si>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</si>
  <si>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</si>
  <si>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</si>
  <si>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</si>
  <si>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</si>
  <si>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</si>
  <si>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</si>
  <si>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</si>
  <si>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</si>
  <si>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</si>
  <si>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</si>
  <si>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</si>
  <si>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</si>
  <si>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</si>
  <si>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</si>
  <si>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</si>
  <si>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</si>
  <si>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</si>
  <si>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</si>
  <si>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</si>
  <si>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</si>
  <si>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</si>
  <si>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</si>
  <si>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</si>
  <si>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</si>
  <si>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</si>
  <si>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</si>
  <si>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</si>
  <si>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</si>
  <si>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</si>
  <si>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</si>
  <si>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</si>
  <si>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</si>
  <si>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</si>
  <si>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</si>
  <si>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</si>
  <si>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</si>
  <si>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</si>
  <si>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</si>
  <si>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</si>
  <si>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</si>
  <si>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</si>
  <si>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</si>
  <si>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</si>
  <si>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</si>
  <si>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</si>
  <si>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</si>
  <si>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</si>
  <si>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</si>
  <si>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</si>
  <si>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</si>
  <si>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</si>
  <si>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</si>
  <si>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</si>
  <si>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</si>
  <si>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</si>
  <si>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</si>
  <si>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</si>
  <si>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</si>
  <si>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</si>
  <si>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</si>
  <si>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</si>
  <si>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</si>
  <si>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</si>
  <si>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</si>
  <si>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</si>
  <si>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</si>
  <si>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</si>
  <si>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</si>
  <si>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</si>
  <si>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</si>
  <si>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</si>
  <si>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</si>
  <si>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</si>
  <si>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</si>
  <si>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</si>
  <si>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</si>
  <si>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</si>
  <si>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</si>
  <si>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</si>
  <si>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</si>
  <si>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</si>
  <si>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</si>
  <si>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</si>
  <si>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</si>
  <si>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</si>
  <si>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</si>
  <si>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</si>
  <si>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</si>
  <si>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</si>
  <si>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</si>
  <si>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</si>
  <si>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</si>
  <si>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</si>
  <si>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</si>
  <si>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</si>
  <si>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</si>
  <si>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</si>
  <si>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</si>
  <si>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</si>
  <si>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</si>
  <si>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</si>
  <si>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</si>
  <si>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</si>
  <si>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</si>
  <si>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</si>
  <si>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</si>
  <si>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</si>
  <si>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</si>
  <si>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</si>
  <si>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</si>
  <si>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</si>
  <si>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</si>
  <si>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</si>
  <si>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</si>
  <si>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</si>
  <si>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</si>
  <si>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</si>
  <si>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</si>
  <si>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</si>
  <si>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</si>
  <si>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</si>
  <si>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</si>
  <si>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</si>
  <si>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</si>
  <si>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</si>
  <si>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</si>
  <si>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</si>
  <si>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</si>
  <si>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</si>
  <si>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</si>
  <si>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</si>
  <si>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</si>
  <si>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</si>
  <si>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</si>
  <si>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</si>
  <si>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</si>
  <si>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</si>
  <si>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</si>
  <si>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</si>
  <si>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</si>
  <si>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</si>
  <si>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</si>
  <si>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</si>
  <si>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</si>
  <si>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</si>
  <si>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</si>
  <si>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</si>
  <si>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</si>
  <si>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</si>
  <si>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</si>
  <si>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</si>
  <si>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</si>
  <si>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</si>
  <si>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</si>
  <si>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</si>
  <si>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</si>
  <si>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</si>
  <si>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</si>
  <si>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</si>
  <si>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</si>
  <si>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</si>
  <si>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</si>
  <si>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</si>
  <si>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</si>
  <si>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</si>
  <si>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</si>
  <si>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</si>
  <si>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</si>
  <si>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</si>
  <si>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</si>
  <si>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</si>
  <si>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</si>
  <si>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</si>
  <si>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</si>
  <si>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</si>
  <si>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</si>
  <si>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</si>
  <si>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</si>
  <si>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</si>
  <si>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</si>
  <si>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</si>
  <si>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</si>
  <si>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</si>
  <si>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</si>
  <si>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</si>
  <si>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</si>
  <si>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</si>
  <si>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</si>
  <si>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</si>
  <si>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</si>
  <si>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</si>
  <si>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</si>
  <si>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</si>
  <si>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</si>
  <si>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</si>
  <si>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</si>
  <si>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</si>
  <si>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</si>
  <si>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</si>
  <si>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</si>
  <si>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</si>
  <si>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</si>
  <si>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</si>
  <si>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</si>
  <si>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</si>
  <si>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</si>
  <si>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</si>
  <si>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</si>
  <si>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</si>
  <si>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</si>
  <si>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</si>
  <si>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</si>
  <si>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</si>
  <si>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</si>
  <si>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</si>
  <si>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</si>
  <si>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</si>
  <si>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</si>
  <si>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</si>
  <si>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</si>
  <si>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</si>
  <si>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</si>
  <si>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</si>
  <si>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</si>
  <si>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</si>
  <si>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</si>
  <si>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</si>
  <si>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</si>
  <si>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</si>
  <si>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</si>
  <si>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</si>
  <si>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</si>
  <si>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</si>
  <si>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</si>
  <si>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</si>
  <si>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</si>
  <si>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</si>
  <si>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</si>
  <si>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</si>
  <si>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</si>
  <si>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</si>
  <si>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</si>
  <si>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</si>
  <si>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</si>
  <si>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</si>
  <si>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</si>
  <si>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</si>
  <si>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</si>
  <si>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</si>
  <si>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</si>
  <si>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</si>
  <si>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</si>
  <si>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</si>
  <si>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</si>
  <si>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</si>
  <si>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</si>
  <si>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</si>
  <si>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</si>
  <si>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</si>
  <si>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</si>
  <si>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</si>
  <si>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</si>
  <si>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</si>
  <si>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</si>
  <si>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</si>
  <si>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</si>
  <si>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</si>
  <si>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</si>
  <si>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</si>
  <si>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</si>
  <si>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</si>
  <si>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</si>
  <si>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</si>
  <si>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</si>
  <si>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</si>
  <si>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</si>
  <si>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</si>
  <si>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</si>
  <si>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</si>
  <si>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</si>
  <si>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</si>
  <si>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</si>
  <si>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</si>
  <si>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</si>
  <si>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</si>
  <si>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</si>
  <si>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</si>
  <si>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</si>
  <si>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</si>
  <si>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</si>
  <si>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</si>
  <si>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</si>
  <si>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</si>
  <si>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</si>
  <si>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</si>
  <si>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</si>
  <si>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</si>
  <si>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</si>
  <si>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</si>
  <si>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</si>
  <si>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</si>
  <si>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</si>
  <si>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</si>
  <si>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</si>
  <si>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</si>
  <si>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</si>
  <si>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</si>
  <si>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</si>
  <si>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</si>
  <si>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</si>
  <si>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</si>
  <si>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</si>
  <si>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</si>
  <si>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</si>
  <si>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</si>
  <si>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</si>
  <si>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</si>
  <si>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</si>
  <si>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</si>
  <si>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</si>
  <si>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</si>
  <si>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</si>
  <si>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</si>
  <si>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</si>
  <si>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</si>
  <si>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</si>
  <si>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</si>
  <si>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</si>
  <si>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</si>
  <si>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</si>
  <si>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</si>
  <si>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</si>
  <si>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</si>
  <si>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</si>
  <si>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</si>
  <si>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</si>
  <si>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</si>
  <si>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</si>
  <si>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</si>
  <si>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</si>
  <si>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</si>
  <si>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</si>
  <si>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</si>
  <si>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</si>
  <si>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</si>
  <si>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</si>
  <si>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</si>
  <si>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</si>
  <si>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</si>
  <si>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</si>
  <si>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</si>
  <si>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</si>
  <si>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</si>
  <si>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</si>
  <si>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</si>
  <si>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</si>
  <si>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</si>
  <si>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</si>
  <si>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</si>
  <si>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</si>
  <si>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</si>
  <si>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</si>
  <si>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</si>
  <si>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</si>
  <si>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</si>
  <si>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</si>
  <si>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</si>
  <si>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</si>
  <si>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</si>
  <si>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</si>
  <si>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</si>
  <si>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</si>
  <si>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</si>
  <si>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</si>
  <si>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</si>
  <si>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</si>
  <si>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</si>
  <si>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</si>
  <si>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</si>
  <si>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</si>
  <si>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</si>
  <si>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</si>
  <si>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</si>
  <si>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</si>
  <si>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</si>
  <si>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</si>
  <si>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</si>
  <si>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</si>
  <si>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</si>
  <si>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</si>
  <si>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</si>
  <si>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</si>
  <si>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</si>
  <si>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</si>
  <si>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</si>
  <si>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</si>
  <si>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</si>
  <si>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</si>
  <si>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</si>
  <si>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</si>
  <si>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</si>
  <si>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</si>
  <si>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</si>
  <si>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</si>
  <si>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</si>
  <si>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</si>
  <si>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</si>
  <si>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</si>
  <si>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</si>
  <si>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</si>
  <si>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</si>
  <si>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</si>
  <si>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</si>
  <si>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</si>
  <si>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</si>
  <si>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</si>
  <si>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</si>
  <si>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</si>
  <si>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</si>
  <si>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</si>
  <si>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</si>
  <si>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</si>
  <si>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</si>
  <si>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</si>
  <si>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</si>
  <si>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</si>
  <si>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</si>
  <si>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</si>
  <si>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</si>
  <si>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</si>
  <si>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</si>
  <si>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</si>
  <si>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</si>
  <si>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</si>
  <si>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</si>
  <si>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</si>
  <si>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</si>
  <si>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</si>
  <si>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</si>
  <si>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</si>
  <si>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</si>
  <si>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</si>
  <si>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</si>
  <si>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</si>
  <si>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</si>
  <si>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</si>
  <si>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</si>
  <si>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</si>
  <si>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</si>
  <si>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</si>
  <si>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</si>
  <si>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</si>
  <si>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</si>
  <si>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</si>
  <si>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</si>
  <si>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</si>
  <si>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</si>
  <si>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</si>
  <si>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</si>
  <si>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</si>
  <si>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</si>
  <si>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</si>
  <si>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</si>
  <si>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</si>
  <si>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</si>
  <si>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</si>
  <si>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</si>
  <si>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</si>
  <si>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</si>
  <si>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</si>
  <si>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</si>
  <si>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</si>
  <si>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</si>
  <si>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</si>
  <si>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</si>
  <si>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</si>
  <si>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</si>
  <si>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</si>
  <si>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</si>
  <si>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</si>
  <si>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</si>
  <si>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</si>
  <si>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</si>
  <si>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</si>
  <si>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</si>
  <si>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</si>
  <si>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</si>
  <si>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</si>
  <si>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</si>
  <si>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</si>
  <si>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</si>
  <si>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</si>
  <si>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</si>
  <si>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</si>
  <si>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</si>
  <si>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</si>
  <si>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</si>
  <si>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</si>
  <si>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</si>
  <si>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</si>
  <si>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</si>
  <si>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</si>
  <si>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</si>
  <si>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</si>
  <si>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</si>
  <si>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</si>
  <si>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</si>
  <si>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</si>
  <si>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</si>
  <si>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</si>
  <si>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</si>
  <si>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</si>
  <si>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</si>
  <si>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</si>
  <si>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</si>
  <si>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</si>
  <si>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</si>
  <si>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</si>
  <si>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</si>
  <si>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</si>
  <si>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</si>
  <si>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</si>
  <si>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</si>
  <si>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</si>
  <si>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</si>
  <si>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</si>
  <si>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</si>
  <si>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</si>
  <si>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</si>
  <si>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</si>
  <si>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</si>
  <si>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</si>
  <si>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</si>
  <si>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</si>
  <si>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</si>
  <si>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</si>
  <si>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</si>
  <si>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</si>
  <si>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</si>
  <si>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</si>
  <si>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</si>
  <si>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</si>
  <si>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</si>
  <si>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</si>
  <si>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</si>
  <si>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</si>
  <si>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</si>
  <si>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</si>
  <si>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</si>
  <si>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</si>
  <si>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</si>
  <si>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</si>
  <si>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</si>
  <si>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</si>
  <si>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</si>
  <si>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</si>
  <si>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</si>
  <si>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</si>
  <si>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</si>
  <si>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</si>
  <si>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</si>
  <si>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</si>
  <si>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</si>
  <si>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</si>
  <si>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</si>
  <si>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</si>
  <si>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</si>
  <si>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</si>
  <si>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</si>
  <si>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</si>
  <si>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</si>
  <si>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</si>
  <si>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</si>
  <si>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</si>
  <si>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</si>
  <si>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</si>
  <si>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</si>
  <si>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</si>
  <si>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</si>
  <si>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</si>
  <si>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</si>
  <si>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</si>
  <si>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</si>
  <si>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</si>
  <si>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</si>
  <si>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</si>
  <si>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</si>
  <si>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</si>
  <si>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</si>
  <si>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</si>
  <si>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</si>
  <si>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</si>
  <si>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</si>
  <si>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</si>
  <si>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</si>
  <si>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</si>
  <si>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</si>
  <si>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</si>
  <si>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</si>
  <si>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</si>
  <si>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</si>
  <si>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</si>
  <si>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</si>
  <si>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</si>
  <si>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</si>
  <si>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</si>
  <si>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</si>
  <si>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</si>
  <si>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</si>
  <si>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</si>
  <si>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</si>
  <si>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</si>
  <si>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</si>
  <si>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</si>
  <si>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</si>
  <si>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</si>
  <si>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</si>
  <si>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</si>
  <si>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</si>
  <si>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</si>
  <si>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</si>
  <si>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</si>
  <si>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</si>
  <si>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</si>
  <si>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</si>
  <si>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</si>
  <si>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</si>
  <si>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</si>
  <si>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</si>
  <si>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</si>
  <si>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</si>
  <si>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</si>
  <si>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</si>
  <si>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</si>
  <si>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</si>
  <si>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</si>
  <si>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</si>
  <si>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</si>
  <si>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</si>
  <si>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</si>
  <si>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</si>
  <si>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</si>
  <si>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</si>
  <si>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</si>
  <si>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</si>
  <si>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</si>
  <si>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</si>
  <si>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</si>
  <si>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</si>
  <si>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</si>
  <si>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</si>
  <si>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</si>
  <si>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</si>
  <si>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</si>
  <si>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</si>
  <si>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</si>
  <si>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</si>
  <si>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</si>
  <si>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</si>
  <si>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</si>
  <si>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</si>
  <si>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</si>
  <si>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</si>
  <si>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</si>
  <si>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</si>
  <si>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</si>
  <si>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</si>
  <si>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</si>
  <si>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</si>
  <si>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</si>
  <si>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</si>
  <si>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</si>
  <si>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</si>
  <si>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</si>
  <si>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</si>
  <si>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</si>
  <si>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</si>
  <si>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</si>
  <si>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</si>
  <si>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</si>
  <si>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</si>
  <si>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</si>
  <si>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</si>
  <si>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</si>
  <si>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</si>
  <si>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</si>
  <si>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</si>
  <si>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</si>
  <si>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</si>
  <si>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</si>
  <si>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</si>
  <si>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</si>
  <si>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</si>
  <si>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</si>
  <si>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</si>
  <si>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</si>
  <si>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</si>
  <si>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</si>
  <si>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</si>
  <si>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</si>
  <si>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</si>
  <si>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</si>
  <si>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</si>
  <si>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</si>
  <si>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</si>
  <si>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</si>
  <si>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</si>
  <si>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</si>
  <si>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</si>
  <si>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</si>
  <si>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</si>
  <si>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</si>
  <si>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</si>
  <si>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</si>
  <si>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</si>
  <si>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</si>
  <si>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</si>
  <si>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</si>
  <si>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</si>
  <si>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</si>
  <si>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</si>
  <si>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</si>
  <si>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</si>
  <si>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</si>
  <si>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</si>
  <si>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</si>
  <si>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</si>
  <si>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</si>
  <si>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</si>
  <si>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</si>
  <si>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</si>
  <si>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</si>
  <si>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</si>
  <si>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</si>
  <si>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</si>
  <si>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</si>
  <si>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</si>
  <si>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</si>
  <si>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</si>
  <si>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</si>
  <si>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</si>
  <si>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</si>
  <si>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</si>
  <si>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</si>
  <si>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</si>
  <si>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</si>
  <si>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</si>
  <si>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</si>
  <si>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</si>
  <si>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</si>
  <si>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</si>
  <si>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</si>
  <si>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</si>
  <si>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</si>
  <si>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</si>
  <si>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</si>
  <si>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</si>
  <si>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</si>
  <si>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</si>
  <si>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</si>
  <si>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</si>
  <si>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</si>
  <si>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</si>
  <si>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</si>
  <si>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</si>
  <si>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</si>
  <si>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</si>
  <si>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</si>
  <si>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</si>
  <si>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</si>
  <si>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</si>
  <si>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</si>
  <si>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</si>
  <si>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</si>
  <si>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</si>
  <si>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</si>
  <si>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</si>
  <si>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</si>
  <si>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</si>
  <si>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</si>
  <si>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</si>
  <si>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</si>
  <si>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</si>
  <si>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</si>
  <si>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</si>
  <si>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</si>
  <si>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</si>
  <si>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</si>
  <si>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</si>
  <si>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</si>
  <si>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</si>
  <si>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</si>
  <si>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</si>
  <si>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</si>
  <si>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</si>
  <si>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</si>
  <si>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</si>
  <si>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</si>
  <si>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</si>
  <si>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</si>
  <si>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</si>
  <si>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</si>
  <si>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</si>
  <si>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</si>
  <si>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</si>
  <si>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</si>
  <si>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</si>
  <si>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</si>
  <si>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</si>
  <si>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</si>
  <si>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</si>
  <si>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</si>
  <si>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</si>
  <si>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</si>
  <si>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</si>
  <si>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</si>
  <si>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</si>
  <si>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</si>
  <si>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</si>
  <si>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</si>
  <si>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</si>
  <si>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</si>
  <si>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</si>
  <si>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</si>
  <si>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</si>
  <si>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</si>
  <si>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</si>
  <si>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</si>
  <si>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</si>
  <si>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</si>
  <si>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</si>
  <si>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</si>
  <si>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</si>
  <si>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</si>
  <si>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</si>
  <si>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</si>
  <si>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</si>
  <si>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</si>
  <si>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</si>
  <si>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</si>
  <si>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</si>
  <si>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</si>
  <si>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</si>
  <si>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</si>
  <si>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</si>
  <si>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</si>
  <si>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</si>
  <si>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</si>
  <si>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</si>
  <si>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</si>
  <si>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</si>
  <si>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</si>
  <si>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</si>
  <si>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</si>
  <si>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</si>
  <si>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</si>
  <si>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</si>
  <si>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</si>
  <si>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</si>
  <si>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</si>
  <si>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</si>
  <si>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</si>
  <si>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</si>
  <si>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</si>
  <si>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</si>
  <si>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</si>
  <si>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</si>
  <si>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</si>
  <si>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</si>
  <si>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</si>
  <si>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</si>
  <si>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</si>
  <si>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</si>
  <si>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</si>
  <si>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</si>
  <si>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</si>
  <si>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</si>
  <si>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</si>
  <si>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</si>
  <si>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</si>
  <si>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</si>
  <si>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</si>
  <si>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</si>
  <si>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</si>
  <si>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</si>
  <si>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</si>
  <si>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</si>
  <si>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</si>
  <si>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</si>
  <si>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</si>
  <si>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</si>
  <si>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</si>
  <si>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</si>
  <si>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</si>
  <si>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</si>
  <si>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</si>
  <si>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</si>
  <si>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</si>
  <si>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</si>
  <si>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</si>
  <si>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</si>
  <si>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</si>
  <si>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</si>
  <si>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</si>
  <si>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</si>
  <si>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</si>
  <si>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</si>
  <si>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</si>
  <si>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</si>
  <si>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</si>
  <si>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</si>
  <si>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</si>
  <si>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</si>
  <si>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</si>
  <si>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</si>
  <si>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</si>
  <si>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</si>
  <si>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</si>
  <si>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</si>
  <si>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</si>
  <si>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</si>
  <si>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</si>
  <si>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</si>
  <si>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</si>
  <si>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</si>
  <si>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</si>
  <si>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</si>
  <si>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</si>
  <si>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</si>
  <si>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</si>
  <si>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</si>
  <si>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</si>
  <si>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</si>
  <si>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</si>
  <si>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</si>
  <si>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</si>
  <si>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</si>
  <si>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</si>
  <si>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</si>
  <si>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</si>
  <si>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</si>
  <si>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</si>
  <si>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</si>
  <si>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</si>
  <si>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</si>
  <si>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</si>
  <si>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</si>
  <si>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</si>
  <si>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</si>
  <si>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</si>
  <si>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</si>
  <si>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</si>
  <si>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</si>
  <si>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</si>
  <si>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</si>
  <si>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</si>
  <si>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</si>
  <si>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</si>
  <si>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</si>
  <si>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</si>
  <si>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</si>
  <si>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</si>
  <si>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</si>
  <si>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</si>
  <si>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</si>
  <si>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</si>
  <si>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</si>
  <si>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</si>
  <si>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</si>
  <si>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</si>
  <si>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</si>
  <si>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</si>
  <si>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</si>
  <si>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</si>
  <si>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</si>
  <si>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</si>
  <si>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</si>
  <si>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</si>
  <si>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</si>
  <si>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</si>
  <si>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</si>
  <si>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</si>
  <si>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</si>
  <si>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</si>
  <si>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</si>
  <si>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</si>
  <si>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</si>
  <si>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</si>
  <si>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</si>
  <si>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</si>
  <si>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</si>
  <si>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</si>
  <si>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</si>
  <si>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</si>
  <si>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</si>
  <si>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</si>
  <si>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</si>
  <si>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</si>
  <si>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</si>
  <si>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</si>
  <si>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</si>
  <si>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</si>
  <si>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</si>
  <si>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</si>
  <si>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</si>
  <si>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</si>
  <si>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</si>
  <si>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</si>
  <si>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</si>
  <si>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</si>
  <si>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</si>
  <si>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</si>
  <si>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</si>
  <si>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</si>
  <si>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</si>
  <si>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</si>
  <si>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</si>
  <si>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</si>
  <si>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</si>
  <si>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</si>
  <si>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</si>
  <si>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</si>
  <si>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</si>
  <si>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</si>
  <si>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</si>
  <si>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</si>
  <si>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</si>
  <si>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</si>
  <si>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</si>
  <si>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</si>
  <si>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</si>
  <si>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</si>
  <si>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</si>
  <si>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</si>
  <si>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</si>
  <si>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</si>
  <si>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</si>
  <si>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</si>
  <si>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</si>
  <si>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</si>
  <si>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</si>
  <si>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</si>
  <si>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</si>
  <si>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</si>
  <si>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</si>
  <si>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</si>
  <si>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</si>
  <si>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</si>
  <si>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</si>
  <si>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</si>
  <si>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</si>
  <si>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</si>
  <si>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</si>
  <si>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</si>
  <si>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</si>
  <si>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</si>
  <si>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</si>
  <si>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</si>
  <si>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</si>
  <si>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</si>
  <si>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</si>
  <si>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</si>
  <si>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</si>
  <si>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</si>
  <si>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</si>
  <si>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</si>
  <si>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</si>
  <si>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</si>
  <si>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</si>
  <si>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</si>
  <si>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</si>
  <si>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</si>
  <si>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</si>
  <si>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</si>
  <si>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</si>
  <si>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</si>
  <si>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</si>
  <si>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</si>
  <si>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</si>
  <si>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</si>
  <si>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</si>
  <si>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</si>
  <si>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</si>
  <si>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</si>
  <si>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</si>
  <si>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</si>
  <si>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</si>
  <si>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</si>
  <si>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</si>
  <si>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</si>
  <si>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</si>
  <si>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</si>
  <si>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</si>
  <si>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</si>
  <si>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</si>
  <si>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</si>
  <si>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</si>
  <si>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</si>
  <si>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</si>
  <si>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</si>
  <si>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</si>
  <si>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</si>
  <si>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</si>
  <si>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</si>
  <si>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</si>
  <si>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</si>
  <si>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</si>
  <si>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</si>
  <si>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</si>
  <si>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</si>
  <si>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</si>
  <si>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</si>
  <si>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</si>
  <si>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</si>
  <si>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</si>
  <si>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</si>
  <si>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</si>
  <si>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</si>
  <si>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</si>
  <si>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</si>
  <si>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</si>
  <si>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</si>
  <si>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</si>
  <si>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</si>
  <si>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</si>
  <si>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</si>
  <si>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</si>
  <si>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</si>
  <si>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</si>
  <si>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</si>
  <si>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</si>
  <si>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</si>
  <si>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</si>
  <si>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</si>
  <si>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</si>
  <si>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</si>
  <si>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</si>
  <si>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</si>
  <si>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</si>
  <si>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</si>
  <si>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</si>
  <si>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</si>
  <si>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</si>
  <si>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</si>
  <si>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</si>
  <si>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</si>
  <si>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</si>
  <si>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</si>
  <si>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</si>
  <si>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</si>
  <si>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</si>
  <si>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</si>
  <si>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</si>
  <si>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</si>
  <si>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</si>
  <si>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</si>
  <si>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</si>
  <si>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</si>
  <si>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</si>
  <si>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</si>
  <si>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</si>
  <si>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</si>
  <si>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</si>
  <si>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</si>
  <si>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</si>
  <si>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</si>
  <si>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</si>
  <si>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</si>
  <si>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</si>
  <si>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</si>
  <si>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</si>
  <si>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</si>
  <si>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</si>
  <si>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</si>
  <si>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</si>
  <si>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</si>
  <si>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</si>
  <si>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</si>
  <si>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</si>
  <si>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</si>
  <si>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</si>
  <si>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</si>
  <si>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</si>
  <si>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</si>
  <si>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</si>
  <si>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</si>
  <si>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</si>
  <si>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</si>
  <si>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</si>
  <si>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</si>
  <si>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</si>
  <si>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</si>
  <si>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</si>
  <si>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</si>
  <si>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</si>
  <si>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</si>
  <si>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</si>
  <si>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</si>
  <si>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</si>
  <si>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</si>
  <si>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</si>
  <si>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</si>
  <si>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</si>
  <si>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</si>
  <si>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</si>
  <si>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</si>
  <si>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</si>
  <si>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</si>
  <si>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</si>
  <si>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</si>
  <si>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</si>
  <si>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</si>
  <si>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</si>
  <si>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</si>
  <si>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</si>
  <si>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</si>
  <si>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</si>
  <si>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</si>
  <si>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</si>
  <si>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</si>
  <si>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</si>
  <si>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</si>
  <si>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</si>
  <si>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</si>
  <si>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</si>
  <si>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</si>
  <si>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</si>
  <si>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</si>
  <si>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</si>
  <si>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</si>
  <si>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</si>
  <si>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</si>
  <si>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</si>
  <si>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</si>
  <si>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</si>
  <si>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</si>
  <si>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</si>
  <si>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</si>
  <si>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</si>
  <si>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</si>
  <si>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</si>
  <si>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</si>
  <si>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</si>
  <si>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</si>
  <si>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</si>
  <si>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</si>
  <si>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</si>
  <si>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</si>
  <si>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</si>
  <si>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</si>
  <si>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</si>
  <si>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</si>
  <si>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</si>
  <si>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</si>
  <si>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</si>
  <si>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</si>
  <si>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</si>
  <si>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</si>
  <si>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</si>
  <si>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</si>
  <si>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</si>
  <si>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</si>
  <si>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</si>
  <si>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</si>
  <si>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</si>
  <si>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</si>
  <si>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</si>
  <si>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</si>
  <si>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</si>
  <si>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</si>
  <si>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</si>
  <si>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</si>
  <si>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</si>
  <si>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</si>
  <si>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</si>
  <si>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</si>
  <si>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</si>
  <si>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</si>
  <si>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</si>
  <si>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</si>
  <si>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</si>
  <si>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</si>
  <si>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</si>
  <si>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</si>
  <si>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</si>
  <si>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</si>
  <si>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</si>
  <si>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</si>
  <si>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</si>
  <si>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</si>
  <si>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</si>
  <si>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</si>
  <si>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</si>
  <si>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</si>
  <si>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</si>
  <si>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</si>
  <si>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</si>
  <si>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</si>
  <si>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</si>
  <si>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</si>
  <si>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</si>
  <si>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</si>
  <si>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</si>
  <si>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</si>
  <si>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</si>
  <si>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</si>
  <si>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</si>
  <si>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</si>
  <si>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</si>
  <si>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</si>
  <si>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</si>
  <si>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</si>
  <si>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</si>
  <si>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</si>
  <si>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</si>
  <si>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</si>
  <si>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</si>
  <si>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</si>
  <si>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</si>
  <si>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</si>
  <si>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</si>
  <si>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</si>
  <si>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</si>
  <si>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</si>
  <si>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</si>
  <si>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</si>
  <si>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</si>
  <si>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</si>
  <si>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</si>
  <si>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</si>
  <si>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</si>
  <si>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</si>
  <si>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</si>
  <si>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</si>
  <si>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</si>
  <si>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</si>
  <si>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</si>
  <si>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</si>
  <si>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</si>
  <si>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</si>
  <si>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</si>
  <si>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</si>
  <si>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</si>
  <si>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</si>
  <si>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</si>
  <si>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</si>
  <si>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</si>
  <si>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</si>
  <si>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</si>
  <si>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</si>
  <si>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</si>
  <si>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</si>
  <si>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</si>
  <si>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</si>
  <si>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</si>
  <si>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</si>
  <si>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</si>
  <si>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</si>
  <si>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</si>
  <si>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</si>
  <si>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</si>
  <si>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</si>
  <si>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</si>
  <si>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</si>
  <si>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</si>
  <si>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</si>
  <si>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</si>
  <si>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</si>
  <si>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</si>
  <si>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</si>
  <si>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</si>
  <si>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</si>
  <si>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</si>
  <si>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</si>
  <si>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</si>
  <si>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</si>
  <si>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</si>
  <si>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</si>
  <si>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</si>
  <si>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</si>
  <si>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</si>
  <si>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</si>
  <si>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</si>
  <si>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</si>
  <si>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</si>
  <si>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</si>
  <si>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</si>
  <si>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</si>
  <si>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</si>
  <si>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</si>
  <si>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</si>
  <si>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</si>
  <si>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</si>
  <si>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</si>
  <si>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</si>
  <si>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</si>
  <si>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</si>
  <si>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</si>
  <si>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</si>
  <si>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</si>
  <si>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</si>
  <si>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</si>
  <si>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</si>
  <si>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</si>
  <si>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</si>
  <si>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</si>
  <si>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</si>
  <si>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</si>
  <si>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</si>
  <si>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</si>
  <si>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</si>
  <si>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</si>
  <si>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</si>
  <si>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</si>
  <si>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</si>
  <si>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</si>
  <si>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</si>
  <si>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</si>
  <si>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</si>
  <si>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</si>
  <si>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</si>
  <si>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</si>
  <si>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</si>
  <si>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</si>
  <si>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</si>
  <si>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</si>
  <si>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</si>
  <si>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</si>
  <si>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</si>
  <si>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</si>
  <si>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</si>
  <si>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</si>
  <si>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</si>
  <si>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</si>
  <si>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</si>
  <si>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</si>
  <si>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</si>
  <si>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</si>
  <si>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</si>
  <si>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</si>
  <si>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</si>
  <si>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</si>
  <si>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</si>
  <si>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</si>
  <si>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</si>
  <si>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</si>
  <si>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</si>
  <si>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</si>
  <si>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</si>
  <si>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</si>
  <si>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</si>
  <si>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</si>
  <si>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</si>
  <si>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</si>
  <si>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</si>
  <si>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</si>
  <si>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</si>
  <si>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</si>
  <si>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</si>
  <si>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</si>
  <si>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</si>
  <si>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</si>
  <si>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</si>
  <si>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</si>
  <si>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</si>
  <si>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</si>
  <si>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</si>
  <si>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</si>
  <si>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</si>
  <si>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</si>
  <si>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</si>
  <si>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</si>
  <si>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</si>
  <si>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</si>
  <si>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</si>
  <si>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</si>
  <si>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</si>
  <si>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</si>
  <si>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</si>
  <si>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</si>
  <si>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</si>
  <si>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</si>
  <si>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</si>
  <si>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</si>
  <si>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</si>
  <si>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</si>
  <si>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</si>
  <si>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</si>
  <si>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</si>
  <si>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</si>
  <si>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</si>
  <si>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</si>
  <si>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</si>
  <si>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</si>
  <si>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</si>
  <si>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</si>
  <si>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</si>
  <si>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</si>
  <si>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</si>
  <si>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</si>
  <si>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</si>
  <si>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</si>
  <si>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</si>
  <si>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</si>
  <si>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</si>
  <si>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</si>
  <si>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</si>
  <si>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</si>
  <si>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</si>
  <si>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</si>
  <si>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</si>
  <si>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</si>
  <si>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</si>
  <si>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</si>
  <si>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</si>
  <si>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</si>
  <si>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</si>
  <si>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</si>
  <si>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</si>
  <si>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</si>
  <si>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</si>
  <si>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</si>
  <si>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</si>
  <si>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</si>
  <si>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</si>
  <si>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</si>
  <si>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</si>
  <si>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</si>
  <si>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</si>
  <si>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</si>
  <si>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</si>
  <si>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</si>
  <si>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</si>
  <si>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</si>
  <si>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</si>
  <si>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</si>
  <si>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</si>
  <si>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</si>
  <si>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</si>
  <si>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</si>
  <si>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</si>
  <si>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</si>
  <si>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</si>
  <si>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</si>
  <si>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</si>
  <si>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</si>
  <si>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</si>
  <si>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</si>
  <si>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</si>
  <si>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</si>
  <si>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</si>
  <si>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</si>
  <si>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</si>
  <si>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</si>
  <si>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</si>
  <si>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</si>
  <si>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</si>
  <si>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</si>
  <si>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</si>
  <si>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</si>
  <si>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</si>
  <si>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</si>
  <si>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</si>
  <si>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</si>
  <si>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</si>
  <si>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</si>
  <si>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</si>
  <si>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</si>
  <si>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</si>
  <si>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</si>
  <si>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</si>
  <si>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</si>
  <si>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</si>
  <si>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</si>
  <si>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</si>
  <si>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</si>
  <si>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</si>
  <si>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</si>
  <si>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</si>
  <si>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</si>
  <si>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</si>
  <si>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</si>
  <si>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</si>
  <si>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</si>
  <si>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</si>
  <si>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</si>
  <si>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</si>
  <si>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</si>
  <si>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</si>
  <si>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</si>
  <si>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</si>
  <si>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</si>
  <si>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</si>
  <si>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</si>
  <si>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</si>
  <si>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</si>
  <si>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</si>
  <si>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</si>
  <si>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</si>
  <si>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</si>
  <si>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</si>
  <si>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</si>
  <si>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</si>
  <si>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</si>
  <si>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</si>
  <si>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</si>
  <si>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</si>
  <si>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</si>
  <si>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</si>
  <si>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</si>
  <si>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</si>
  <si>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</si>
  <si>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</si>
  <si>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</si>
  <si>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</si>
  <si>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</si>
  <si>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</si>
  <si>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</si>
  <si>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</si>
  <si>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</si>
  <si>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</si>
  <si>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</si>
  <si>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</si>
  <si>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</si>
  <si>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</si>
  <si>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</si>
  <si>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</si>
  <si>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</si>
  <si>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</si>
  <si>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</si>
  <si>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</si>
  <si>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</si>
  <si>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</si>
  <si>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</si>
  <si>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</si>
  <si>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</si>
  <si>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</si>
  <si>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</si>
  <si>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</si>
  <si>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</si>
  <si>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</si>
  <si>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</si>
  <si>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</si>
  <si>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</si>
  <si>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</si>
  <si>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</si>
  <si>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</si>
  <si>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</si>
  <si>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</si>
  <si>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</si>
  <si>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</si>
  <si>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</si>
  <si>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</si>
  <si>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</si>
  <si>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</si>
  <si>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</si>
  <si>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</si>
  <si>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</si>
  <si>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</si>
  <si>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</si>
  <si>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</si>
  <si>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</si>
  <si>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</si>
  <si>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</si>
  <si>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</si>
  <si>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</si>
  <si>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</si>
  <si>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</si>
  <si>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</si>
  <si>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</si>
  <si>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</si>
  <si>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</si>
  <si>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</si>
  <si>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</si>
  <si>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</si>
  <si>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</si>
  <si>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</si>
  <si>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</si>
  <si>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</si>
  <si>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</si>
  <si>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</si>
  <si>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</si>
  <si>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</si>
  <si>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</si>
  <si>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</si>
  <si>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</si>
  <si>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</si>
  <si>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</si>
  <si>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</si>
  <si>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</si>
  <si>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</si>
  <si>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</si>
  <si>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</si>
  <si>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</si>
  <si>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</si>
  <si>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</si>
  <si>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</si>
  <si>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</si>
  <si>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</si>
  <si>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</si>
  <si>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</si>
  <si>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</si>
  <si>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</si>
  <si>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</si>
  <si>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</si>
  <si>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</si>
  <si>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</si>
  <si>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</si>
  <si>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</si>
  <si>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</si>
  <si>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</si>
  <si>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</si>
  <si>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</si>
  <si>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</si>
  <si>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</si>
  <si>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</si>
  <si>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</si>
  <si>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</si>
  <si>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</si>
  <si>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</si>
  <si>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</si>
  <si>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</si>
  <si>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</si>
  <si>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</si>
  <si>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</si>
  <si>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</si>
  <si>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</si>
  <si>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</si>
  <si>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</si>
  <si>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</si>
  <si>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</si>
  <si>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</si>
  <si>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</si>
  <si>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</si>
  <si>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</si>
  <si>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</si>
  <si>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</si>
  <si>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</si>
  <si>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</si>
  <si>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</si>
  <si>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</si>
  <si>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</si>
  <si>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</si>
  <si>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</si>
  <si>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</si>
  <si>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</si>
  <si>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</si>
  <si>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</si>
  <si>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</si>
  <si>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</si>
  <si>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</si>
  <si>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</si>
  <si>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</si>
  <si>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</si>
  <si>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</si>
  <si>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</si>
  <si>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</si>
  <si>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</si>
  <si>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</si>
  <si>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</si>
  <si>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</si>
  <si>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</si>
  <si>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</si>
  <si>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</si>
  <si>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</si>
  <si>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</si>
  <si>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</si>
  <si>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</si>
  <si>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</si>
  <si>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</si>
  <si>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</si>
  <si>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</si>
  <si>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</si>
  <si>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</si>
  <si>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</si>
  <si>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</si>
  <si>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</si>
  <si>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</si>
  <si>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</si>
  <si>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</si>
  <si>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</si>
  <si>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</si>
  <si>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</si>
  <si>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</si>
  <si>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</si>
  <si>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</si>
  <si>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</si>
  <si>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</si>
  <si>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</si>
  <si>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</si>
  <si>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</si>
  <si>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</si>
  <si>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</si>
  <si>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</si>
  <si>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</si>
  <si>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</si>
  <si>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</si>
  <si>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</si>
  <si>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</si>
  <si>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</si>
  <si>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</si>
  <si>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</si>
  <si>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</si>
  <si>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</si>
  <si>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</si>
  <si>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</si>
  <si>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</si>
  <si>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</si>
  <si>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</si>
  <si>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</si>
  <si>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</si>
  <si>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</si>
  <si>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</si>
  <si>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</si>
  <si>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</si>
  <si>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</si>
  <si>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</si>
  <si>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</si>
  <si>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</si>
  <si>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</si>
  <si>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</si>
  <si>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</si>
  <si>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</si>
  <si>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</si>
  <si>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</si>
  <si>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</si>
  <si>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</si>
  <si>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</si>
  <si>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</si>
  <si>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</si>
  <si>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</si>
  <si>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</si>
  <si>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</si>
  <si>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</si>
  <si>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</si>
  <si>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</si>
  <si>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</si>
  <si>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</si>
  <si>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</si>
  <si>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</si>
  <si>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</si>
  <si>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</si>
  <si>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</si>
  <si>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</si>
  <si>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</si>
  <si>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</si>
  <si>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</si>
  <si>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</si>
  <si>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</si>
  <si>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</si>
  <si>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</si>
  <si>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</si>
  <si>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</si>
  <si>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</si>
  <si>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</si>
  <si>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</si>
  <si>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</si>
  <si>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</si>
  <si>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</si>
  <si>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</si>
  <si>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</si>
  <si>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</si>
  <si>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</si>
  <si>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</si>
  <si>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</si>
  <si>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</si>
  <si>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</si>
  <si>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</si>
  <si>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</si>
  <si>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</si>
  <si>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</si>
  <si>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</si>
  <si>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</si>
  <si>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</si>
  <si>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</si>
  <si>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</si>
  <si>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</si>
  <si>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</si>
  <si>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</si>
  <si>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</si>
  <si>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</si>
  <si>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</si>
  <si>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</si>
  <si>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</si>
  <si>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</si>
  <si>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</si>
  <si>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</si>
  <si>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</si>
  <si>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</si>
  <si>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</si>
  <si>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</si>
  <si>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</si>
  <si>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</si>
  <si>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</si>
  <si>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</si>
  <si>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</si>
  <si>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</si>
  <si>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</si>
  <si>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</si>
  <si>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</si>
  <si>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</si>
  <si>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</si>
  <si>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</si>
  <si>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</si>
  <si>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</si>
  <si>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</si>
  <si>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</si>
  <si>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</si>
  <si>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</si>
  <si>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</si>
  <si>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</si>
  <si>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</si>
  <si>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</si>
  <si>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</si>
  <si>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</si>
  <si>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</si>
  <si>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</si>
  <si>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</si>
  <si>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</si>
  <si>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</si>
  <si>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</si>
  <si>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</si>
  <si>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</si>
  <si>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</si>
  <si>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</si>
  <si>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</si>
  <si>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</si>
  <si>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</si>
  <si>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</si>
  <si>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</si>
  <si>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</si>
  <si>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</si>
  <si>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</si>
  <si>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</si>
  <si>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</si>
  <si>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</si>
  <si>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</si>
  <si>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</si>
  <si>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</si>
  <si>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</si>
  <si>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</si>
  <si>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</si>
  <si>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</si>
  <si>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</si>
  <si>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</si>
  <si>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</si>
  <si>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</si>
  <si>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</si>
  <si>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</si>
  <si>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</si>
  <si>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</si>
  <si>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</si>
  <si>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</si>
  <si>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</si>
  <si>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</si>
  <si>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</si>
  <si>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</si>
  <si>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</si>
  <si>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</si>
  <si>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</si>
  <si>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</si>
  <si>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</si>
  <si>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</si>
  <si>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</si>
  <si>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</si>
  <si>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</si>
  <si>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</si>
  <si>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</si>
  <si>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</si>
  <si>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</si>
  <si>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</si>
  <si>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</si>
  <si>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</si>
  <si>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</si>
  <si>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</si>
  <si>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</si>
  <si>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</si>
  <si>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</si>
  <si>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</si>
  <si>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</si>
  <si>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</si>
  <si>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</si>
  <si>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</si>
  <si>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</si>
  <si>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</si>
  <si>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</si>
  <si>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</si>
  <si>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</si>
  <si>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</si>
  <si>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</si>
  <si>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</si>
  <si>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</si>
  <si>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</si>
  <si>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</si>
  <si>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</si>
  <si>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</si>
  <si>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</si>
  <si>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</si>
  <si>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</si>
  <si>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</si>
  <si>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</si>
  <si>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</si>
  <si>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</si>
  <si>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</si>
  <si>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</si>
  <si>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</si>
  <si>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</si>
  <si>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</si>
  <si>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</si>
  <si>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</si>
  <si>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</si>
  <si>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</si>
  <si>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</si>
  <si>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</si>
  <si>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</si>
  <si>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</si>
  <si>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</si>
  <si>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</si>
  <si>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</si>
  <si>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</si>
  <si>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</si>
  <si>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</si>
  <si>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</si>
  <si>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</si>
  <si>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</si>
  <si>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</si>
  <si>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</si>
  <si>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</si>
  <si>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</si>
  <si>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</si>
  <si>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</si>
  <si>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</si>
  <si>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</si>
  <si>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</si>
  <si>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</si>
  <si>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</si>
  <si>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</si>
  <si>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</si>
  <si>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</si>
  <si>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</si>
  <si>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</si>
  <si>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</si>
  <si>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</si>
  <si>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</si>
  <si>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</si>
  <si>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</si>
  <si>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</si>
  <si>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</si>
  <si>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</si>
  <si>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</si>
  <si>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</si>
  <si>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</si>
  <si>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</si>
  <si>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</si>
  <si>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</si>
  <si>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</si>
  <si>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</si>
  <si>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</si>
  <si>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</si>
  <si>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</si>
  <si>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</si>
  <si>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</si>
  <si>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</si>
  <si>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</si>
  <si>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</si>
  <si>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</si>
  <si>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</si>
  <si>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</si>
  <si>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</si>
  <si>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</si>
  <si>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</si>
  <si>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</si>
  <si>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</si>
  <si>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</si>
  <si>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</si>
  <si>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</si>
  <si>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</si>
  <si>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</si>
  <si>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</si>
  <si>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</si>
  <si>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</si>
  <si>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</si>
  <si>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</si>
  <si>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</si>
  <si>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</si>
  <si>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</si>
  <si>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</si>
  <si>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</si>
  <si>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</si>
  <si>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</si>
  <si>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</si>
  <si>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</si>
  <si>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</si>
  <si>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</si>
  <si>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</si>
  <si>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</si>
  <si>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</si>
  <si>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</si>
  <si>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</si>
  <si>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</si>
  <si>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</si>
  <si>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</si>
  <si>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</si>
  <si>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</si>
  <si>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</si>
  <si>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</si>
  <si>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</si>
  <si>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</si>
  <si>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</si>
  <si>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</si>
  <si>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</si>
  <si>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</si>
  <si>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</si>
  <si>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</si>
  <si>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</si>
  <si>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</si>
  <si>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</si>
  <si>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</si>
  <si>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</si>
  <si>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</si>
  <si>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</si>
  <si>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</si>
  <si>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</si>
  <si>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</si>
  <si>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</si>
  <si>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</si>
  <si>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</si>
  <si>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</si>
  <si>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</si>
  <si>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</si>
  <si>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</si>
  <si>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</si>
  <si>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</si>
  <si>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</si>
  <si>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</si>
  <si>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</si>
  <si>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</si>
  <si>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</si>
  <si>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</si>
  <si>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</si>
  <si>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</si>
  <si>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</si>
  <si>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</si>
  <si>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</si>
  <si>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Sales by Nort</t>
  </si>
  <si>
    <t>Sales by south</t>
  </si>
  <si>
    <t>Sales by West</t>
  </si>
  <si>
    <t>Sales by East</t>
  </si>
  <si>
    <t>City</t>
  </si>
  <si>
    <t xml:space="preserve">No of orders </t>
  </si>
  <si>
    <t xml:space="preserve">Total Sales </t>
  </si>
  <si>
    <t xml:space="preserve">Profit city wise </t>
  </si>
  <si>
    <t xml:space="preserve"> north</t>
  </si>
  <si>
    <t xml:space="preserve"> east</t>
  </si>
  <si>
    <t xml:space="preserve">west </t>
  </si>
  <si>
    <t xml:space="preserve">maximum sale </t>
  </si>
  <si>
    <t>minimum sales</t>
  </si>
  <si>
    <t>Total Sales</t>
  </si>
  <si>
    <t>Total Order</t>
  </si>
  <si>
    <t>total sales</t>
  </si>
  <si>
    <t>Total Profit</t>
  </si>
  <si>
    <t>No. of Cities</t>
  </si>
  <si>
    <t>Total Orders</t>
  </si>
  <si>
    <t xml:space="preserve">No of Category </t>
  </si>
  <si>
    <t>Data analytics</t>
  </si>
  <si>
    <t>Data scientiest</t>
  </si>
  <si>
    <t xml:space="preserve">Data engineering </t>
  </si>
  <si>
    <t>Python developer</t>
  </si>
  <si>
    <t xml:space="preserve">cloud engineering </t>
  </si>
  <si>
    <t xml:space="preserve">countblank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</si>
</sst>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5" fillId="5" borderId="1" xfId="0" applyFont="1" applyFill="1" applyBorder="1"/>
    <xf numFmtId="0" fontId="5" fillId="0" borderId="0" xfId="0" applyFont="1"/>
    <xf numFmtId="0" fontId="5" fillId="7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8" fillId="0" borderId="1" xfId="0" applyFont="1" applyBorder="1"/>
    <xf numFmtId="0" fontId="8" fillId="0" borderId="0" xfId="0" applyFont="1"/>
    <xf numFmtId="0" fontId="5" fillId="6" borderId="1" xfId="0" applyFont="1" applyFill="1" applyBorder="1"/>
    <xf numFmtId="0" fontId="8" fillId="6" borderId="1" xfId="0" applyFont="1" applyFill="1" applyBorder="1"/>
    <xf numFmtId="0" fontId="2" fillId="8" borderId="0" xfId="0" applyFont="1" applyFill="1"/>
    <xf numFmtId="0" fontId="9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opLeftCell="F11" zoomScale="82" workbookViewId="0">
      <selection activeCell="O31" sqref="O31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17.6640625" customWidth="1"/>
    <col min="21" max="21" width="15.554687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.6" x14ac:dyDescent="0.3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14" t="s">
        <v>15384</v>
      </c>
      <c r="R5" s="14" t="s">
        <v>15399</v>
      </c>
      <c r="S5" s="14" t="s">
        <v>15400</v>
      </c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21" t="s">
        <v>15394</v>
      </c>
      <c r="R6" s="17">
        <f>SUMIF(Table_1[region],"North",Table_1[sales])</f>
        <v>10143913.330000035</v>
      </c>
      <c r="S6" s="17">
        <f>COUNTIF(Table_1[region],"North")</f>
        <v>3924</v>
      </c>
      <c r="T6" s="5"/>
      <c r="U6" s="5"/>
      <c r="AA6" s="5"/>
      <c r="AB6" s="5"/>
    </row>
    <row r="7" spans="1:28" ht="15.6" x14ac:dyDescent="0.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21" t="s">
        <v>15395</v>
      </c>
      <c r="R7" s="17">
        <f>SUMIF(Table_1[region],"East",Table_1[sales])</f>
        <v>9518321.9399999864</v>
      </c>
      <c r="S7" s="17">
        <f>COUNTIF(Table_1[region],"East")</f>
        <v>3778</v>
      </c>
      <c r="T7" s="5"/>
      <c r="U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21" t="s">
        <v>42</v>
      </c>
      <c r="R8" s="17">
        <f>SUMIF(Table_1[region],"south",Table_1[sales])</f>
        <v>9851779.1900000274</v>
      </c>
      <c r="S8" s="17">
        <f>COUNTIF(Table_1[region],"south")</f>
        <v>3853</v>
      </c>
      <c r="T8" s="5"/>
      <c r="U8" s="5"/>
      <c r="AA8" s="5"/>
      <c r="AB8" s="5"/>
    </row>
    <row r="9" spans="1:28" ht="15.6" x14ac:dyDescent="0.3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21" t="s">
        <v>15396</v>
      </c>
      <c r="R9" s="17">
        <f>SUMIF(Table_1[region],"west",Table_1[sales])</f>
        <v>9748863.0599999912</v>
      </c>
      <c r="S9" s="17">
        <f>COUNTIF(Table_1[region],"west")</f>
        <v>3790</v>
      </c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Q10" s="22"/>
      <c r="R10" s="19"/>
      <c r="S10" s="19"/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23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6" x14ac:dyDescent="0.3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14" t="s">
        <v>15390</v>
      </c>
      <c r="R14" s="14" t="s">
        <v>15391</v>
      </c>
      <c r="S14" s="14" t="s">
        <v>15392</v>
      </c>
      <c r="T14" s="14" t="s">
        <v>15393</v>
      </c>
      <c r="U14" s="14" t="s">
        <v>15397</v>
      </c>
      <c r="V14" s="14" t="s">
        <v>15398</v>
      </c>
      <c r="W14" s="15"/>
      <c r="X14" s="5"/>
      <c r="Y14" s="5"/>
      <c r="Z14" s="5"/>
      <c r="AA14" s="5"/>
      <c r="AB14" s="5"/>
    </row>
    <row r="15" spans="1:28" ht="15.6" x14ac:dyDescent="0.3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16" t="str" cm="1">
        <f t="array" ref="Q15:Q20">_xlfn.UNIQUE(Table_1[city])</f>
        <v>Pune</v>
      </c>
      <c r="R15" s="17">
        <f>COUNTIF(Table_1[city],"pune")</f>
        <v>2539</v>
      </c>
      <c r="S15" s="17">
        <f>SUMIF(Table_1[city],"Pune",Table_1[sales])</f>
        <v>6390907.7199999997</v>
      </c>
      <c r="T15" s="17">
        <f>SUMIF(Table_1[city],"Pune",Table_1[profit])</f>
        <v>1119263.9200000009</v>
      </c>
      <c r="U15" s="17">
        <f>_xlfn.MAXIFS(Table_1[sales],Table_1[city],"Pune")</f>
        <v>4997.53</v>
      </c>
      <c r="V15" s="17">
        <f>_xlfn.MINIFS(Table_1[sales],Table_1[city],"Pune")</f>
        <v>100.1</v>
      </c>
      <c r="W15" s="15"/>
      <c r="X15" s="5"/>
      <c r="Y15" s="5"/>
      <c r="Z15" s="5"/>
      <c r="AA15" s="5"/>
      <c r="AB15" s="5"/>
    </row>
    <row r="16" spans="1:28" ht="15.6" x14ac:dyDescent="0.3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16" t="str">
        <v>Hyderabad</v>
      </c>
      <c r="R16" s="17">
        <f>COUNTIF(Table_1[city],"Hyderabad")</f>
        <v>2533</v>
      </c>
      <c r="S16" s="17">
        <f>SUMIF(Table_1[city],"Hyderabad",Table_1[sales])</f>
        <v>6447152.5699999891</v>
      </c>
      <c r="T16" s="17">
        <f>SUMIF(Table_1[city],"Hyderabad",Table_1[profit])</f>
        <v>1121344.8300000019</v>
      </c>
      <c r="U16" s="17">
        <f>_xlfn.MAXIFS(Table_1[sales],Table_1[city],"Hyderabad")</f>
        <v>4999.87</v>
      </c>
      <c r="V16" s="17">
        <f>_xlfn.MINIFS(Table_1[sales],Table_1[city],"Hyderabad")</f>
        <v>104.53</v>
      </c>
      <c r="W16" s="15"/>
      <c r="X16" s="5"/>
      <c r="Y16" s="5"/>
      <c r="Z16" s="5"/>
      <c r="AA16" s="5"/>
      <c r="AB16" s="5"/>
    </row>
    <row r="17" spans="1:28" ht="15.6" x14ac:dyDescent="0.3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  <c r="Q17" s="18" t="str">
        <v>Bangalore</v>
      </c>
      <c r="R17" s="19">
        <f>COUNTIF(Table_1[city],"Bangalore")</f>
        <v>2606</v>
      </c>
      <c r="S17" s="17">
        <f>SUMIF(Table_1[city],"Bangalore",Table_1[sales])</f>
        <v>6604641.2700000061</v>
      </c>
      <c r="T17" s="17">
        <f>SUMIF(Table_1[city],"Bangalore",Table_1[profit])</f>
        <v>1149752.9899999995</v>
      </c>
      <c r="U17" s="19">
        <f>_xlfn.MAXIFS(Table_1[sales],Table_1[city],"Bangalore")</f>
        <v>4998.33</v>
      </c>
      <c r="V17" s="17">
        <f>_xlfn.MINIFS(Table_1[sales],Table_1[city],"Bangalore")</f>
        <v>103.31</v>
      </c>
      <c r="W17" s="20"/>
    </row>
    <row r="18" spans="1:28" ht="15.6" x14ac:dyDescent="0.3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Q18" s="18" t="str">
        <v>Mumbai</v>
      </c>
      <c r="R18" s="19">
        <f>COUNTIF(Table_1[city],"Mumbai")</f>
        <v>2543</v>
      </c>
      <c r="S18" s="17">
        <f>SUMIF(Table_1[city],"Mumbai",Table_1[sales])</f>
        <v>6563711.9100000039</v>
      </c>
      <c r="T18" s="17">
        <f>SUMIF(Table_1[city],"Mumbai",Table_1[profit])</f>
        <v>1158155.7799999998</v>
      </c>
      <c r="U18" s="19">
        <f>_xlfn.MAXIFS(Table_1[sales],Table_1[city],"Mumbai")</f>
        <v>4999.08</v>
      </c>
      <c r="V18" s="17">
        <f>_xlfn.MINIFS(Table_1[sales],Table_1[city],"Mumbai")</f>
        <v>101.92</v>
      </c>
      <c r="W18" s="20"/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  <c r="Q19" s="18" t="str">
        <v>Delhi</v>
      </c>
      <c r="R19" s="19">
        <f>COUNTIF(Table_1[city],"Delhi")</f>
        <v>2559</v>
      </c>
      <c r="S19" s="17">
        <f>SUMIF(Table_1[city],"Delhi",Table_1[sales])</f>
        <v>6612502.3500000052</v>
      </c>
      <c r="T19" s="17">
        <f>SUMIF(Table_1[city],"Delhi",Table_1[profit])</f>
        <v>1158781.5900000005</v>
      </c>
      <c r="U19" s="19">
        <f>_xlfn.MAXIFS(Table_1[sales],Table_1[city],"Delhi")</f>
        <v>4999.47</v>
      </c>
      <c r="V19" s="17">
        <f>_xlfn.MINIFS(Table_1[sales],Table_1[city],"Delhi")</f>
        <v>100.71</v>
      </c>
      <c r="W19" s="20"/>
    </row>
    <row r="20" spans="1:28" ht="15.6" x14ac:dyDescent="0.3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  <c r="Q20" s="18" t="str">
        <v>Chennai</v>
      </c>
      <c r="R20" s="19">
        <f>COUNTIF(Table_1[city],"Chennai")</f>
        <v>2565</v>
      </c>
      <c r="S20" s="17">
        <f>SUMIF(Table_1[city],"Chennai",Table_1[sales])</f>
        <v>6643961.6999999899</v>
      </c>
      <c r="T20" s="17">
        <f>SUMIF(Table_1[city],"Chennai",Table_1[profit])</f>
        <v>1164840.7000000007</v>
      </c>
      <c r="U20" s="19">
        <f>_xlfn.MAXIFS(Table_1[sales],Table_1[city],"Chennai")</f>
        <v>4999.21</v>
      </c>
      <c r="V20" s="19">
        <f>_xlfn.MINIFS(Table_1[sales],Table_1[city],"Chennai")</f>
        <v>104.98</v>
      </c>
      <c r="W20" s="20"/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  <c r="Q21" s="19"/>
      <c r="R21" s="19"/>
      <c r="S21" s="19"/>
      <c r="T21" s="19"/>
      <c r="U21" s="19"/>
      <c r="V21" s="19"/>
      <c r="W21" s="20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6" x14ac:dyDescent="0.3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14" t="s">
        <v>15401</v>
      </c>
      <c r="O27" s="14" t="s">
        <v>15402</v>
      </c>
      <c r="P27" s="14" t="s">
        <v>15403</v>
      </c>
      <c r="Q27" s="14" t="s">
        <v>15404</v>
      </c>
      <c r="R27" s="14" t="s">
        <v>15405</v>
      </c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6" x14ac:dyDescent="0.3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17">
        <f>SUM(Table_1[sales])</f>
        <v>39262877.519999973</v>
      </c>
      <c r="O28" s="17">
        <f>SUM(Table_1[profit])</f>
        <v>6872139.8099999921</v>
      </c>
      <c r="P28" s="17">
        <f>COUNTA(_xlfn.UNIQUE(Table_1[city]))</f>
        <v>6</v>
      </c>
      <c r="Q28" s="17">
        <f>COUNTA(Table_1[order_id])</f>
        <v>15345</v>
      </c>
      <c r="R28" s="17">
        <f>COUNTA(_xlfn.UNIQUE(F2:F15346))</f>
        <v>5</v>
      </c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6" x14ac:dyDescent="0.3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17"/>
      <c r="O29" s="17"/>
      <c r="P29" s="17"/>
      <c r="Q29" s="17"/>
      <c r="R29" s="17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 t="s">
        <v>15386</v>
      </c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 t="s">
        <v>15387</v>
      </c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 t="s">
        <v>15388</v>
      </c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 t="s">
        <v>15389</v>
      </c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F74CC81-1903-4DF1-86A3-F18A4289492D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tabSelected="1" workbookViewId="0">
      <selection activeCell="E18" sqref="E18"/>
    </sheetView>
  </sheetViews>
  <sheetFormatPr defaultColWidth="12.6640625" defaultRowHeight="15.75" customHeight="1" x14ac:dyDescent="0.25"/>
  <cols>
    <col min="1" max="1" width="20.88671875" customWidth="1"/>
  </cols>
  <sheetData>
    <row r="1" spans="1:3" ht="15.75" customHeight="1" x14ac:dyDescent="0.25">
      <c r="A1" s="24" t="s">
        <v>15406</v>
      </c>
    </row>
    <row r="3" spans="1:3" ht="15.75" customHeight="1" x14ac:dyDescent="0.25">
      <c r="A3" s="24" t="s">
        <v>15407</v>
      </c>
    </row>
    <row r="4" spans="1:3" ht="15.75" customHeight="1" x14ac:dyDescent="0.25">
      <c r="C4" s="24" t="s">
        <v>15411</v>
      </c>
    </row>
    <row r="5" spans="1:3" ht="15.75" customHeight="1" x14ac:dyDescent="0.25">
      <c r="A5" s="24" t="s">
        <v>15408</v>
      </c>
      <c r="C5">
        <f>COUNTBLANK(A1:A8)</f>
        <v>3</v>
      </c>
    </row>
    <row r="7" spans="1:3" ht="15.75" customHeight="1" x14ac:dyDescent="0.25">
      <c r="A7" s="24" t="s">
        <v>15409</v>
      </c>
    </row>
    <row r="8" spans="1:3" ht="15.75" customHeight="1" x14ac:dyDescent="0.25">
      <c r="A8" s="24" t="s">
        <v>15410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gokhalepoonam10@gmail.com</cp:lastModifiedBy>
  <dcterms:modified xsi:type="dcterms:W3CDTF">2026-10-31T03:46:48Z</dcterms:modified>
</cp:coreProperties>
</file>