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4"/>
  </bookViews>
  <sheets>
    <sheet name="45degrees" sheetId="1" r:id="rId1"/>
    <sheet name="30degrees" sheetId="2" r:id="rId2"/>
    <sheet name="Test@zero" sheetId="3" r:id="rId3"/>
    <sheet name="Zero_degrees" sheetId="4" r:id="rId4"/>
    <sheet name="KF vs. Aver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5" l="1"/>
  <c r="D24" i="5"/>
  <c r="E24" i="5"/>
  <c r="F24" i="5"/>
  <c r="G24" i="5"/>
  <c r="B24" i="5"/>
  <c r="G17" i="5"/>
  <c r="G18" i="5"/>
  <c r="G19" i="5"/>
  <c r="G20" i="5"/>
  <c r="G21" i="5"/>
  <c r="G22" i="5"/>
  <c r="G23" i="5"/>
  <c r="G16" i="5"/>
  <c r="F17" i="5"/>
  <c r="F18" i="5"/>
  <c r="F19" i="5"/>
  <c r="F20" i="5"/>
  <c r="F21" i="5"/>
  <c r="F22" i="5"/>
  <c r="F23" i="5"/>
  <c r="F16" i="5"/>
  <c r="E17" i="5"/>
  <c r="E18" i="5"/>
  <c r="E19" i="5"/>
  <c r="E20" i="5"/>
  <c r="E21" i="5"/>
  <c r="E22" i="5"/>
  <c r="E23" i="5"/>
  <c r="E16" i="5"/>
  <c r="D17" i="5"/>
  <c r="D18" i="5"/>
  <c r="D19" i="5"/>
  <c r="D20" i="5"/>
  <c r="D21" i="5"/>
  <c r="D22" i="5"/>
  <c r="D23" i="5"/>
  <c r="D16" i="5"/>
  <c r="C23" i="5"/>
  <c r="C17" i="5"/>
  <c r="C18" i="5"/>
  <c r="C19" i="5"/>
  <c r="C20" i="5"/>
  <c r="C21" i="5"/>
  <c r="C22" i="5"/>
  <c r="C16" i="5"/>
  <c r="B23" i="5"/>
  <c r="B17" i="5"/>
  <c r="B18" i="5"/>
  <c r="B19" i="5"/>
  <c r="B20" i="5"/>
  <c r="B21" i="5"/>
  <c r="B22" i="5"/>
  <c r="B16" i="5"/>
  <c r="A13" i="4" l="1"/>
  <c r="B13" i="4"/>
  <c r="C13" i="4"/>
  <c r="B22" i="4"/>
  <c r="A12" i="4"/>
  <c r="B12" i="4"/>
  <c r="C12" i="4"/>
  <c r="D12" i="4"/>
  <c r="D21" i="4"/>
  <c r="B21" i="4"/>
  <c r="B23" i="4" s="1"/>
  <c r="B24" i="4" s="1"/>
  <c r="G12" i="4"/>
  <c r="F12" i="4"/>
  <c r="E12" i="4"/>
  <c r="D27" i="3"/>
  <c r="B27" i="3"/>
  <c r="B29" i="3" s="1"/>
  <c r="B30" i="3" s="1"/>
  <c r="B31" i="3" s="1"/>
  <c r="D18" i="3"/>
  <c r="D19" i="3" s="1"/>
  <c r="A18" i="3"/>
  <c r="B19" i="3" s="1"/>
  <c r="G12" i="3"/>
  <c r="F12" i="3"/>
  <c r="E12" i="3"/>
  <c r="D12" i="3"/>
  <c r="C12" i="3"/>
  <c r="B12" i="3"/>
  <c r="A12" i="3"/>
  <c r="D23" i="4" l="1"/>
  <c r="D24" i="4" s="1"/>
  <c r="D25" i="4" s="1"/>
  <c r="B14" i="3"/>
  <c r="D29" i="3"/>
  <c r="D30" i="3" s="1"/>
  <c r="D31" i="3" s="1"/>
  <c r="A19" i="3"/>
  <c r="G18" i="3" s="1"/>
  <c r="A13" i="3" l="1"/>
  <c r="D13" i="3"/>
  <c r="B13" i="3"/>
  <c r="C13" i="3"/>
  <c r="D15" i="3" l="1"/>
  <c r="D14" i="3"/>
  <c r="B33" i="3"/>
  <c r="B34" i="3" s="1"/>
  <c r="A8" i="2"/>
  <c r="B7" i="2"/>
  <c r="B8" i="2" s="1"/>
  <c r="C7" i="2"/>
  <c r="C8" i="2" s="1"/>
  <c r="D7" i="2"/>
  <c r="D8" i="2" s="1"/>
  <c r="E7" i="2"/>
  <c r="F7" i="2"/>
  <c r="G7" i="2"/>
  <c r="A7" i="2"/>
  <c r="B11" i="2"/>
  <c r="D12" i="2" s="1"/>
  <c r="D13" i="2" s="1"/>
  <c r="D14" i="2" s="1"/>
  <c r="D10" i="2"/>
  <c r="B10" i="2"/>
  <c r="E15" i="1"/>
  <c r="D15" i="1"/>
  <c r="D14" i="1"/>
  <c r="D13" i="1"/>
  <c r="D11" i="1"/>
  <c r="D8" i="1"/>
  <c r="B15" i="1"/>
  <c r="B14" i="1"/>
  <c r="B13" i="1"/>
  <c r="B12" i="1"/>
  <c r="B11" i="1"/>
  <c r="D7" i="1"/>
  <c r="E7" i="1"/>
  <c r="F7" i="1"/>
  <c r="G7" i="1"/>
  <c r="B7" i="1"/>
  <c r="B8" i="1" s="1"/>
  <c r="C7" i="1"/>
  <c r="E16" i="1" s="1"/>
  <c r="A7" i="1"/>
  <c r="A8" i="1" s="1"/>
  <c r="C8" i="1" l="1"/>
  <c r="B12" i="2"/>
  <c r="B13" i="2" s="1"/>
  <c r="B14" i="2" s="1"/>
</calcChain>
</file>

<file path=xl/sharedStrings.xml><?xml version="1.0" encoding="utf-8"?>
<sst xmlns="http://schemas.openxmlformats.org/spreadsheetml/2006/main" count="95" uniqueCount="52">
  <si>
    <t>ave_phi12</t>
  </si>
  <si>
    <t>ave_phi13</t>
  </si>
  <si>
    <t>ave_phi23</t>
  </si>
  <si>
    <t>Ave_total</t>
  </si>
  <si>
    <t>std12</t>
  </si>
  <si>
    <t>std23</t>
  </si>
  <si>
    <t>std13</t>
  </si>
  <si>
    <t>Average</t>
  </si>
  <si>
    <t>deltaphi_12 &amp;23</t>
  </si>
  <si>
    <t>sin(45)</t>
  </si>
  <si>
    <t>landa/2pi*dij</t>
  </si>
  <si>
    <t>sin(45)/landa</t>
  </si>
  <si>
    <t>delta_phi</t>
  </si>
  <si>
    <t>delta_phi-30</t>
  </si>
  <si>
    <t xml:space="preserve">Error from expected value </t>
  </si>
  <si>
    <t>deltaphi_13</t>
  </si>
  <si>
    <t>landa/2pi*2dij</t>
  </si>
  <si>
    <t>sin(30)</t>
  </si>
  <si>
    <t>sin(30)/landa</t>
  </si>
  <si>
    <t>average</t>
  </si>
  <si>
    <t>avePhi23</t>
  </si>
  <si>
    <t>average_total</t>
  </si>
  <si>
    <t>measurment_error</t>
  </si>
  <si>
    <t>average_error-case1</t>
  </si>
  <si>
    <t>average_error-case2</t>
  </si>
  <si>
    <t>for case 2d</t>
  </si>
  <si>
    <t>OR</t>
  </si>
  <si>
    <t>expected_theta</t>
  </si>
  <si>
    <t>expecthed_phi</t>
  </si>
  <si>
    <t>Error_RMS</t>
  </si>
  <si>
    <t>sin(0)</t>
  </si>
  <si>
    <t>cos(45)</t>
  </si>
  <si>
    <t>File name</t>
  </si>
  <si>
    <t>phi12</t>
  </si>
  <si>
    <t>phi12_KF</t>
  </si>
  <si>
    <t>phi12_ex</t>
  </si>
  <si>
    <t>phi23</t>
  </si>
  <si>
    <t>phi23_KF</t>
  </si>
  <si>
    <t>phi23_ex</t>
  </si>
  <si>
    <t>phi13</t>
  </si>
  <si>
    <t>phi13_KF</t>
  </si>
  <si>
    <t>phi13_ex</t>
  </si>
  <si>
    <t>error12</t>
  </si>
  <si>
    <t>error23</t>
  </si>
  <si>
    <t>error13</t>
  </si>
  <si>
    <t>phi12_error</t>
  </si>
  <si>
    <t>phi12_KF_error</t>
  </si>
  <si>
    <t>phi23_error</t>
  </si>
  <si>
    <t>phi23_KF_error</t>
  </si>
  <si>
    <t>ph13_error</t>
  </si>
  <si>
    <t>phi13_KF_error</t>
  </si>
  <si>
    <t xml:space="preserve">even in this case, the kalman filter is not working good enough.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</si>
</sst>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5" borderId="0" xfId="0" applyFont="1" applyFill="1"/>
    <xf numFmtId="0" fontId="1" fillId="8" borderId="1" xfId="0" applyFont="1" applyFill="1" applyBorder="1"/>
    <xf numFmtId="0" fontId="0" fillId="0" borderId="5" xfId="0" applyBorder="1"/>
    <xf numFmtId="0" fontId="0" fillId="0" borderId="6" xfId="0" applyBorder="1"/>
    <xf numFmtId="0" fontId="0" fillId="7" borderId="6" xfId="0" applyFill="1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7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7" borderId="11" xfId="0" applyFill="1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7" borderId="3" xfId="0" applyFill="1" applyBorder="1"/>
    <xf numFmtId="0" fontId="0" fillId="0" borderId="4" xfId="0" applyBorder="1"/>
    <xf numFmtId="0" fontId="0" fillId="9" borderId="5" xfId="0" applyFill="1" applyBorder="1"/>
    <xf numFmtId="0" fontId="0" fillId="9" borderId="6" xfId="0" applyFill="1" applyBorder="1"/>
    <xf numFmtId="0" fontId="0" fillId="9" borderId="8" xfId="0" applyFill="1" applyBorder="1"/>
    <xf numFmtId="0" fontId="0" fillId="9" borderId="0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2" xfId="0" applyFill="1" applyBorder="1"/>
    <xf numFmtId="0" fontId="0" fillId="9" borderId="3" xfId="0" applyFill="1" applyBorder="1"/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0" fillId="0" borderId="0" xfId="0" applyFill="1" applyBorder="1"/>
    <xf numFmtId="0" fontId="0" fillId="0" borderId="8" xfId="0" applyFill="1" applyBorder="1"/>
    <xf numFmtId="0" fontId="0" fillId="10" borderId="12" xfId="0" applyFill="1" applyBorder="1"/>
    <xf numFmtId="0" fontId="0" fillId="10" borderId="9" xfId="0" applyFill="1" applyBorder="1"/>
    <xf numFmtId="0" fontId="0" fillId="10" borderId="7" xfId="0" applyFill="1" applyBorder="1"/>
    <xf numFmtId="0" fontId="3" fillId="1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13" sqref="F13:F14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56.631203357037599</v>
      </c>
      <c r="B2">
        <v>76.090085329698596</v>
      </c>
      <c r="C2">
        <v>109.47101900557119</v>
      </c>
      <c r="D2">
        <v>80.730769230769198</v>
      </c>
      <c r="E2">
        <v>85.802354703805605</v>
      </c>
      <c r="F2">
        <v>73.733433720613803</v>
      </c>
      <c r="G2">
        <v>44.6940010429118</v>
      </c>
    </row>
    <row r="3" spans="1:8" x14ac:dyDescent="0.25">
      <c r="A3">
        <v>75.147119104555003</v>
      </c>
      <c r="B3">
        <v>63.584012187818601</v>
      </c>
      <c r="C3">
        <v>110.9747510605674</v>
      </c>
      <c r="D3">
        <v>83.235294117647001</v>
      </c>
      <c r="E3">
        <v>82.368252875751594</v>
      </c>
      <c r="F3">
        <v>53.048437710036602</v>
      </c>
      <c r="G3">
        <v>70.293903860536602</v>
      </c>
    </row>
    <row r="4" spans="1:8" x14ac:dyDescent="0.25">
      <c r="A4">
        <v>72.756719674958404</v>
      </c>
      <c r="B4">
        <v>77.147578578966204</v>
      </c>
      <c r="C4">
        <v>106.21510473114979</v>
      </c>
      <c r="D4">
        <v>85.373134328358205</v>
      </c>
      <c r="E4">
        <v>79.539338975911804</v>
      </c>
      <c r="F4">
        <v>60.712110283856397</v>
      </c>
      <c r="G4">
        <v>72.789296313694393</v>
      </c>
    </row>
    <row r="5" spans="1:8" x14ac:dyDescent="0.25">
      <c r="A5">
        <v>82.098817899403997</v>
      </c>
      <c r="B5">
        <v>62.230372449407398</v>
      </c>
      <c r="C5">
        <v>103.76010259400699</v>
      </c>
      <c r="D5">
        <v>82.696430980939397</v>
      </c>
      <c r="E5">
        <v>69.464358458044401</v>
      </c>
      <c r="F5">
        <v>79.138707265355194</v>
      </c>
      <c r="G5">
        <v>62.582666674602997</v>
      </c>
    </row>
    <row r="6" spans="1:8" x14ac:dyDescent="0.25">
      <c r="A6">
        <v>81.778402380661404</v>
      </c>
      <c r="B6">
        <v>86.955174501919799</v>
      </c>
      <c r="C6">
        <v>114.4482412992366</v>
      </c>
      <c r="D6">
        <v>94.393939393939405</v>
      </c>
      <c r="E6">
        <v>71.552835875792994</v>
      </c>
      <c r="F6">
        <v>51.261877838540201</v>
      </c>
      <c r="G6">
        <v>54.875206900065997</v>
      </c>
    </row>
    <row r="7" spans="1:8" x14ac:dyDescent="0.25">
      <c r="A7">
        <f>AVERAGE(A2:A6)</f>
        <v>73.682452483323274</v>
      </c>
      <c r="B7">
        <f t="shared" ref="B7:C7" si="0">AVERAGE(B2:B6)</f>
        <v>73.201444609562117</v>
      </c>
      <c r="C7">
        <f t="shared" si="0"/>
        <v>108.9738437381064</v>
      </c>
      <c r="D7">
        <f t="shared" ref="D7" si="1">AVERAGE(D2:D6)</f>
        <v>85.285913610330638</v>
      </c>
      <c r="E7">
        <f t="shared" ref="E7" si="2">AVERAGE(E2:E6)</f>
        <v>77.745428177861271</v>
      </c>
      <c r="F7">
        <f t="shared" ref="F7" si="3">AVERAGE(F2:F6)</f>
        <v>63.578913363680442</v>
      </c>
      <c r="G7">
        <f t="shared" ref="G7" si="4">AVERAGE(G2:G6)</f>
        <v>61.047014958362354</v>
      </c>
      <c r="H7" t="s">
        <v>7</v>
      </c>
    </row>
    <row r="8" spans="1:8" x14ac:dyDescent="0.25">
      <c r="A8">
        <f>B15-A7</f>
        <v>-32.406088939719297</v>
      </c>
      <c r="B8">
        <f>B15-B7</f>
        <v>-31.925081065958139</v>
      </c>
      <c r="C8">
        <f>D15-C7</f>
        <v>3.5788833491015595</v>
      </c>
      <c r="D8">
        <f>D7-B15</f>
        <v>44.009550066726661</v>
      </c>
      <c r="H8" t="s">
        <v>14</v>
      </c>
    </row>
    <row r="10" spans="1:8" x14ac:dyDescent="0.25">
      <c r="B10" t="s">
        <v>8</v>
      </c>
      <c r="D10" t="s">
        <v>15</v>
      </c>
    </row>
    <row r="11" spans="1:8" x14ac:dyDescent="0.25">
      <c r="A11" t="s">
        <v>10</v>
      </c>
      <c r="B11">
        <f xml:space="preserve"> 12.5/(2*3.5*PI())</f>
        <v>0.56841051104248341</v>
      </c>
      <c r="C11" t="s">
        <v>16</v>
      </c>
      <c r="D11">
        <f xml:space="preserve"> 12.5/(4*3.5*PI())</f>
        <v>0.28420525552124171</v>
      </c>
    </row>
    <row r="12" spans="1:8" x14ac:dyDescent="0.25">
      <c r="A12" t="s">
        <v>9</v>
      </c>
      <c r="B12">
        <f xml:space="preserve"> POWER(2, 1/2)/2</f>
        <v>0.70710678118654757</v>
      </c>
    </row>
    <row r="13" spans="1:8" x14ac:dyDescent="0.25">
      <c r="A13" t="s">
        <v>11</v>
      </c>
      <c r="B13">
        <f>B12/B11</f>
        <v>1.2440072226843424</v>
      </c>
      <c r="D13">
        <f>B12/D11</f>
        <v>2.4880144453686848</v>
      </c>
    </row>
    <row r="14" spans="1:8" x14ac:dyDescent="0.25">
      <c r="A14" t="s">
        <v>12</v>
      </c>
      <c r="B14">
        <f>B13* 180/PI()</f>
        <v>71.276363543603978</v>
      </c>
      <c r="D14">
        <f>D13*180/PI()</f>
        <v>142.55272708720796</v>
      </c>
    </row>
    <row r="15" spans="1:8" x14ac:dyDescent="0.25">
      <c r="A15" t="s">
        <v>13</v>
      </c>
      <c r="B15" s="1">
        <f>B14-30</f>
        <v>41.276363543603978</v>
      </c>
      <c r="D15">
        <f>D14-30</f>
        <v>112.55272708720796</v>
      </c>
      <c r="E15">
        <f>-180+D15</f>
        <v>-67.447272912792045</v>
      </c>
    </row>
    <row r="16" spans="1:8" x14ac:dyDescent="0.25">
      <c r="E16">
        <f>-C7-E15</f>
        <v>-41.526570825314352</v>
      </c>
    </row>
    <row r="24" spans="3:3" x14ac:dyDescent="0.25">
      <c r="C2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34" sqref="H34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85.713217423803599</v>
      </c>
      <c r="B2">
        <v>54.156543550688397</v>
      </c>
      <c r="C2">
        <v>80.092925592671804</v>
      </c>
      <c r="D2">
        <v>73.320895522388</v>
      </c>
      <c r="E2">
        <v>73.458833330850794</v>
      </c>
      <c r="F2">
        <v>78.670503911055405</v>
      </c>
      <c r="G2">
        <v>82.748332418307399</v>
      </c>
    </row>
    <row r="3" spans="1:8" x14ac:dyDescent="0.25">
      <c r="A3">
        <v>67.464589608645198</v>
      </c>
      <c r="B3">
        <v>51.978175841767197</v>
      </c>
      <c r="C3">
        <v>45.611582375674203</v>
      </c>
      <c r="D3">
        <v>55.0181159420288</v>
      </c>
      <c r="E3">
        <v>83.7062545066496</v>
      </c>
      <c r="F3">
        <v>75.520719903978005</v>
      </c>
      <c r="G3">
        <v>112.93906442783501</v>
      </c>
    </row>
    <row r="4" spans="1:8" x14ac:dyDescent="0.25">
      <c r="A4">
        <v>87.392423032963606</v>
      </c>
      <c r="B4">
        <v>53.832570238506001</v>
      </c>
      <c r="C4">
        <v>108.77500672853</v>
      </c>
      <c r="D4">
        <v>83.333333333333201</v>
      </c>
      <c r="E4">
        <v>69.360445693838599</v>
      </c>
      <c r="F4">
        <v>100.43515182183179</v>
      </c>
      <c r="G4">
        <v>45.064367022885797</v>
      </c>
    </row>
    <row r="5" spans="1:8" x14ac:dyDescent="0.25">
      <c r="A5">
        <v>76.004506385998994</v>
      </c>
      <c r="B5">
        <v>75.648084114799403</v>
      </c>
      <c r="C5">
        <v>82.470543827559396</v>
      </c>
      <c r="D5">
        <v>78.041044776119406</v>
      </c>
      <c r="E5">
        <v>85.356764618133198</v>
      </c>
      <c r="F5">
        <v>54.557808757438998</v>
      </c>
      <c r="G5">
        <v>90.028227885205396</v>
      </c>
    </row>
    <row r="6" spans="1:8" x14ac:dyDescent="0.25">
      <c r="A6">
        <v>58.225800773667203</v>
      </c>
      <c r="B6">
        <v>42.149698005388203</v>
      </c>
      <c r="C6">
        <v>55.165545997063802</v>
      </c>
      <c r="D6">
        <v>51.847014925373003</v>
      </c>
      <c r="E6">
        <v>88.997070023982801</v>
      </c>
      <c r="F6">
        <v>78.572090031468605</v>
      </c>
      <c r="G6">
        <v>106.819675091779</v>
      </c>
    </row>
    <row r="7" spans="1:8" x14ac:dyDescent="0.25">
      <c r="A7">
        <f>AVERAGE(A2:A6)</f>
        <v>74.960107445015723</v>
      </c>
      <c r="B7">
        <f t="shared" ref="B7:G7" si="0">AVERAGE(B2:B6)</f>
        <v>55.553014350229844</v>
      </c>
      <c r="C7">
        <f t="shared" si="0"/>
        <v>74.42312090429985</v>
      </c>
      <c r="D7">
        <f t="shared" si="0"/>
        <v>68.312080899848482</v>
      </c>
      <c r="E7">
        <f t="shared" si="0"/>
        <v>80.175873634690987</v>
      </c>
      <c r="F7">
        <f t="shared" si="0"/>
        <v>77.551254885154577</v>
      </c>
      <c r="G7">
        <f t="shared" si="0"/>
        <v>87.519933369202519</v>
      </c>
      <c r="H7" t="s">
        <v>19</v>
      </c>
    </row>
    <row r="8" spans="1:8" x14ac:dyDescent="0.25">
      <c r="A8">
        <f>A7-B14</f>
        <v>54.560107445015724</v>
      </c>
      <c r="B8">
        <f>B7-B14</f>
        <v>35.153014350229846</v>
      </c>
      <c r="C8">
        <f>C7-B14</f>
        <v>54.023120904299851</v>
      </c>
      <c r="D8">
        <f>D7-B14</f>
        <v>47.912080899848483</v>
      </c>
      <c r="H8" t="s">
        <v>14</v>
      </c>
    </row>
    <row r="9" spans="1:8" x14ac:dyDescent="0.25">
      <c r="B9" t="s">
        <v>8</v>
      </c>
      <c r="D9" t="s">
        <v>15</v>
      </c>
    </row>
    <row r="10" spans="1:8" x14ac:dyDescent="0.25">
      <c r="A10" t="s">
        <v>10</v>
      </c>
      <c r="B10">
        <f xml:space="preserve"> 12.5/(2*3.5*PI())</f>
        <v>0.56841051104248341</v>
      </c>
      <c r="C10" t="s">
        <v>16</v>
      </c>
      <c r="D10">
        <f xml:space="preserve"> 12.5/(4*3.5*PI())</f>
        <v>0.28420525552124171</v>
      </c>
    </row>
    <row r="11" spans="1:8" x14ac:dyDescent="0.25">
      <c r="A11" t="s">
        <v>17</v>
      </c>
      <c r="B11">
        <f xml:space="preserve"> 0.5</f>
        <v>0.5</v>
      </c>
    </row>
    <row r="12" spans="1:8" x14ac:dyDescent="0.25">
      <c r="A12" t="s">
        <v>18</v>
      </c>
      <c r="B12">
        <f>B11/B10</f>
        <v>0.87964594300514198</v>
      </c>
      <c r="D12">
        <f>B11/D10</f>
        <v>1.759291886010284</v>
      </c>
    </row>
    <row r="13" spans="1:8" x14ac:dyDescent="0.25">
      <c r="A13" t="s">
        <v>12</v>
      </c>
      <c r="B13">
        <f>B12* 180/PI()</f>
        <v>50.4</v>
      </c>
      <c r="D13">
        <f>D12*180/PI()</f>
        <v>100.8</v>
      </c>
    </row>
    <row r="14" spans="1:8" x14ac:dyDescent="0.25">
      <c r="A14" t="s">
        <v>13</v>
      </c>
      <c r="B14" s="1">
        <f>B13-30</f>
        <v>20.399999999999999</v>
      </c>
      <c r="D14">
        <f>D13-30</f>
        <v>70.8</v>
      </c>
    </row>
    <row r="19" spans="3:3" x14ac:dyDescent="0.25">
      <c r="C19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A13" sqref="A13"/>
    </sheetView>
  </sheetViews>
  <sheetFormatPr defaultRowHeight="15" x14ac:dyDescent="0.25"/>
  <sheetData>
    <row r="1" spans="1:8" x14ac:dyDescent="0.25">
      <c r="A1" t="s">
        <v>0</v>
      </c>
      <c r="B1" t="s">
        <v>20</v>
      </c>
      <c r="C1" t="s">
        <v>1</v>
      </c>
      <c r="D1" t="s">
        <v>21</v>
      </c>
      <c r="E1" t="s">
        <v>4</v>
      </c>
      <c r="F1" t="s">
        <v>5</v>
      </c>
      <c r="G1" t="s">
        <v>6</v>
      </c>
    </row>
    <row r="2" spans="1:8" x14ac:dyDescent="0.25">
      <c r="A2">
        <v>125.6</v>
      </c>
      <c r="B2">
        <v>95.6</v>
      </c>
      <c r="C2">
        <v>138.04</v>
      </c>
      <c r="D2">
        <v>119.76</v>
      </c>
      <c r="E2">
        <v>16.2</v>
      </c>
      <c r="F2">
        <v>26.6</v>
      </c>
      <c r="G2">
        <v>16.02</v>
      </c>
    </row>
    <row r="3" spans="1:8" x14ac:dyDescent="0.25">
      <c r="A3">
        <v>125.648814553359</v>
      </c>
      <c r="B3">
        <v>95.616723513352397</v>
      </c>
      <c r="C3">
        <v>138.05264375147021</v>
      </c>
      <c r="D3">
        <v>119.7727272727272</v>
      </c>
      <c r="E3">
        <v>16.210448757962101</v>
      </c>
      <c r="F3">
        <v>26.607220372515201</v>
      </c>
      <c r="G3">
        <v>16.02363592509468</v>
      </c>
    </row>
    <row r="4" spans="1:8" x14ac:dyDescent="0.25">
      <c r="A4">
        <v>137.455497139443</v>
      </c>
      <c r="B4">
        <v>53.945533503429203</v>
      </c>
      <c r="C4">
        <v>116.7667775763056</v>
      </c>
      <c r="D4">
        <v>102.722602739726</v>
      </c>
      <c r="E4">
        <v>19.105066444831881</v>
      </c>
      <c r="F4">
        <v>24.467040651028999</v>
      </c>
      <c r="G4">
        <v>75.586567010411201</v>
      </c>
    </row>
    <row r="5" spans="1:8" x14ac:dyDescent="0.25">
      <c r="A5">
        <v>123.70351013078501</v>
      </c>
      <c r="B5">
        <v>100.5874394655086</v>
      </c>
      <c r="C5">
        <v>135.70905040370619</v>
      </c>
      <c r="D5">
        <v>120</v>
      </c>
      <c r="E5">
        <v>14.9634829818788</v>
      </c>
      <c r="F5">
        <v>23.582490924694198</v>
      </c>
      <c r="G5">
        <v>14.924375044768119</v>
      </c>
    </row>
    <row r="6" spans="1:8" x14ac:dyDescent="0.25">
      <c r="A6">
        <v>128.51914477152661</v>
      </c>
      <c r="B6">
        <v>82.353835510476799</v>
      </c>
      <c r="C6">
        <v>144.46792880890561</v>
      </c>
      <c r="D6">
        <v>118.4469696969696</v>
      </c>
      <c r="E6">
        <v>16.181116631056419</v>
      </c>
      <c r="F6">
        <v>21.3263114795296</v>
      </c>
      <c r="G6">
        <v>11.161768506957619</v>
      </c>
    </row>
    <row r="7" spans="1:8" x14ac:dyDescent="0.25">
      <c r="A7">
        <v>128.80541121909121</v>
      </c>
      <c r="B7">
        <v>85.157762813386995</v>
      </c>
      <c r="C7">
        <v>142.44986944578261</v>
      </c>
      <c r="D7">
        <v>118.8043478260868</v>
      </c>
      <c r="E7">
        <v>16.062412328432501</v>
      </c>
      <c r="F7">
        <v>23.9148332568898</v>
      </c>
      <c r="G7">
        <v>12.1328473495221</v>
      </c>
    </row>
    <row r="8" spans="1:8" x14ac:dyDescent="0.25">
      <c r="A8">
        <v>134.59298890071781</v>
      </c>
      <c r="B8">
        <v>65.520277737308206</v>
      </c>
      <c r="C8">
        <v>138.71026277373841</v>
      </c>
      <c r="D8">
        <v>112.9411764705882</v>
      </c>
      <c r="E8">
        <v>18.07858108391806</v>
      </c>
      <c r="F8">
        <v>20.983493766432598</v>
      </c>
      <c r="G8">
        <v>31.837264753958799</v>
      </c>
    </row>
    <row r="9" spans="1:8" x14ac:dyDescent="0.25">
      <c r="A9">
        <v>131.65202947923279</v>
      </c>
      <c r="B9">
        <v>83.758104945436202</v>
      </c>
      <c r="C9">
        <v>140.50898322238959</v>
      </c>
      <c r="D9">
        <v>118.6397058823528</v>
      </c>
      <c r="E9">
        <v>17.9214350339387</v>
      </c>
      <c r="F9">
        <v>25.150194383215599</v>
      </c>
      <c r="G9">
        <v>12.84998361930376</v>
      </c>
    </row>
    <row r="10" spans="1:8" x14ac:dyDescent="0.25">
      <c r="A10">
        <v>132.55813689944341</v>
      </c>
      <c r="B10">
        <v>74.260893435253394</v>
      </c>
      <c r="C10">
        <v>140.77288143000879</v>
      </c>
      <c r="D10">
        <v>115.8639705882352</v>
      </c>
      <c r="E10">
        <v>20.3714873186088</v>
      </c>
      <c r="F10">
        <v>26.962619375874201</v>
      </c>
      <c r="G10">
        <v>25.105008920738801</v>
      </c>
    </row>
    <row r="11" spans="1:8" x14ac:dyDescent="0.25">
      <c r="A11">
        <v>124.445761560913</v>
      </c>
      <c r="B11">
        <v>97.225428067734398</v>
      </c>
      <c r="C11">
        <v>136.68108309862501</v>
      </c>
      <c r="D11">
        <v>119.45075757575739</v>
      </c>
      <c r="E11">
        <v>18.975169274221141</v>
      </c>
      <c r="F11">
        <v>27.424607208530801</v>
      </c>
      <c r="G11">
        <v>17.53444306618708</v>
      </c>
    </row>
    <row r="12" spans="1:8" x14ac:dyDescent="0.25">
      <c r="A12">
        <f>AVERAGE(A2:A11)</f>
        <v>129.29812946545121</v>
      </c>
      <c r="B12">
        <f>AVERAGE(B2:B11)</f>
        <v>83.40259989918863</v>
      </c>
      <c r="C12">
        <f t="shared" ref="C12:G12" si="0">AVERAGE(C2:C11)</f>
        <v>137.21594805109322</v>
      </c>
      <c r="D12">
        <f t="shared" si="0"/>
        <v>116.64022580524434</v>
      </c>
      <c r="E12">
        <f t="shared" si="0"/>
        <v>17.406919985484841</v>
      </c>
      <c r="F12">
        <f t="shared" si="0"/>
        <v>24.701881141871098</v>
      </c>
      <c r="G12">
        <f t="shared" si="0"/>
        <v>23.317589419694219</v>
      </c>
      <c r="H12" s="2" t="s">
        <v>19</v>
      </c>
    </row>
    <row r="13" spans="1:8" x14ac:dyDescent="0.25">
      <c r="A13">
        <f>A12-A19</f>
        <v>67.698446268485782</v>
      </c>
      <c r="B13">
        <f>B12-A19</f>
        <v>21.802916702223207</v>
      </c>
      <c r="C13">
        <f>C12-A19</f>
        <v>75.616264854127792</v>
      </c>
      <c r="D13">
        <f>-D12+A19</f>
        <v>-55.040542608278919</v>
      </c>
      <c r="H13" t="s">
        <v>22</v>
      </c>
    </row>
    <row r="14" spans="1:8" x14ac:dyDescent="0.25">
      <c r="B14">
        <f>B12-D19</f>
        <v>57.310013328835176</v>
      </c>
      <c r="D14">
        <f>AVERAGE(A13,-B13,C13)</f>
        <v>40.50393147346346</v>
      </c>
      <c r="H14" t="s">
        <v>23</v>
      </c>
    </row>
    <row r="15" spans="1:8" x14ac:dyDescent="0.25">
      <c r="D15">
        <f xml:space="preserve"> AVERAGE(A13,B14,C13)</f>
        <v>66.874908150482909</v>
      </c>
      <c r="H15" t="s">
        <v>24</v>
      </c>
    </row>
    <row r="17" spans="1:7" x14ac:dyDescent="0.25">
      <c r="D17" s="3" t="s">
        <v>25</v>
      </c>
      <c r="G17" t="s">
        <v>26</v>
      </c>
    </row>
    <row r="18" spans="1:7" x14ac:dyDescent="0.25">
      <c r="A18">
        <f>0.5*3.5*2*PI()/12.5</f>
        <v>0.87964594300514209</v>
      </c>
      <c r="B18" s="4" t="s">
        <v>27</v>
      </c>
      <c r="D18" s="3">
        <f>0.5*3.5*2*PI()/(2*12.5)</f>
        <v>0.43982297150257105</v>
      </c>
      <c r="G18">
        <f>A19*2</f>
        <v>123.19936639393084</v>
      </c>
    </row>
    <row r="19" spans="1:7" x14ac:dyDescent="0.25">
      <c r="A19" s="5">
        <f>ASIN(A18)*180/PI()</f>
        <v>61.599683196965422</v>
      </c>
      <c r="B19" s="6">
        <f>ACOS(A18)*180/PI()</f>
        <v>28.400316803034581</v>
      </c>
      <c r="D19" s="3">
        <f xml:space="preserve"> ASIN(D18)*180/PI()</f>
        <v>26.092586570353454</v>
      </c>
      <c r="E19" s="3" t="s">
        <v>28</v>
      </c>
    </row>
    <row r="20" spans="1:7" x14ac:dyDescent="0.25">
      <c r="A20" s="5" t="s">
        <v>28</v>
      </c>
    </row>
    <row r="26" spans="1:7" x14ac:dyDescent="0.25">
      <c r="B26" t="s">
        <v>8</v>
      </c>
      <c r="D26" t="s">
        <v>15</v>
      </c>
    </row>
    <row r="27" spans="1:7" x14ac:dyDescent="0.25">
      <c r="A27" t="s">
        <v>10</v>
      </c>
      <c r="B27">
        <f xml:space="preserve"> 12.5/(2*3.5*PI())</f>
        <v>0.56841051104248341</v>
      </c>
      <c r="C27" t="s">
        <v>16</v>
      </c>
      <c r="D27">
        <f xml:space="preserve"> 12.5/(4*3.5*PI())</f>
        <v>0.28420525552124171</v>
      </c>
    </row>
    <row r="28" spans="1:7" x14ac:dyDescent="0.25">
      <c r="A28" t="s">
        <v>30</v>
      </c>
      <c r="B28">
        <v>0</v>
      </c>
    </row>
    <row r="29" spans="1:7" x14ac:dyDescent="0.25">
      <c r="A29" t="s">
        <v>18</v>
      </c>
      <c r="B29">
        <f>B28/B27</f>
        <v>0</v>
      </c>
      <c r="D29">
        <f>B28/D27</f>
        <v>0</v>
      </c>
    </row>
    <row r="30" spans="1:7" x14ac:dyDescent="0.25">
      <c r="A30" t="s">
        <v>12</v>
      </c>
      <c r="B30">
        <f>B29* 180/PI()</f>
        <v>0</v>
      </c>
      <c r="D30">
        <f>D29*180/PI()</f>
        <v>0</v>
      </c>
      <c r="G30">
        <v>2</v>
      </c>
    </row>
    <row r="31" spans="1:7" x14ac:dyDescent="0.25">
      <c r="A31" t="s">
        <v>13</v>
      </c>
      <c r="B31" s="1">
        <f>B30-30</f>
        <v>-30</v>
      </c>
      <c r="D31">
        <f>D30-30</f>
        <v>-30</v>
      </c>
    </row>
    <row r="33" spans="2:3" x14ac:dyDescent="0.25">
      <c r="B33">
        <f>A13*A13+B13*B13+C13*C13</f>
        <v>10776.266314380742</v>
      </c>
    </row>
    <row r="34" spans="2:3" x14ac:dyDescent="0.25">
      <c r="B34">
        <f>POWER(B33,0.5)</f>
        <v>103.80879690267459</v>
      </c>
      <c r="C3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12" sqref="B12"/>
    </sheetView>
  </sheetViews>
  <sheetFormatPr defaultRowHeight="15" x14ac:dyDescent="0.25"/>
  <cols>
    <col min="1" max="3" width="13.140625" customWidth="1"/>
  </cols>
  <sheetData>
    <row r="1" spans="1:8" x14ac:dyDescent="0.25">
      <c r="A1" s="7" t="s">
        <v>0</v>
      </c>
      <c r="B1" s="7" t="s">
        <v>20</v>
      </c>
      <c r="C1" s="7" t="s">
        <v>1</v>
      </c>
      <c r="D1" s="7" t="s">
        <v>21</v>
      </c>
      <c r="E1" s="7" t="s">
        <v>4</v>
      </c>
      <c r="F1" s="7" t="s">
        <v>5</v>
      </c>
      <c r="G1" s="7" t="s">
        <v>6</v>
      </c>
    </row>
    <row r="2" spans="1:8" x14ac:dyDescent="0.25">
      <c r="A2" s="24">
        <v>125.6</v>
      </c>
      <c r="B2" s="25">
        <v>95.6</v>
      </c>
      <c r="C2" s="10">
        <v>138.04</v>
      </c>
      <c r="D2" s="11">
        <v>119.76</v>
      </c>
      <c r="E2" s="8">
        <v>16.2</v>
      </c>
      <c r="F2" s="9">
        <v>26.6</v>
      </c>
      <c r="G2" s="11">
        <v>16.02</v>
      </c>
    </row>
    <row r="3" spans="1:8" x14ac:dyDescent="0.25">
      <c r="A3" s="26">
        <v>125.648814553359</v>
      </c>
      <c r="B3" s="27">
        <v>95.616723513352397</v>
      </c>
      <c r="C3" s="14">
        <v>138.05264375147021</v>
      </c>
      <c r="D3" s="15">
        <v>119.7727272727272</v>
      </c>
      <c r="E3" s="12">
        <v>16.210448757962101</v>
      </c>
      <c r="F3" s="13">
        <v>26.607220372515201</v>
      </c>
      <c r="G3" s="15">
        <v>16.02363592509468</v>
      </c>
    </row>
    <row r="4" spans="1:8" x14ac:dyDescent="0.25">
      <c r="A4" s="26">
        <v>137.455497139443</v>
      </c>
      <c r="B4" s="27">
        <v>53.945533503429203</v>
      </c>
      <c r="C4" s="14">
        <v>116.7667775763056</v>
      </c>
      <c r="D4" s="15">
        <v>102.722602739726</v>
      </c>
      <c r="E4" s="12">
        <v>19.105066444831881</v>
      </c>
      <c r="F4" s="13">
        <v>24.467040651028999</v>
      </c>
      <c r="G4" s="15">
        <v>75.586567010411201</v>
      </c>
    </row>
    <row r="5" spans="1:8" x14ac:dyDescent="0.25">
      <c r="A5" s="26">
        <v>123.70351013078501</v>
      </c>
      <c r="B5" s="27">
        <v>100.5874394655086</v>
      </c>
      <c r="C5" s="14">
        <v>135.70905040370619</v>
      </c>
      <c r="D5" s="15">
        <v>120</v>
      </c>
      <c r="E5" s="12">
        <v>14.9634829818788</v>
      </c>
      <c r="F5" s="13">
        <v>23.582490924694198</v>
      </c>
      <c r="G5" s="15">
        <v>14.924375044768119</v>
      </c>
    </row>
    <row r="6" spans="1:8" x14ac:dyDescent="0.25">
      <c r="A6" s="26">
        <v>128.51914477152661</v>
      </c>
      <c r="B6" s="27">
        <v>82.353835510476799</v>
      </c>
      <c r="C6" s="14">
        <v>144.46792880890561</v>
      </c>
      <c r="D6" s="15">
        <v>118.4469696969696</v>
      </c>
      <c r="E6" s="12">
        <v>16.181116631056419</v>
      </c>
      <c r="F6" s="13">
        <v>21.3263114795296</v>
      </c>
      <c r="G6" s="15">
        <v>11.161768506957619</v>
      </c>
    </row>
    <row r="7" spans="1:8" x14ac:dyDescent="0.25">
      <c r="A7" s="26">
        <v>128.80541121909121</v>
      </c>
      <c r="B7" s="27">
        <v>85.157762813386995</v>
      </c>
      <c r="C7" s="14">
        <v>142.44986944578261</v>
      </c>
      <c r="D7" s="15">
        <v>118.8043478260868</v>
      </c>
      <c r="E7" s="12">
        <v>16.062412328432501</v>
      </c>
      <c r="F7" s="13">
        <v>23.9148332568898</v>
      </c>
      <c r="G7" s="15">
        <v>12.1328473495221</v>
      </c>
    </row>
    <row r="8" spans="1:8" x14ac:dyDescent="0.25">
      <c r="A8" s="26">
        <v>134.59298890071781</v>
      </c>
      <c r="B8" s="27">
        <v>65.520277737308206</v>
      </c>
      <c r="C8" s="14">
        <v>138.71026277373841</v>
      </c>
      <c r="D8" s="15">
        <v>112.9411764705882</v>
      </c>
      <c r="E8" s="12">
        <v>18.07858108391806</v>
      </c>
      <c r="F8" s="13">
        <v>20.983493766432598</v>
      </c>
      <c r="G8" s="15">
        <v>31.837264753958799</v>
      </c>
    </row>
    <row r="9" spans="1:8" x14ac:dyDescent="0.25">
      <c r="A9" s="26">
        <v>131.65202947923279</v>
      </c>
      <c r="B9" s="27">
        <v>83.758104945436202</v>
      </c>
      <c r="C9" s="14">
        <v>140.50898322238959</v>
      </c>
      <c r="D9" s="15">
        <v>118.6397058823528</v>
      </c>
      <c r="E9" s="12">
        <v>17.9214350339387</v>
      </c>
      <c r="F9" s="13">
        <v>25.150194383215599</v>
      </c>
      <c r="G9" s="15">
        <v>12.84998361930376</v>
      </c>
    </row>
    <row r="10" spans="1:8" x14ac:dyDescent="0.25">
      <c r="A10" s="26">
        <v>132.55813689944341</v>
      </c>
      <c r="B10" s="27">
        <v>74.260893435253394</v>
      </c>
      <c r="C10" s="14">
        <v>140.77288143000879</v>
      </c>
      <c r="D10" s="15">
        <v>115.8639705882352</v>
      </c>
      <c r="E10" s="12">
        <v>20.3714873186088</v>
      </c>
      <c r="F10" s="13">
        <v>26.962619375874201</v>
      </c>
      <c r="G10" s="15">
        <v>25.105008920738801</v>
      </c>
    </row>
    <row r="11" spans="1:8" x14ac:dyDescent="0.25">
      <c r="A11" s="28">
        <v>124.445761560913</v>
      </c>
      <c r="B11" s="29">
        <v>97.225428067734398</v>
      </c>
      <c r="C11" s="18">
        <v>136.68108309862501</v>
      </c>
      <c r="D11" s="19">
        <v>119.45075757575739</v>
      </c>
      <c r="E11" s="16">
        <v>18.975169274221141</v>
      </c>
      <c r="F11" s="17">
        <v>27.424607208530801</v>
      </c>
      <c r="G11" s="19">
        <v>17.53444306618708</v>
      </c>
    </row>
    <row r="12" spans="1:8" x14ac:dyDescent="0.25">
      <c r="A12" s="30">
        <f>AVERAGE(A2:A11)</f>
        <v>129.29812946545121</v>
      </c>
      <c r="B12" s="31">
        <f>AVERAGE(B2:B11)</f>
        <v>83.40259989918863</v>
      </c>
      <c r="C12" s="22">
        <f t="shared" ref="C12:G12" si="0">AVERAGE(C2:C11)</f>
        <v>137.21594805109322</v>
      </c>
      <c r="D12" s="23">
        <f t="shared" si="0"/>
        <v>116.64022580524434</v>
      </c>
      <c r="E12" s="20">
        <f t="shared" si="0"/>
        <v>17.406919985484841</v>
      </c>
      <c r="F12" s="21">
        <f t="shared" si="0"/>
        <v>24.701881141871098</v>
      </c>
      <c r="G12" s="23">
        <f t="shared" si="0"/>
        <v>23.317589419694219</v>
      </c>
      <c r="H12" s="2" t="s">
        <v>19</v>
      </c>
    </row>
    <row r="13" spans="1:8" x14ac:dyDescent="0.25">
      <c r="A13">
        <f>A12-B24</f>
        <v>58.738129465451223</v>
      </c>
      <c r="B13">
        <f>B12-B24</f>
        <v>12.842599899188642</v>
      </c>
      <c r="C13">
        <f>C12-D24</f>
        <v>-3.9040519489067549</v>
      </c>
    </row>
    <row r="20" spans="1:4" x14ac:dyDescent="0.25">
      <c r="B20" t="s">
        <v>8</v>
      </c>
      <c r="D20" t="s">
        <v>15</v>
      </c>
    </row>
    <row r="21" spans="1:4" x14ac:dyDescent="0.25">
      <c r="A21" t="s">
        <v>10</v>
      </c>
      <c r="B21">
        <f xml:space="preserve"> 12.5/(2*3.5*PI())</f>
        <v>0.56841051104248341</v>
      </c>
      <c r="C21" t="s">
        <v>16</v>
      </c>
      <c r="D21">
        <f xml:space="preserve"> 12.5/(4*3.5*PI())</f>
        <v>0.28420525552124171</v>
      </c>
    </row>
    <row r="22" spans="1:4" x14ac:dyDescent="0.25">
      <c r="A22" t="s">
        <v>31</v>
      </c>
      <c r="B22">
        <f>1.4/2</f>
        <v>0.7</v>
      </c>
    </row>
    <row r="23" spans="1:4" x14ac:dyDescent="0.25">
      <c r="A23" t="s">
        <v>18</v>
      </c>
      <c r="B23">
        <f>B22/B21</f>
        <v>1.2315043202071987</v>
      </c>
      <c r="D23">
        <f>B22/D21</f>
        <v>2.4630086404143974</v>
      </c>
    </row>
    <row r="24" spans="1:4" x14ac:dyDescent="0.25">
      <c r="A24" t="s">
        <v>12</v>
      </c>
      <c r="B24">
        <f>B23* 180/PI()</f>
        <v>70.559999999999988</v>
      </c>
      <c r="D24">
        <f>D23*180/PI()</f>
        <v>141.11999999999998</v>
      </c>
    </row>
    <row r="25" spans="1:4" x14ac:dyDescent="0.25">
      <c r="B25" s="1"/>
      <c r="D25">
        <f>D24-30</f>
        <v>111.11999999999998</v>
      </c>
    </row>
    <row r="30" spans="1:4" x14ac:dyDescent="0.25">
      <c r="B30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G40" sqref="G40"/>
    </sheetView>
  </sheetViews>
  <sheetFormatPr defaultRowHeight="15" x14ac:dyDescent="0.25"/>
  <sheetData>
    <row r="1" spans="1:13" x14ac:dyDescent="0.25">
      <c r="A1" t="s">
        <v>32</v>
      </c>
      <c r="B1" s="8" t="s">
        <v>33</v>
      </c>
      <c r="C1" s="9" t="s">
        <v>34</v>
      </c>
      <c r="D1" s="11" t="s">
        <v>35</v>
      </c>
      <c r="E1" s="8" t="s">
        <v>36</v>
      </c>
      <c r="F1" s="9" t="s">
        <v>37</v>
      </c>
      <c r="G1" s="11" t="s">
        <v>38</v>
      </c>
      <c r="H1" s="8" t="s">
        <v>39</v>
      </c>
      <c r="I1" s="9" t="s">
        <v>40</v>
      </c>
      <c r="J1" s="11" t="s">
        <v>41</v>
      </c>
      <c r="K1" s="37" t="s">
        <v>42</v>
      </c>
      <c r="L1" s="37" t="s">
        <v>43</v>
      </c>
      <c r="M1" s="37" t="s">
        <v>44</v>
      </c>
    </row>
    <row r="2" spans="1:13" x14ac:dyDescent="0.25">
      <c r="A2">
        <v>5</v>
      </c>
      <c r="B2" s="34">
        <v>74.260000000000005</v>
      </c>
      <c r="C2" s="33">
        <v>82.1</v>
      </c>
      <c r="D2" s="35">
        <v>74.91</v>
      </c>
      <c r="E2" s="34">
        <v>73.900000000000006</v>
      </c>
      <c r="F2" s="33">
        <v>83.12</v>
      </c>
      <c r="G2" s="35">
        <v>74.91</v>
      </c>
      <c r="H2" s="34">
        <v>142.62</v>
      </c>
      <c r="I2" s="33">
        <v>148.33000000000001</v>
      </c>
      <c r="J2" s="35">
        <v>149.82</v>
      </c>
      <c r="K2" s="32">
        <v>0.26950000000000002</v>
      </c>
      <c r="L2" s="32">
        <v>0.37290000000000001</v>
      </c>
      <c r="M2" s="42">
        <v>0.26950000000000002</v>
      </c>
    </row>
    <row r="3" spans="1:13" x14ac:dyDescent="0.25">
      <c r="A3">
        <v>1</v>
      </c>
      <c r="B3" s="32">
        <v>71.400000000000006</v>
      </c>
      <c r="C3" s="32">
        <v>79</v>
      </c>
      <c r="D3" s="35">
        <v>74.91</v>
      </c>
      <c r="E3" s="32">
        <v>87.225999999999999</v>
      </c>
      <c r="F3" s="32">
        <v>78.22</v>
      </c>
      <c r="G3" s="35">
        <v>74.91</v>
      </c>
      <c r="H3" s="32">
        <v>149.167</v>
      </c>
      <c r="I3" s="32">
        <v>144.72</v>
      </c>
      <c r="J3" s="35">
        <v>149.82</v>
      </c>
      <c r="K3" s="32">
        <v>0.27100000000000002</v>
      </c>
      <c r="L3" s="42">
        <v>0.46700000000000003</v>
      </c>
      <c r="M3" s="32">
        <v>0.27189999999999998</v>
      </c>
    </row>
    <row r="4" spans="1:13" x14ac:dyDescent="0.25">
      <c r="A4">
        <v>4</v>
      </c>
      <c r="B4" s="32">
        <v>74.91</v>
      </c>
      <c r="C4" s="32">
        <v>77.25</v>
      </c>
      <c r="D4" s="35">
        <v>74.91</v>
      </c>
      <c r="E4" s="32">
        <v>92.17</v>
      </c>
      <c r="F4" s="32">
        <v>108.01</v>
      </c>
      <c r="G4" s="35">
        <v>74.91</v>
      </c>
      <c r="H4" s="32">
        <v>151.44999999999999</v>
      </c>
      <c r="I4" s="32">
        <v>153.54</v>
      </c>
      <c r="J4" s="35">
        <v>149.82</v>
      </c>
      <c r="K4" s="32">
        <v>0.254</v>
      </c>
      <c r="L4" s="32">
        <v>0.4118</v>
      </c>
      <c r="M4" s="32">
        <v>0.254</v>
      </c>
    </row>
    <row r="5" spans="1:13" x14ac:dyDescent="0.25">
      <c r="A5">
        <v>6</v>
      </c>
      <c r="B5" s="32">
        <v>74.569999999999993</v>
      </c>
      <c r="C5" s="32">
        <v>82.84</v>
      </c>
      <c r="D5" s="35">
        <v>74.91</v>
      </c>
      <c r="E5" s="32">
        <v>76.72</v>
      </c>
      <c r="F5" s="32">
        <v>81.45</v>
      </c>
      <c r="G5" s="35">
        <v>74.91</v>
      </c>
      <c r="H5" s="32">
        <v>144.68</v>
      </c>
      <c r="I5" s="32">
        <v>146.30000000000001</v>
      </c>
      <c r="J5" s="35">
        <v>149.82</v>
      </c>
      <c r="K5" s="32">
        <v>0.27656150000000002</v>
      </c>
      <c r="L5" s="32">
        <v>0.42068</v>
      </c>
      <c r="M5" s="32">
        <v>0.27650000000000002</v>
      </c>
    </row>
    <row r="6" spans="1:13" x14ac:dyDescent="0.25">
      <c r="A6">
        <v>7</v>
      </c>
      <c r="B6" s="32">
        <v>80.44</v>
      </c>
      <c r="C6" s="32">
        <v>88.28</v>
      </c>
      <c r="D6" s="35">
        <v>74.91</v>
      </c>
      <c r="E6" s="32">
        <v>57.170999999999999</v>
      </c>
      <c r="F6" s="32">
        <v>53.6</v>
      </c>
      <c r="G6" s="35">
        <v>74.91</v>
      </c>
      <c r="H6" s="32">
        <v>148.69999999999999</v>
      </c>
      <c r="I6" s="32">
        <v>160.5</v>
      </c>
      <c r="J6" s="35">
        <v>149.82</v>
      </c>
      <c r="K6" s="32">
        <v>0.31469999999999998</v>
      </c>
      <c r="L6" s="32">
        <v>0.36699999999999999</v>
      </c>
      <c r="M6" s="32">
        <v>0.314</v>
      </c>
    </row>
    <row r="7" spans="1:13" x14ac:dyDescent="0.25">
      <c r="A7">
        <v>8</v>
      </c>
      <c r="B7" s="32">
        <v>77.483323660583295</v>
      </c>
      <c r="C7" s="32">
        <v>85.25</v>
      </c>
      <c r="D7" s="35">
        <v>74.91</v>
      </c>
      <c r="E7" s="32">
        <v>75.38</v>
      </c>
      <c r="F7" s="32">
        <v>69.900000000000006</v>
      </c>
      <c r="G7" s="35">
        <v>74.91</v>
      </c>
      <c r="H7" s="32">
        <v>146.75</v>
      </c>
      <c r="I7" s="32">
        <v>151.80000000000001</v>
      </c>
      <c r="J7" s="35">
        <v>149.82</v>
      </c>
      <c r="K7" s="32">
        <v>0.310412004160807</v>
      </c>
      <c r="L7" s="32">
        <v>0.44221074556443601</v>
      </c>
      <c r="M7" s="32">
        <v>0.310412004160807</v>
      </c>
    </row>
    <row r="8" spans="1:13" x14ac:dyDescent="0.25">
      <c r="A8">
        <v>9</v>
      </c>
      <c r="B8" s="32">
        <v>78.3</v>
      </c>
      <c r="C8" s="32">
        <v>86</v>
      </c>
      <c r="D8" s="35">
        <v>74.91</v>
      </c>
      <c r="E8" s="32">
        <v>65.81</v>
      </c>
      <c r="F8" s="33">
        <v>54.29</v>
      </c>
      <c r="G8" s="35">
        <v>74.91</v>
      </c>
      <c r="H8" s="12">
        <v>146.32</v>
      </c>
      <c r="I8" s="32">
        <v>140.51</v>
      </c>
      <c r="J8" s="35">
        <v>149.82</v>
      </c>
      <c r="K8" s="32">
        <v>0.35499999999999998</v>
      </c>
      <c r="L8" s="32">
        <v>0.47399999999999998</v>
      </c>
      <c r="M8" s="32">
        <v>0.35499999999999998</v>
      </c>
    </row>
    <row r="9" spans="1:13" x14ac:dyDescent="0.25">
      <c r="A9">
        <v>10</v>
      </c>
      <c r="B9" s="32">
        <v>70.290000000000006</v>
      </c>
      <c r="C9" s="32">
        <v>77.739999999999995</v>
      </c>
      <c r="D9" s="35">
        <v>74.91</v>
      </c>
      <c r="E9" s="32">
        <v>88.87</v>
      </c>
      <c r="F9" s="32">
        <v>93.84</v>
      </c>
      <c r="G9" s="35">
        <v>74.91</v>
      </c>
      <c r="H9" s="32">
        <v>150.62</v>
      </c>
      <c r="I9" s="32">
        <v>156.54</v>
      </c>
      <c r="J9" s="35">
        <v>149.82</v>
      </c>
      <c r="K9" s="42">
        <v>0.32800000000000001</v>
      </c>
      <c r="L9" s="32">
        <v>0.48270000000000002</v>
      </c>
      <c r="M9" s="32">
        <v>0.32800000000000001</v>
      </c>
    </row>
    <row r="10" spans="1:13" x14ac:dyDescent="0.25">
      <c r="B10" s="12"/>
      <c r="C10" s="13"/>
      <c r="D10" s="35">
        <v>74.91</v>
      </c>
      <c r="E10" s="12"/>
      <c r="F10" s="13"/>
      <c r="G10" s="35">
        <v>74.91</v>
      </c>
      <c r="H10" s="12"/>
      <c r="I10" s="13"/>
      <c r="J10" s="35">
        <v>149.82</v>
      </c>
    </row>
    <row r="11" spans="1:13" x14ac:dyDescent="0.25">
      <c r="B11" s="16"/>
      <c r="C11" s="17"/>
      <c r="D11" s="36">
        <v>74.91</v>
      </c>
      <c r="E11" s="16"/>
      <c r="F11" s="17"/>
      <c r="G11" s="36">
        <v>74.91</v>
      </c>
      <c r="H11" s="16"/>
      <c r="I11" s="17"/>
      <c r="J11" s="36">
        <v>149.82</v>
      </c>
    </row>
    <row r="15" spans="1:13" x14ac:dyDescent="0.25">
      <c r="B15" s="20" t="s">
        <v>45</v>
      </c>
      <c r="C15" s="23" t="s">
        <v>46</v>
      </c>
      <c r="D15" s="20" t="s">
        <v>47</v>
      </c>
      <c r="E15" s="23" t="s">
        <v>48</v>
      </c>
      <c r="F15" s="20" t="s">
        <v>49</v>
      </c>
      <c r="G15" s="23" t="s">
        <v>50</v>
      </c>
    </row>
    <row r="16" spans="1:13" x14ac:dyDescent="0.25">
      <c r="A16">
        <v>5</v>
      </c>
      <c r="B16" s="12">
        <f>ABS(D2-B2)</f>
        <v>0.64999999999999147</v>
      </c>
      <c r="C16" s="15">
        <f>ABS(D2-C2)</f>
        <v>7.1899999999999977</v>
      </c>
      <c r="D16" s="12">
        <f>ABS(G2-E2)</f>
        <v>1.0099999999999909</v>
      </c>
      <c r="E16" s="15">
        <f>ABS(G2-F2)</f>
        <v>8.210000000000008</v>
      </c>
      <c r="F16" s="8">
        <f>ABS(J2-H2)</f>
        <v>7.1999999999999886</v>
      </c>
      <c r="G16" s="41">
        <f>ABS(J2-I2)</f>
        <v>1.4899999999999807</v>
      </c>
    </row>
    <row r="17" spans="1:7" x14ac:dyDescent="0.25">
      <c r="A17">
        <v>1</v>
      </c>
      <c r="B17" s="12">
        <f t="shared" ref="B17:B24" si="0">ABS(D3-B3)</f>
        <v>3.5099999999999909</v>
      </c>
      <c r="C17" s="15">
        <f t="shared" ref="C17:C22" si="1">ABS(D3-C3)</f>
        <v>4.0900000000000034</v>
      </c>
      <c r="D17" s="12">
        <f t="shared" ref="D17:D23" si="2">ABS(G3-E3)</f>
        <v>12.316000000000003</v>
      </c>
      <c r="E17" s="40">
        <f t="shared" ref="E17:E23" si="3">ABS(G3-F3)</f>
        <v>3.3100000000000023</v>
      </c>
      <c r="F17" s="12">
        <f t="shared" ref="F17:F23" si="4">ABS(J3-H3)</f>
        <v>0.65299999999999159</v>
      </c>
      <c r="G17" s="15">
        <f t="shared" ref="G17:G23" si="5">ABS(J3-I3)</f>
        <v>5.0999999999999943</v>
      </c>
    </row>
    <row r="18" spans="1:7" x14ac:dyDescent="0.25">
      <c r="A18">
        <v>4</v>
      </c>
      <c r="B18" s="12">
        <f t="shared" si="0"/>
        <v>0</v>
      </c>
      <c r="C18" s="15">
        <f t="shared" si="1"/>
        <v>2.3400000000000034</v>
      </c>
      <c r="D18" s="12">
        <f t="shared" si="2"/>
        <v>17.260000000000005</v>
      </c>
      <c r="E18" s="15">
        <f t="shared" si="3"/>
        <v>33.100000000000009</v>
      </c>
      <c r="F18" s="12">
        <f t="shared" si="4"/>
        <v>1.6299999999999955</v>
      </c>
      <c r="G18" s="15">
        <f t="shared" si="5"/>
        <v>3.7199999999999989</v>
      </c>
    </row>
    <row r="19" spans="1:7" x14ac:dyDescent="0.25">
      <c r="A19">
        <v>6</v>
      </c>
      <c r="B19" s="12">
        <f t="shared" si="0"/>
        <v>0.34000000000000341</v>
      </c>
      <c r="C19" s="15">
        <f t="shared" si="1"/>
        <v>7.9300000000000068</v>
      </c>
      <c r="D19" s="12">
        <f t="shared" si="2"/>
        <v>1.8100000000000023</v>
      </c>
      <c r="E19" s="15">
        <f t="shared" si="3"/>
        <v>6.5400000000000063</v>
      </c>
      <c r="F19" s="12">
        <f t="shared" si="4"/>
        <v>5.1399999999999864</v>
      </c>
      <c r="G19" s="15">
        <f t="shared" si="5"/>
        <v>3.5199999999999818</v>
      </c>
    </row>
    <row r="20" spans="1:7" x14ac:dyDescent="0.25">
      <c r="A20">
        <v>7</v>
      </c>
      <c r="B20" s="12">
        <f t="shared" si="0"/>
        <v>5.5300000000000011</v>
      </c>
      <c r="C20" s="15">
        <f t="shared" si="1"/>
        <v>13.370000000000005</v>
      </c>
      <c r="D20" s="12">
        <f t="shared" si="2"/>
        <v>17.738999999999997</v>
      </c>
      <c r="E20" s="15">
        <f t="shared" si="3"/>
        <v>21.309999999999995</v>
      </c>
      <c r="F20" s="12">
        <f t="shared" si="4"/>
        <v>1.1200000000000045</v>
      </c>
      <c r="G20" s="15">
        <f t="shared" si="5"/>
        <v>10.680000000000007</v>
      </c>
    </row>
    <row r="21" spans="1:7" x14ac:dyDescent="0.25">
      <c r="A21">
        <v>8</v>
      </c>
      <c r="B21" s="12">
        <f t="shared" si="0"/>
        <v>2.5733236605832985</v>
      </c>
      <c r="C21" s="15">
        <f t="shared" si="1"/>
        <v>10.340000000000003</v>
      </c>
      <c r="D21" s="12">
        <f t="shared" si="2"/>
        <v>0.46999999999999886</v>
      </c>
      <c r="E21" s="15">
        <f t="shared" si="3"/>
        <v>5.0099999999999909</v>
      </c>
      <c r="F21" s="12">
        <f t="shared" si="4"/>
        <v>3.0699999999999932</v>
      </c>
      <c r="G21" s="15">
        <f t="shared" si="5"/>
        <v>1.9800000000000182</v>
      </c>
    </row>
    <row r="22" spans="1:7" x14ac:dyDescent="0.25">
      <c r="A22">
        <v>9</v>
      </c>
      <c r="B22" s="12">
        <f t="shared" si="0"/>
        <v>3.3900000000000006</v>
      </c>
      <c r="C22" s="15">
        <f t="shared" si="1"/>
        <v>11.090000000000003</v>
      </c>
      <c r="D22" s="12">
        <f t="shared" si="2"/>
        <v>9.0999999999999943</v>
      </c>
      <c r="E22" s="15">
        <f t="shared" si="3"/>
        <v>20.619999999999997</v>
      </c>
      <c r="F22" s="12">
        <f t="shared" si="4"/>
        <v>3.5</v>
      </c>
      <c r="G22" s="15">
        <f t="shared" si="5"/>
        <v>9.3100000000000023</v>
      </c>
    </row>
    <row r="23" spans="1:7" x14ac:dyDescent="0.25">
      <c r="A23">
        <v>10</v>
      </c>
      <c r="B23" s="16">
        <f t="shared" si="0"/>
        <v>4.6199999999999903</v>
      </c>
      <c r="C23" s="39">
        <f>ABS(D9-C9)</f>
        <v>2.8299999999999983</v>
      </c>
      <c r="D23" s="16">
        <f t="shared" si="2"/>
        <v>13.960000000000008</v>
      </c>
      <c r="E23" s="19">
        <f t="shared" si="3"/>
        <v>18.930000000000007</v>
      </c>
      <c r="F23" s="16">
        <f t="shared" si="4"/>
        <v>0.80000000000001137</v>
      </c>
      <c r="G23" s="19">
        <f t="shared" si="5"/>
        <v>6.7199999999999989</v>
      </c>
    </row>
    <row r="24" spans="1:7" x14ac:dyDescent="0.25">
      <c r="A24" t="s">
        <v>19</v>
      </c>
      <c r="B24" s="38">
        <f>AVERAGE(B16:B23)</f>
        <v>2.5766654575729095</v>
      </c>
      <c r="C24" s="38">
        <f t="shared" ref="C24:G24" si="6">AVERAGE(C16:C23)</f>
        <v>7.3975000000000026</v>
      </c>
      <c r="D24" s="38">
        <f t="shared" si="6"/>
        <v>9.208124999999999</v>
      </c>
      <c r="E24" s="38">
        <f t="shared" si="6"/>
        <v>14.628750000000004</v>
      </c>
      <c r="F24" s="38">
        <f t="shared" si="6"/>
        <v>2.8891249999999964</v>
      </c>
      <c r="G24" s="38">
        <f t="shared" si="6"/>
        <v>5.3149999999999977</v>
      </c>
    </row>
    <row r="28" spans="1:7" x14ac:dyDescent="0.25">
      <c r="B28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45degrees</vt:lpstr>
      <vt:lpstr>30degrees</vt:lpstr>
      <vt:lpstr>Test@zero</vt:lpstr>
      <vt:lpstr>Zero_degrees</vt:lpstr>
      <vt:lpstr>KF vs. 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2021-05-12T07:38:28Z</dcterms:modified>
</cp:coreProperties>
</file>