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orn\Downloads\Studies\Sem 1\ESA\Assignments\Assign 1 - Thermal\"/>
    </mc:Choice>
  </mc:AlternateContent>
  <xr:revisionPtr revIDLastSave="0" documentId="13_ncr:1_{FAF53EC4-6657-4E91-8297-C91FAD0D389C}" xr6:coauthVersionLast="37" xr6:coauthVersionMax="37" xr10:uidLastSave="{00000000-0000-0000-0000-000000000000}"/>
  <bookViews>
    <workbookView xWindow="0" yWindow="0" windowWidth="17268" windowHeight="5430" activeTab="2" xr2:uid="{8159730E-1E82-4B0C-909A-520712FAF383}"/>
  </bookViews>
  <sheets>
    <sheet name="Thermistor find T" sheetId="1" r:id="rId1"/>
    <sheet name="RTD find T" sheetId="2" r:id="rId2"/>
    <sheet name="RTD lead resis find max T" sheetId="3" r:id="rId3"/>
    <sheet name="Problem K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6" i="2" l="1"/>
  <c r="O6" i="2" s="1"/>
  <c r="P6" i="2" s="1"/>
  <c r="L6" i="2"/>
  <c r="K6" i="2"/>
  <c r="J6" i="2"/>
  <c r="M6" i="2" s="1"/>
  <c r="F6" i="2"/>
  <c r="E6" i="2"/>
  <c r="D6" i="2"/>
  <c r="N7" i="1"/>
  <c r="M7" i="2" l="1"/>
  <c r="N7" i="2" s="1"/>
  <c r="C4" i="1" l="1"/>
  <c r="D4" i="1"/>
  <c r="D5" i="1" s="1"/>
  <c r="G6" i="2" l="1"/>
  <c r="D7" i="2" s="1"/>
  <c r="E7" i="2" s="1"/>
  <c r="C6" i="2"/>
  <c r="B6" i="2"/>
  <c r="A6" i="2"/>
  <c r="D6" i="1"/>
  <c r="E6" i="1" s="1"/>
  <c r="C3" i="1"/>
  <c r="N2" i="1"/>
  <c r="F2" i="4" l="1"/>
  <c r="J2" i="3"/>
  <c r="I2" i="3"/>
  <c r="E2" i="2"/>
  <c r="G2" i="3"/>
  <c r="F2" i="3"/>
  <c r="E2" i="3"/>
  <c r="F2" i="2"/>
  <c r="B2" i="2"/>
  <c r="A2" i="2"/>
  <c r="F2" i="1"/>
</calcChain>
</file>

<file path=xl/sharedStrings.xml><?xml version="1.0" encoding="utf-8"?>
<sst xmlns="http://schemas.openxmlformats.org/spreadsheetml/2006/main" count="56" uniqueCount="23">
  <si>
    <t>ẞ</t>
  </si>
  <si>
    <r>
      <rPr>
        <sz val="14"/>
        <color theme="1"/>
        <rFont val="Calibri"/>
        <family val="2"/>
        <scheme val="minor"/>
      </rPr>
      <t>R</t>
    </r>
    <r>
      <rPr>
        <sz val="11"/>
        <color theme="1"/>
        <rFont val="Calibri"/>
        <family val="2"/>
        <scheme val="minor"/>
      </rPr>
      <t>0</t>
    </r>
  </si>
  <si>
    <r>
      <rPr>
        <sz val="14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>0</t>
    </r>
  </si>
  <si>
    <r>
      <rPr>
        <sz val="14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>x</t>
    </r>
  </si>
  <si>
    <r>
      <t>R</t>
    </r>
    <r>
      <rPr>
        <sz val="11"/>
        <color theme="1"/>
        <rFont val="Calibri"/>
        <family val="2"/>
        <scheme val="minor"/>
      </rPr>
      <t>x</t>
    </r>
  </si>
  <si>
    <r>
      <rPr>
        <sz val="14"/>
        <color theme="1"/>
        <rFont val="Calibri"/>
        <family val="2"/>
        <scheme val="minor"/>
      </rPr>
      <t>K</t>
    </r>
    <r>
      <rPr>
        <sz val="11"/>
        <color theme="1"/>
        <rFont val="Calibri"/>
        <family val="2"/>
        <scheme val="minor"/>
      </rPr>
      <t xml:space="preserve"> at </t>
    </r>
    <r>
      <rPr>
        <sz val="14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C</t>
    </r>
  </si>
  <si>
    <r>
      <rPr>
        <sz val="14"/>
        <color theme="1"/>
        <rFont val="Calibri"/>
        <family val="2"/>
        <scheme val="minor"/>
      </rPr>
      <t>R</t>
    </r>
    <r>
      <rPr>
        <sz val="11"/>
        <color theme="1"/>
        <rFont val="Calibri"/>
        <family val="2"/>
        <scheme val="minor"/>
      </rPr>
      <t>x</t>
    </r>
  </si>
  <si>
    <r>
      <t xml:space="preserve">Const </t>
    </r>
    <r>
      <rPr>
        <sz val="14"/>
        <color theme="1"/>
        <rFont val="Calibri"/>
        <family val="2"/>
        <scheme val="minor"/>
      </rPr>
      <t>B</t>
    </r>
  </si>
  <si>
    <r>
      <t xml:space="preserve">Const </t>
    </r>
    <r>
      <rPr>
        <sz val="14"/>
        <color theme="1"/>
        <rFont val="Calibri"/>
        <family val="2"/>
        <scheme val="minor"/>
      </rPr>
      <t>A</t>
    </r>
  </si>
  <si>
    <r>
      <t>T</t>
    </r>
    <r>
      <rPr>
        <sz val="11"/>
        <color theme="1"/>
        <rFont val="Calibri"/>
        <family val="2"/>
        <scheme val="minor"/>
      </rPr>
      <t>1</t>
    </r>
  </si>
  <si>
    <r>
      <t>T</t>
    </r>
    <r>
      <rPr>
        <sz val="11"/>
        <color theme="1"/>
        <rFont val="Calibri"/>
        <family val="2"/>
        <scheme val="minor"/>
      </rPr>
      <t>2</t>
    </r>
  </si>
  <si>
    <t>V</t>
  </si>
  <si>
    <r>
      <rPr>
        <sz val="14"/>
        <color theme="1"/>
        <rFont val="Calibri"/>
        <family val="2"/>
        <scheme val="minor"/>
      </rPr>
      <t>R</t>
    </r>
    <r>
      <rPr>
        <sz val="11"/>
        <color theme="1"/>
        <rFont val="Calibri"/>
        <family val="2"/>
        <scheme val="minor"/>
      </rPr>
      <t>3</t>
    </r>
  </si>
  <si>
    <r>
      <rPr>
        <sz val="14"/>
        <color theme="1"/>
        <rFont val="Calibri"/>
        <family val="2"/>
        <scheme val="minor"/>
      </rPr>
      <t>R</t>
    </r>
    <r>
      <rPr>
        <sz val="11"/>
        <color theme="1"/>
        <rFont val="Calibri"/>
        <family val="2"/>
        <scheme val="minor"/>
      </rPr>
      <t>a</t>
    </r>
  </si>
  <si>
    <r>
      <rPr>
        <sz val="14"/>
        <color theme="1"/>
        <rFont val="Calibri"/>
        <family val="2"/>
        <scheme val="minor"/>
      </rPr>
      <t>V</t>
    </r>
    <r>
      <rPr>
        <sz val="11"/>
        <color theme="1"/>
        <rFont val="Calibri"/>
        <family val="2"/>
        <scheme val="minor"/>
      </rPr>
      <t>0</t>
    </r>
  </si>
  <si>
    <r>
      <rPr>
        <sz val="14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>1</t>
    </r>
  </si>
  <si>
    <t>C</t>
  </si>
  <si>
    <t>1+at+bt^2</t>
  </si>
  <si>
    <t>final answer</t>
  </si>
  <si>
    <t>last term</t>
  </si>
  <si>
    <t>t = 44</t>
  </si>
  <si>
    <t>therm resis</t>
  </si>
  <si>
    <t>temp in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</si>
</sst>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E+00"/>
  </numFmts>
  <fonts count="3" x14ac:knownFonts="1">
    <font>
      <sz val="11"/>
      <color theme="1"/>
      <name val="Calibri"/>
      <family val="2"/>
      <scheme val="minor"/>
    </font>
    <font>
      <sz val="15"/>
      <color theme="1"/>
      <name val="Calibri"/>
      <family val="2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7E4FC-9461-4EF8-90AB-6ED40F34C30B}">
  <dimension ref="A1:N7"/>
  <sheetViews>
    <sheetView workbookViewId="0">
      <selection activeCell="L7" sqref="L7"/>
    </sheetView>
  </sheetViews>
  <sheetFormatPr defaultRowHeight="14.4" x14ac:dyDescent="0.55000000000000004"/>
  <sheetData>
    <row r="1" spans="1:14" ht="19.2" x14ac:dyDescent="0.7">
      <c r="A1" t="s">
        <v>1</v>
      </c>
      <c r="B1" t="s">
        <v>5</v>
      </c>
      <c r="C1" t="s">
        <v>2</v>
      </c>
      <c r="D1" s="1" t="s">
        <v>0</v>
      </c>
      <c r="E1" s="2" t="s">
        <v>4</v>
      </c>
      <c r="F1" t="s">
        <v>3</v>
      </c>
      <c r="I1" t="s">
        <v>1</v>
      </c>
      <c r="J1" t="s">
        <v>5</v>
      </c>
      <c r="K1" t="s">
        <v>2</v>
      </c>
      <c r="L1" s="1" t="s">
        <v>0</v>
      </c>
      <c r="M1" s="2" t="s">
        <v>4</v>
      </c>
      <c r="N1" t="s">
        <v>3</v>
      </c>
    </row>
    <row r="2" spans="1:14" x14ac:dyDescent="0.55000000000000004">
      <c r="A2">
        <v>5000</v>
      </c>
      <c r="B2">
        <v>273.14999999999998</v>
      </c>
      <c r="C2">
        <v>25</v>
      </c>
      <c r="D2">
        <v>3630</v>
      </c>
      <c r="E2">
        <v>921</v>
      </c>
      <c r="F2">
        <f>ROUND((((((LN(E2/A2))/D2)+(1/(C2+B2)))^(-1))-B2),2)</f>
        <v>73.11</v>
      </c>
      <c r="I2">
        <v>5000</v>
      </c>
      <c r="J2">
        <v>273.14999999999998</v>
      </c>
      <c r="K2">
        <v>25</v>
      </c>
      <c r="L2">
        <v>3630</v>
      </c>
      <c r="M2">
        <v>921</v>
      </c>
      <c r="N2">
        <f>ROUND((((((LN(M2/I2))/L2)+(1/(K2+J2)))^(-1))-J2),2)</f>
        <v>73.11</v>
      </c>
    </row>
    <row r="3" spans="1:14" x14ac:dyDescent="0.55000000000000004">
      <c r="C3">
        <f>B2+44.13</f>
        <v>317.27999999999997</v>
      </c>
      <c r="D3" t="s">
        <v>20</v>
      </c>
    </row>
    <row r="4" spans="1:14" x14ac:dyDescent="0.55000000000000004">
      <c r="C4">
        <f>LN(A2)</f>
        <v>8.5171931914162382</v>
      </c>
      <c r="D4">
        <f>(1/C3) - (1/(B2+C2))</f>
        <v>-2.0222621783736296E-4</v>
      </c>
    </row>
    <row r="5" spans="1:14" x14ac:dyDescent="0.55000000000000004">
      <c r="D5">
        <f>D4*D2</f>
        <v>-0.73408117074962753</v>
      </c>
    </row>
    <row r="6" spans="1:14" ht="19.2" x14ac:dyDescent="0.7">
      <c r="D6">
        <f>D5+C4</f>
        <v>7.7831120206666107</v>
      </c>
      <c r="E6">
        <f>EXP(D6)</f>
        <v>2399.731225444451</v>
      </c>
      <c r="F6" t="s">
        <v>21</v>
      </c>
      <c r="I6" t="s">
        <v>1</v>
      </c>
      <c r="J6" t="s">
        <v>5</v>
      </c>
      <c r="K6" t="s">
        <v>2</v>
      </c>
      <c r="L6" s="1" t="s">
        <v>0</v>
      </c>
      <c r="M6" s="2" t="s">
        <v>4</v>
      </c>
      <c r="N6" t="s">
        <v>3</v>
      </c>
    </row>
    <row r="7" spans="1:14" x14ac:dyDescent="0.55000000000000004">
      <c r="I7">
        <v>10000</v>
      </c>
      <c r="J7">
        <v>273.14999999999998</v>
      </c>
      <c r="K7">
        <v>25</v>
      </c>
      <c r="L7">
        <v>3977</v>
      </c>
      <c r="M7">
        <v>1250</v>
      </c>
      <c r="N7">
        <f>ROUND((((((LN(M7/I7))/L7)+(1/(K7+J7)))^(-1))-J7),2)</f>
        <v>80.06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E4179-8A98-4FAC-9BE3-A140CBDEAEEE}">
  <dimension ref="A1:P8"/>
  <sheetViews>
    <sheetView workbookViewId="0">
      <selection activeCell="M7" sqref="M7"/>
    </sheetView>
  </sheetViews>
  <sheetFormatPr defaultRowHeight="14.4" x14ac:dyDescent="0.55000000000000004"/>
  <cols>
    <col min="1" max="1" width="9.68359375" bestFit="1" customWidth="1"/>
    <col min="2" max="2" width="10.26171875" bestFit="1" customWidth="1"/>
    <col min="3" max="3" width="10.15625" bestFit="1" customWidth="1"/>
    <col min="9" max="9" width="9.68359375" bestFit="1" customWidth="1"/>
    <col min="10" max="10" width="10.26171875" bestFit="1" customWidth="1"/>
    <col min="11" max="11" width="12.9453125" customWidth="1"/>
    <col min="12" max="12" width="9.68359375" bestFit="1" customWidth="1"/>
    <col min="13" max="13" width="10.26171875" bestFit="1" customWidth="1"/>
    <col min="14" max="14" width="10.05078125" bestFit="1" customWidth="1"/>
  </cols>
  <sheetData>
    <row r="1" spans="1:16" ht="18.3" x14ac:dyDescent="0.7">
      <c r="A1" t="s">
        <v>8</v>
      </c>
      <c r="B1" t="s">
        <v>7</v>
      </c>
      <c r="C1" t="s">
        <v>1</v>
      </c>
      <c r="D1" t="s">
        <v>6</v>
      </c>
      <c r="E1" s="2" t="s">
        <v>9</v>
      </c>
      <c r="F1" s="2" t="s">
        <v>10</v>
      </c>
    </row>
    <row r="2" spans="1:16" x14ac:dyDescent="0.55000000000000004">
      <c r="A2" s="3">
        <f>(3.9083) * (10^(-3))</f>
        <v>3.9083E-3</v>
      </c>
      <c r="B2" s="3">
        <f>(-5.775) * (10^(-7))</f>
        <v>-5.7749999999999998E-7</v>
      </c>
      <c r="C2">
        <v>100</v>
      </c>
      <c r="D2">
        <v>114</v>
      </c>
      <c r="E2">
        <f>ROUND((((-(A2*C2)) + ((((A2*C2)^2) - (4*(B2*C2)*(C2-D2)))^(0.5))) / (2*B2*C2)), 2)</f>
        <v>36.01</v>
      </c>
      <c r="F2">
        <f>ROUND((((-(A2*C2)) - ((((A2*C2)^2) - (4*(B2*C2)*(C2-D2)))^(0.5))) / (2*B2*C2)), 2)</f>
        <v>6731.61</v>
      </c>
      <c r="I2" s="3"/>
      <c r="J2" s="3"/>
      <c r="L2" s="3"/>
      <c r="M2" s="3"/>
      <c r="N2" s="3"/>
    </row>
    <row r="5" spans="1:16" ht="18.3" x14ac:dyDescent="0.7">
      <c r="A5" t="s">
        <v>8</v>
      </c>
      <c r="B5" t="s">
        <v>7</v>
      </c>
      <c r="C5" t="s">
        <v>16</v>
      </c>
      <c r="D5" t="s">
        <v>17</v>
      </c>
      <c r="E5" s="2"/>
      <c r="F5" s="2"/>
      <c r="G5" t="s">
        <v>19</v>
      </c>
      <c r="J5" t="s">
        <v>8</v>
      </c>
      <c r="K5" t="s">
        <v>7</v>
      </c>
      <c r="L5" t="s">
        <v>16</v>
      </c>
      <c r="M5" t="s">
        <v>17</v>
      </c>
      <c r="N5" s="2"/>
      <c r="O5" s="2"/>
      <c r="P5" t="s">
        <v>19</v>
      </c>
    </row>
    <row r="6" spans="1:16" x14ac:dyDescent="0.55000000000000004">
      <c r="A6" s="3">
        <f>(3.9083) * (10^(-3))</f>
        <v>3.9083E-3</v>
      </c>
      <c r="B6" s="3">
        <f>(-5.775) * (10^(-7))</f>
        <v>-5.7749999999999998E-7</v>
      </c>
      <c r="C6">
        <f>-4.183*(10^-12)</f>
        <v>-4.1829999999999994E-12</v>
      </c>
      <c r="D6">
        <f>1+(A6*(C7))+(B6*(C7)*(C7))</f>
        <v>0.76342299999999996</v>
      </c>
      <c r="E6">
        <f>(C7^3)</f>
        <v>-216000</v>
      </c>
      <c r="F6">
        <f>E6*(-100+C7)</f>
        <v>34560000</v>
      </c>
      <c r="G6">
        <f>F6*C6</f>
        <v>-1.4456447999999997E-4</v>
      </c>
      <c r="J6" s="3">
        <f>(3.9083) * (10^(-3))</f>
        <v>3.9083E-3</v>
      </c>
      <c r="K6" s="3">
        <f>(-5.775) * (10^(-7))</f>
        <v>-5.7749999999999998E-7</v>
      </c>
      <c r="L6">
        <f>-4.183*(10^-12)</f>
        <v>-4.1829999999999994E-12</v>
      </c>
      <c r="M6">
        <f>1+(J6*(L7))+(K6*(L7)*(L7))</f>
        <v>0.976137881225</v>
      </c>
      <c r="N6">
        <f>(L7^3)</f>
        <v>-226.98099999999994</v>
      </c>
      <c r="O6">
        <f>N6*(-100+L7)</f>
        <v>24082.684099999991</v>
      </c>
      <c r="P6">
        <f>O6*L6</f>
        <v>-1.0073786759029995E-7</v>
      </c>
    </row>
    <row r="7" spans="1:16" x14ac:dyDescent="0.55000000000000004">
      <c r="B7" t="s">
        <v>22</v>
      </c>
      <c r="C7">
        <v>-60</v>
      </c>
      <c r="D7">
        <f>D6+G6</f>
        <v>0.76327843551999996</v>
      </c>
      <c r="E7">
        <f>100*D7</f>
        <v>76.32784355199999</v>
      </c>
      <c r="K7" t="s">
        <v>22</v>
      </c>
      <c r="L7">
        <v>-6.1</v>
      </c>
      <c r="M7">
        <f>M6+P6</f>
        <v>0.9761377804871324</v>
      </c>
      <c r="N7">
        <f>100*M7</f>
        <v>97.613778048713243</v>
      </c>
    </row>
    <row r="8" spans="1:16" x14ac:dyDescent="0.55000000000000004">
      <c r="E8" t="s">
        <v>18</v>
      </c>
      <c r="N8" t="s">
        <v>18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8967B-4C30-4A10-870B-BEC23FCBD8C4}">
  <dimension ref="A1:J5"/>
  <sheetViews>
    <sheetView tabSelected="1" workbookViewId="0">
      <selection activeCell="K6" sqref="K6"/>
    </sheetView>
  </sheetViews>
  <sheetFormatPr defaultRowHeight="14.4" x14ac:dyDescent="0.55000000000000004"/>
  <cols>
    <col min="6" max="6" width="9.68359375" bestFit="1" customWidth="1"/>
    <col min="7" max="7" width="10.26171875" bestFit="1" customWidth="1"/>
  </cols>
  <sheetData>
    <row r="1" spans="1:10" ht="18.3" x14ac:dyDescent="0.7">
      <c r="A1" t="s">
        <v>12</v>
      </c>
      <c r="B1" t="s">
        <v>13</v>
      </c>
      <c r="C1" t="s">
        <v>14</v>
      </c>
      <c r="D1" t="s">
        <v>11</v>
      </c>
      <c r="E1" t="s">
        <v>6</v>
      </c>
      <c r="F1" t="s">
        <v>8</v>
      </c>
      <c r="G1" t="s">
        <v>7</v>
      </c>
      <c r="H1" t="s">
        <v>1</v>
      </c>
      <c r="I1" t="s">
        <v>15</v>
      </c>
      <c r="J1" s="2" t="s">
        <v>10</v>
      </c>
    </row>
    <row r="2" spans="1:10" x14ac:dyDescent="0.55000000000000004">
      <c r="A2">
        <v>1000</v>
      </c>
      <c r="B2">
        <v>20</v>
      </c>
      <c r="C2">
        <v>1.75</v>
      </c>
      <c r="D2">
        <v>5</v>
      </c>
      <c r="E2">
        <f>(((A2+B2) * ((((C2/D2)+0.5)^(-1))-1)) - B2)</f>
        <v>160.00000000000003</v>
      </c>
      <c r="F2" s="3">
        <f>(3.9083) * (10^(-3))</f>
        <v>3.9083E-3</v>
      </c>
      <c r="G2" s="3">
        <f>(-5.775) * (10^(-7))</f>
        <v>-5.7749999999999998E-7</v>
      </c>
      <c r="H2">
        <v>100</v>
      </c>
      <c r="I2">
        <f>ROUND((((-(F2*H2)) + ((((F2*H2)^2) - (4*(G2*H2)*(H2-E2)))^(0.5))) / (2*G2*H2)), 2)</f>
        <v>157.16999999999999</v>
      </c>
      <c r="J2">
        <f>ROUND((((-(F2*H2)) - ((((F2*H2)^2) - (4*(G2*H2)*(H2-E2)))^(0.5))) / (2*G2*H2)), 2)</f>
        <v>6610.45</v>
      </c>
    </row>
    <row r="4" spans="1:10" ht="18.3" x14ac:dyDescent="0.7">
      <c r="J4" s="2"/>
    </row>
    <row r="5" spans="1:10" x14ac:dyDescent="0.55000000000000004">
      <c r="F5" s="3"/>
      <c r="G5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FA37F-F1C8-4A93-BEE5-2E8DFD84F577}">
  <dimension ref="A1:F2"/>
  <sheetViews>
    <sheetView workbookViewId="0">
      <selection activeCell="F20" sqref="F20"/>
    </sheetView>
  </sheetViews>
  <sheetFormatPr defaultRowHeight="14.4" x14ac:dyDescent="0.55000000000000004"/>
  <sheetData>
    <row r="1" spans="1:6" ht="19.2" x14ac:dyDescent="0.7">
      <c r="A1" t="s">
        <v>1</v>
      </c>
      <c r="B1" t="s">
        <v>5</v>
      </c>
      <c r="C1" t="s">
        <v>2</v>
      </c>
      <c r="D1" s="1" t="s">
        <v>0</v>
      </c>
      <c r="E1" s="2" t="s">
        <v>4</v>
      </c>
      <c r="F1" t="s">
        <v>3</v>
      </c>
    </row>
    <row r="2" spans="1:6" x14ac:dyDescent="0.55000000000000004">
      <c r="A2">
        <v>2252</v>
      </c>
      <c r="B2">
        <v>273.14999999999998</v>
      </c>
      <c r="C2">
        <v>25</v>
      </c>
      <c r="D2">
        <v>3630</v>
      </c>
      <c r="E2">
        <v>1120</v>
      </c>
      <c r="F2">
        <f>ROUND((((((LN(E2/A2))/D2)+(1/(C2+B2)))^(-1))-B2),2)</f>
        <v>43.15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Thermistor find T</vt:lpstr>
      <vt:lpstr>RTD find T</vt:lpstr>
      <vt:lpstr>RTD lead resis find max T</vt:lpstr>
      <vt:lpstr>Problem 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Poorn Mehta</dc:creator>
  <cp:lastModifiedBy>Poorn Mehta</cp:lastModifiedBy>
  <dcterms:created xsi:type="dcterms:W3CDTF">2018-09-03T16:48:33Z</dcterms:created>
  <dcterms:modified xsi:type="dcterms:W3CDTF">2018-11-07T06:44:12Z</dcterms:modified>
</cp:coreProperties>
</file>