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rn\Downloads\Studies\Sem 1\ESA\Assignments\Assign 10 - Force\"/>
    </mc:Choice>
  </mc:AlternateContent>
  <xr:revisionPtr revIDLastSave="0" documentId="13_ncr:1_{DBBDE140-D2BC-4A34-B839-62038C28ACE2}" xr6:coauthVersionLast="40" xr6:coauthVersionMax="40" xr10:uidLastSave="{00000000-0000-0000-0000-000000000000}"/>
  <bookViews>
    <workbookView xWindow="0" yWindow="0" windowWidth="23040" windowHeight="8778" activeTab="5" xr2:uid="{C5B74B87-A4C5-4F56-BE4C-76D9AFD05C13}"/>
  </bookViews>
  <sheets>
    <sheet name="Lateral Strain" sheetId="1" r:id="rId1"/>
    <sheet name="Cantilever" sheetId="2" r:id="rId2"/>
    <sheet name="TCGF" sheetId="3" r:id="rId3"/>
    <sheet name="TCR-bridge" sheetId="4" r:id="rId4"/>
    <sheet name="Apparent Strain" sheetId="5" r:id="rId5"/>
    <sheet name="Bonded Resistance" sheetId="7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7" l="1"/>
  <c r="K6" i="7"/>
  <c r="J6" i="7"/>
  <c r="I6" i="7"/>
  <c r="H6" i="7"/>
  <c r="O6" i="7"/>
  <c r="C6" i="7"/>
  <c r="D9" i="5"/>
  <c r="G9" i="5" s="1"/>
  <c r="C9" i="5"/>
  <c r="K9" i="2"/>
  <c r="K7" i="2"/>
  <c r="L7" i="2"/>
  <c r="G7" i="2"/>
  <c r="M6" i="7" l="1"/>
  <c r="N6" i="7" s="1"/>
  <c r="Q6" i="7"/>
  <c r="P6" i="7"/>
  <c r="S6" i="7"/>
  <c r="R6" i="7"/>
  <c r="T6" i="7" l="1"/>
  <c r="U6" i="7" s="1"/>
  <c r="V6" i="7" s="1"/>
  <c r="D6" i="3" l="1"/>
  <c r="E6" i="3" s="1"/>
  <c r="I6" i="3" s="1"/>
  <c r="H6" i="3"/>
  <c r="C11" i="1"/>
  <c r="D7" i="1"/>
  <c r="E7" i="1" s="1"/>
  <c r="G7" i="1" s="1"/>
  <c r="J6" i="3" l="1"/>
  <c r="V2" i="7"/>
  <c r="N2" i="7"/>
  <c r="M2" i="7"/>
  <c r="O2" i="7"/>
  <c r="G2" i="1"/>
  <c r="E2" i="1"/>
  <c r="G5" i="5"/>
  <c r="E5" i="5"/>
  <c r="D5" i="5"/>
  <c r="C5" i="5"/>
  <c r="R2" i="7"/>
  <c r="K2" i="7"/>
  <c r="H2" i="7"/>
  <c r="J2" i="7"/>
  <c r="I2" i="7"/>
  <c r="D2" i="7"/>
  <c r="C2" i="7"/>
  <c r="G2" i="5"/>
  <c r="D2" i="5"/>
  <c r="C2" i="5"/>
  <c r="O2" i="4"/>
  <c r="J2" i="4"/>
  <c r="I2" i="4"/>
  <c r="K2" i="4"/>
  <c r="J2" i="3"/>
  <c r="I2" i="3"/>
  <c r="E2" i="3"/>
  <c r="H2" i="3"/>
  <c r="D2" i="3"/>
  <c r="L2" i="2"/>
  <c r="K2" i="2"/>
  <c r="G2" i="2"/>
  <c r="D2" i="1"/>
  <c r="P2" i="7" l="1"/>
  <c r="S2" i="7"/>
  <c r="Q2" i="7"/>
  <c r="T2" i="7" s="1"/>
  <c r="U2" i="7" s="1"/>
  <c r="L2" i="4"/>
  <c r="M2" i="4"/>
  <c r="N2" i="4"/>
  <c r="P2" i="4" l="1"/>
  <c r="Q2" i="4" s="1"/>
</calcChain>
</file>

<file path=xl/sharedStrings.xml><?xml version="1.0" encoding="utf-8"?>
<sst xmlns="http://schemas.openxmlformats.org/spreadsheetml/2006/main" count="190" uniqueCount="57">
  <si>
    <t>Width</t>
  </si>
  <si>
    <t>m</t>
  </si>
  <si>
    <t>Height</t>
  </si>
  <si>
    <t>Force</t>
  </si>
  <si>
    <t>N</t>
  </si>
  <si>
    <t>Modulus of Elasticity</t>
  </si>
  <si>
    <t>Pa</t>
  </si>
  <si>
    <t>F</t>
  </si>
  <si>
    <t>L</t>
  </si>
  <si>
    <t>x</t>
  </si>
  <si>
    <t>b</t>
  </si>
  <si>
    <t>h</t>
  </si>
  <si>
    <t>ϒ</t>
  </si>
  <si>
    <t>E</t>
  </si>
  <si>
    <t>GF</t>
  </si>
  <si>
    <t>Vo</t>
  </si>
  <si>
    <t>Vi</t>
  </si>
  <si>
    <t>v</t>
  </si>
  <si>
    <t>Theory εx</t>
  </si>
  <si>
    <t>Bridge εx</t>
  </si>
  <si>
    <t>Tn</t>
  </si>
  <si>
    <t>To</t>
  </si>
  <si>
    <t>GFo</t>
  </si>
  <si>
    <t>TCGF</t>
  </si>
  <si>
    <t>GFn</t>
  </si>
  <si>
    <t>C</t>
  </si>
  <si>
    <t>Error %</t>
  </si>
  <si>
    <r>
      <rPr>
        <sz val="16"/>
        <color theme="1"/>
        <rFont val="Calibri"/>
        <family val="2"/>
      </rPr>
      <t>ε</t>
    </r>
    <r>
      <rPr>
        <sz val="11"/>
        <color theme="1"/>
        <rFont val="Calibri"/>
        <family val="2"/>
      </rPr>
      <t>o</t>
    </r>
  </si>
  <si>
    <r>
      <rPr>
        <sz val="16"/>
        <color theme="1"/>
        <rFont val="Calibri"/>
        <family val="2"/>
      </rPr>
      <t>ε</t>
    </r>
    <r>
      <rPr>
        <sz val="11"/>
        <color theme="1"/>
        <rFont val="Calibri"/>
        <family val="2"/>
      </rPr>
      <t>n</t>
    </r>
  </si>
  <si>
    <t>Te</t>
  </si>
  <si>
    <t>R1</t>
  </si>
  <si>
    <t>R2</t>
  </si>
  <si>
    <t>R3</t>
  </si>
  <si>
    <t>R4</t>
  </si>
  <si>
    <t>R1e</t>
  </si>
  <si>
    <t>R2e</t>
  </si>
  <si>
    <t>R3e</t>
  </si>
  <si>
    <t>R4e</t>
  </si>
  <si>
    <t>TCR</t>
  </si>
  <si>
    <t>Vo1</t>
  </si>
  <si>
    <t>Vo2</t>
  </si>
  <si>
    <r>
      <rPr>
        <sz val="16"/>
        <color theme="1"/>
        <rFont val="Calibri"/>
        <family val="2"/>
      </rPr>
      <t>ε</t>
    </r>
    <r>
      <rPr>
        <sz val="11"/>
        <color theme="1"/>
        <rFont val="Calibri"/>
        <family val="2"/>
      </rPr>
      <t>e</t>
    </r>
  </si>
  <si>
    <t>Ω</t>
  </si>
  <si>
    <t>1/C</t>
  </si>
  <si>
    <t>Constantan Thermal 
Expansion Coefficient</t>
  </si>
  <si>
    <t>Ferritic Steel Thermal 
Expansion Coefficient</t>
  </si>
  <si>
    <r>
      <t>ε</t>
    </r>
    <r>
      <rPr>
        <sz val="10"/>
        <color theme="1"/>
        <rFont val="Calibri"/>
        <family val="2"/>
      </rPr>
      <t>A</t>
    </r>
  </si>
  <si>
    <t>Titanium Thermal 
Expansion Coefficient</t>
  </si>
  <si>
    <t>RG</t>
  </si>
  <si>
    <t>ΔRs</t>
  </si>
  <si>
    <r>
      <t>ε</t>
    </r>
    <r>
      <rPr>
        <sz val="11"/>
        <color theme="1"/>
        <rFont val="Calibri"/>
        <family val="2"/>
      </rPr>
      <t>o</t>
    </r>
  </si>
  <si>
    <t>RB</t>
  </si>
  <si>
    <r>
      <t>ε</t>
    </r>
    <r>
      <rPr>
        <sz val="11"/>
        <color theme="1"/>
        <rFont val="Calibri"/>
        <family val="2"/>
      </rPr>
      <t>e</t>
    </r>
  </si>
  <si>
    <t>Voe</t>
  </si>
  <si>
    <t>Strain in x</t>
  </si>
  <si>
    <t>Poisson's ratio for Steel</t>
  </si>
  <si>
    <r>
      <t xml:space="preserve">Lateral Strain </t>
    </r>
    <r>
      <rPr>
        <sz val="16"/>
        <color theme="1"/>
        <rFont val="Calibri"/>
        <family val="2"/>
      </rPr>
      <t>ε</t>
    </r>
    <r>
      <rPr>
        <sz val="11"/>
        <color theme="1"/>
        <rFont val="Calibri"/>
        <family val="2"/>
      </rPr>
      <t>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</si>
</sst>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6"/>
      <color theme="1"/>
      <name val="Calibri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AD5A6-91A2-49AF-B8FA-61CF79AC439A}">
  <dimension ref="A1:G11"/>
  <sheetViews>
    <sheetView workbookViewId="0">
      <selection activeCell="D22" sqref="D22"/>
    </sheetView>
  </sheetViews>
  <sheetFormatPr defaultRowHeight="14.4" x14ac:dyDescent="0.55000000000000004"/>
  <cols>
    <col min="4" max="4" width="17.05078125" bestFit="1" customWidth="1"/>
    <col min="5" max="5" width="14.47265625" customWidth="1"/>
    <col min="6" max="6" width="19.1015625" bestFit="1" customWidth="1"/>
    <col min="7" max="7" width="13.734375" bestFit="1" customWidth="1"/>
  </cols>
  <sheetData>
    <row r="1" spans="1:7" ht="20.399999999999999" x14ac:dyDescent="0.75">
      <c r="A1" t="s">
        <v>0</v>
      </c>
      <c r="B1" t="s">
        <v>2</v>
      </c>
      <c r="C1" t="s">
        <v>3</v>
      </c>
      <c r="D1" t="s">
        <v>5</v>
      </c>
      <c r="E1" t="s">
        <v>54</v>
      </c>
      <c r="F1" t="s">
        <v>55</v>
      </c>
      <c r="G1" t="s">
        <v>56</v>
      </c>
    </row>
    <row r="2" spans="1:7" x14ac:dyDescent="0.55000000000000004">
      <c r="A2">
        <v>0.06</v>
      </c>
      <c r="B2">
        <v>0.08</v>
      </c>
      <c r="C2">
        <v>-250000</v>
      </c>
      <c r="D2">
        <f>220*(10^9)</f>
        <v>220000000000</v>
      </c>
      <c r="E2">
        <f>C2/(A2*B2*D2)</f>
        <v>-2.3674242424242428E-4</v>
      </c>
      <c r="F2">
        <v>0.28499999999999998</v>
      </c>
      <c r="G2">
        <f>-E2*F2</f>
        <v>6.747159090909091E-5</v>
      </c>
    </row>
    <row r="3" spans="1:7" x14ac:dyDescent="0.55000000000000004">
      <c r="A3" t="s">
        <v>1</v>
      </c>
      <c r="B3" t="s">
        <v>1</v>
      </c>
      <c r="C3" t="s">
        <v>4</v>
      </c>
      <c r="D3" t="s">
        <v>6</v>
      </c>
    </row>
    <row r="6" spans="1:7" ht="20.399999999999999" x14ac:dyDescent="0.75">
      <c r="A6" t="s">
        <v>0</v>
      </c>
      <c r="B6" t="s">
        <v>2</v>
      </c>
      <c r="C6" t="s">
        <v>3</v>
      </c>
      <c r="D6" t="s">
        <v>5</v>
      </c>
      <c r="E6" t="s">
        <v>54</v>
      </c>
      <c r="F6" t="s">
        <v>55</v>
      </c>
      <c r="G6" t="s">
        <v>56</v>
      </c>
    </row>
    <row r="7" spans="1:7" x14ac:dyDescent="0.55000000000000004">
      <c r="A7">
        <v>0.2</v>
      </c>
      <c r="B7">
        <v>0.15</v>
      </c>
      <c r="C7">
        <v>414000</v>
      </c>
      <c r="D7">
        <f>69*(10^9)</f>
        <v>69000000000</v>
      </c>
      <c r="E7">
        <f>C7/(A7*B7*D7)</f>
        <v>2.0000000000000001E-4</v>
      </c>
      <c r="F7">
        <v>0.28499999999999998</v>
      </c>
      <c r="G7">
        <f>-E7*F7</f>
        <v>-5.6999999999999996E-5</v>
      </c>
    </row>
    <row r="8" spans="1:7" x14ac:dyDescent="0.55000000000000004">
      <c r="A8" t="s">
        <v>1</v>
      </c>
      <c r="B8" t="s">
        <v>1</v>
      </c>
      <c r="C8" t="s">
        <v>4</v>
      </c>
      <c r="D8" t="s">
        <v>6</v>
      </c>
    </row>
    <row r="11" spans="1:7" x14ac:dyDescent="0.55000000000000004">
      <c r="C11">
        <f>0.0002*A7*B7*D7</f>
        <v>414000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7F996-3800-4819-A241-E9E5D66DE651}">
  <dimension ref="A1:L9"/>
  <sheetViews>
    <sheetView workbookViewId="0">
      <selection activeCell="K7" sqref="K7"/>
    </sheetView>
  </sheetViews>
  <sheetFormatPr defaultRowHeight="14.4" x14ac:dyDescent="0.55000000000000004"/>
  <cols>
    <col min="11" max="11" width="11.68359375" bestFit="1" customWidth="1"/>
    <col min="12" max="12" width="7.83984375" bestFit="1" customWidth="1"/>
  </cols>
  <sheetData>
    <row r="1" spans="1:12" x14ac:dyDescent="0.55000000000000004">
      <c r="A1" t="s">
        <v>7</v>
      </c>
      <c r="B1" t="s">
        <v>8</v>
      </c>
      <c r="C1" t="s">
        <v>9</v>
      </c>
      <c r="D1" t="s">
        <v>10</v>
      </c>
      <c r="E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18</v>
      </c>
      <c r="L1" s="1" t="s">
        <v>19</v>
      </c>
    </row>
    <row r="2" spans="1:12" x14ac:dyDescent="0.55000000000000004">
      <c r="A2">
        <v>7500</v>
      </c>
      <c r="B2">
        <v>0.15</v>
      </c>
      <c r="C2">
        <v>0.11</v>
      </c>
      <c r="D2">
        <v>3.2000000000000001E-2</v>
      </c>
      <c r="E2">
        <v>8.0000000000000002E-3</v>
      </c>
      <c r="F2">
        <v>0.3</v>
      </c>
      <c r="G2">
        <f>220*10^9</f>
        <v>220000000000</v>
      </c>
      <c r="H2">
        <v>2</v>
      </c>
      <c r="I2">
        <v>2.3E-2</v>
      </c>
      <c r="J2">
        <v>10</v>
      </c>
      <c r="K2">
        <f>(((6*A2*(B2-C2))/(D2*E2*E2))/G2)*F2</f>
        <v>1.1985085227272723E-3</v>
      </c>
      <c r="L2">
        <f>I2/(H2*J2)</f>
        <v>1.15E-3</v>
      </c>
    </row>
    <row r="3" spans="1:12" x14ac:dyDescent="0.55000000000000004">
      <c r="A3" t="s">
        <v>4</v>
      </c>
      <c r="B3" t="s">
        <v>1</v>
      </c>
      <c r="C3" t="s">
        <v>1</v>
      </c>
      <c r="D3" t="s">
        <v>1</v>
      </c>
      <c r="E3" t="s">
        <v>1</v>
      </c>
      <c r="G3" t="s">
        <v>6</v>
      </c>
      <c r="I3" t="s">
        <v>17</v>
      </c>
      <c r="J3" t="s">
        <v>17</v>
      </c>
    </row>
    <row r="6" spans="1:12" x14ac:dyDescent="0.55000000000000004">
      <c r="A6" t="s">
        <v>7</v>
      </c>
      <c r="B6" t="s">
        <v>8</v>
      </c>
      <c r="C6" t="s">
        <v>9</v>
      </c>
      <c r="D6" t="s">
        <v>10</v>
      </c>
      <c r="E6" t="s">
        <v>11</v>
      </c>
      <c r="F6" s="1" t="s">
        <v>12</v>
      </c>
      <c r="G6" s="1" t="s">
        <v>13</v>
      </c>
      <c r="H6" s="1" t="s">
        <v>14</v>
      </c>
      <c r="I6" s="1" t="s">
        <v>15</v>
      </c>
      <c r="J6" s="1" t="s">
        <v>16</v>
      </c>
      <c r="K6" s="1" t="s">
        <v>18</v>
      </c>
      <c r="L6" s="1" t="s">
        <v>19</v>
      </c>
    </row>
    <row r="7" spans="1:12" x14ac:dyDescent="0.55000000000000004">
      <c r="A7">
        <v>2156</v>
      </c>
      <c r="B7">
        <v>0.25</v>
      </c>
      <c r="C7">
        <v>0.125</v>
      </c>
      <c r="D7">
        <v>0.03</v>
      </c>
      <c r="E7">
        <v>7.0000000000000001E-3</v>
      </c>
      <c r="F7">
        <v>0.3</v>
      </c>
      <c r="G7">
        <f>220*10^9</f>
        <v>220000000000</v>
      </c>
      <c r="H7">
        <v>2</v>
      </c>
      <c r="I7">
        <v>0.03</v>
      </c>
      <c r="J7">
        <v>10</v>
      </c>
      <c r="K7">
        <f>(((6*A7*(B7-C7))/(D7*E7*E7))/G7)*F7</f>
        <v>1.5E-3</v>
      </c>
      <c r="L7">
        <f>I7/(H7*J7)</f>
        <v>1.5E-3</v>
      </c>
    </row>
    <row r="8" spans="1:12" x14ac:dyDescent="0.55000000000000004">
      <c r="A8" t="s">
        <v>4</v>
      </c>
      <c r="B8" t="s">
        <v>1</v>
      </c>
      <c r="C8" t="s">
        <v>1</v>
      </c>
      <c r="D8" t="s">
        <v>1</v>
      </c>
      <c r="E8" t="s">
        <v>1</v>
      </c>
      <c r="G8" t="s">
        <v>6</v>
      </c>
      <c r="I8" t="s">
        <v>17</v>
      </c>
      <c r="J8" t="s">
        <v>17</v>
      </c>
    </row>
    <row r="9" spans="1:12" x14ac:dyDescent="0.55000000000000004">
      <c r="K9">
        <f>(((L7/F7)*G7)*(D7*E7*E7))/(6*(B7-C7))</f>
        <v>2156.0000000000005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ED846-9971-42BB-95AC-637C4FDDD6D0}">
  <dimension ref="A1:J7"/>
  <sheetViews>
    <sheetView workbookViewId="0">
      <selection activeCell="J6" sqref="J6"/>
    </sheetView>
  </sheetViews>
  <sheetFormatPr defaultRowHeight="14.4" x14ac:dyDescent="0.55000000000000004"/>
  <cols>
    <col min="5" max="5" width="7.68359375" bestFit="1" customWidth="1"/>
    <col min="8" max="8" width="11.5234375" customWidth="1"/>
    <col min="9" max="9" width="10.26171875" customWidth="1"/>
    <col min="10" max="10" width="11.68359375" bestFit="1" customWidth="1"/>
  </cols>
  <sheetData>
    <row r="1" spans="1:10" ht="20.399999999999999" x14ac:dyDescent="0.75">
      <c r="A1" t="s">
        <v>21</v>
      </c>
      <c r="B1" t="s">
        <v>20</v>
      </c>
      <c r="C1" t="s">
        <v>22</v>
      </c>
      <c r="D1" t="s">
        <v>23</v>
      </c>
      <c r="E1" t="s">
        <v>24</v>
      </c>
      <c r="F1" t="s">
        <v>16</v>
      </c>
      <c r="G1" t="s">
        <v>15</v>
      </c>
      <c r="H1" s="1" t="s">
        <v>27</v>
      </c>
      <c r="I1" s="1" t="s">
        <v>28</v>
      </c>
      <c r="J1" s="1" t="s">
        <v>26</v>
      </c>
    </row>
    <row r="2" spans="1:10" x14ac:dyDescent="0.55000000000000004">
      <c r="A2">
        <v>25</v>
      </c>
      <c r="B2">
        <v>100</v>
      </c>
      <c r="C2">
        <v>2</v>
      </c>
      <c r="D2">
        <f>1.15*10^-4</f>
        <v>1.1499999999999999E-4</v>
      </c>
      <c r="E2">
        <f>C2*(1+(D2*(B2-A2)))</f>
        <v>2.0172500000000002</v>
      </c>
      <c r="F2">
        <v>10</v>
      </c>
      <c r="G2">
        <v>0.09</v>
      </c>
      <c r="H2">
        <f>G2/(F2*C2)</f>
        <v>4.4999999999999997E-3</v>
      </c>
      <c r="I2">
        <f>G2/(F2*E2)</f>
        <v>4.4615193952162588E-3</v>
      </c>
      <c r="J2">
        <f>(H2-I2)*100/H2</f>
        <v>0.85512455074979798</v>
      </c>
    </row>
    <row r="3" spans="1:10" x14ac:dyDescent="0.55000000000000004">
      <c r="A3" t="s">
        <v>25</v>
      </c>
      <c r="B3" t="s">
        <v>25</v>
      </c>
      <c r="F3" t="s">
        <v>17</v>
      </c>
      <c r="G3" t="s">
        <v>17</v>
      </c>
    </row>
    <row r="5" spans="1:10" ht="20.399999999999999" x14ac:dyDescent="0.75">
      <c r="A5" t="s">
        <v>21</v>
      </c>
      <c r="B5" t="s">
        <v>20</v>
      </c>
      <c r="C5" t="s">
        <v>22</v>
      </c>
      <c r="D5" t="s">
        <v>23</v>
      </c>
      <c r="E5" t="s">
        <v>24</v>
      </c>
      <c r="F5" t="s">
        <v>16</v>
      </c>
      <c r="G5" t="s">
        <v>15</v>
      </c>
      <c r="H5" s="1" t="s">
        <v>27</v>
      </c>
      <c r="I5" s="1" t="s">
        <v>28</v>
      </c>
      <c r="J5" s="1" t="s">
        <v>26</v>
      </c>
    </row>
    <row r="6" spans="1:10" x14ac:dyDescent="0.55000000000000004">
      <c r="A6">
        <v>25</v>
      </c>
      <c r="B6">
        <v>115</v>
      </c>
      <c r="C6">
        <v>1.95</v>
      </c>
      <c r="D6">
        <f>1.12*10^-4</f>
        <v>1.1200000000000001E-4</v>
      </c>
      <c r="E6">
        <f>C6*(1+(D6*(B6-A6)))</f>
        <v>1.9696560000000001</v>
      </c>
      <c r="F6">
        <v>10</v>
      </c>
      <c r="G6">
        <v>0.115</v>
      </c>
      <c r="H6">
        <f>G6/(F6*C6)</f>
        <v>5.8974358974358976E-3</v>
      </c>
      <c r="I6">
        <f>G6/(F6*E6)</f>
        <v>5.8385829809875431E-3</v>
      </c>
      <c r="J6">
        <f>(H6-I6)*100/H6</f>
        <v>0.99794075716775132</v>
      </c>
    </row>
    <row r="7" spans="1:10" x14ac:dyDescent="0.55000000000000004">
      <c r="A7" t="s">
        <v>25</v>
      </c>
      <c r="B7" t="s">
        <v>25</v>
      </c>
      <c r="F7" t="s">
        <v>17</v>
      </c>
      <c r="G7" t="s">
        <v>17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468DD-7C6D-4001-8B4A-1D3E09F42978}">
  <dimension ref="A1:Q3"/>
  <sheetViews>
    <sheetView workbookViewId="0">
      <selection activeCell="J2" sqref="J2"/>
    </sheetView>
  </sheetViews>
  <sheetFormatPr defaultRowHeight="14.4" x14ac:dyDescent="0.55000000000000004"/>
  <cols>
    <col min="1" max="3" width="3.68359375" bestFit="1" customWidth="1"/>
    <col min="4" max="5" width="4.68359375" bestFit="1" customWidth="1"/>
    <col min="6" max="6" width="3.68359375" bestFit="1" customWidth="1"/>
    <col min="7" max="7" width="2.7890625" bestFit="1" customWidth="1"/>
    <col min="8" max="8" width="2.68359375" bestFit="1" customWidth="1"/>
    <col min="9" max="9" width="4.68359375" bestFit="1" customWidth="1"/>
    <col min="10" max="10" width="5.68359375" bestFit="1" customWidth="1"/>
    <col min="11" max="12" width="7.68359375" bestFit="1" customWidth="1"/>
    <col min="13" max="14" width="8.68359375" bestFit="1" customWidth="1"/>
    <col min="15" max="15" width="7.68359375" bestFit="1" customWidth="1"/>
    <col min="16" max="16" width="4.68359375" bestFit="1" customWidth="1"/>
    <col min="17" max="17" width="5.68359375" bestFit="1" customWidth="1"/>
  </cols>
  <sheetData>
    <row r="1" spans="1:17" ht="20.399999999999999" x14ac:dyDescent="0.75">
      <c r="A1" t="s">
        <v>21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14</v>
      </c>
      <c r="H1" t="s">
        <v>16</v>
      </c>
      <c r="I1" t="s">
        <v>39</v>
      </c>
      <c r="J1" s="1" t="s">
        <v>27</v>
      </c>
      <c r="K1" t="s">
        <v>38</v>
      </c>
      <c r="L1" t="s">
        <v>34</v>
      </c>
      <c r="M1" t="s">
        <v>35</v>
      </c>
      <c r="N1" t="s">
        <v>36</v>
      </c>
      <c r="O1" t="s">
        <v>37</v>
      </c>
      <c r="P1" t="s">
        <v>40</v>
      </c>
      <c r="Q1" s="1" t="s">
        <v>41</v>
      </c>
    </row>
    <row r="2" spans="1:17" x14ac:dyDescent="0.55000000000000004">
      <c r="A2">
        <v>25</v>
      </c>
      <c r="B2">
        <v>125</v>
      </c>
      <c r="C2">
        <v>994</v>
      </c>
      <c r="D2">
        <v>1006</v>
      </c>
      <c r="E2">
        <v>1006</v>
      </c>
      <c r="F2">
        <v>994</v>
      </c>
      <c r="G2">
        <v>2</v>
      </c>
      <c r="H2">
        <v>10</v>
      </c>
      <c r="I2">
        <f>((D2/(C2+D2)) - (F2/(E2+F2)))*H2</f>
        <v>6.0000000000000053E-2</v>
      </c>
      <c r="J2">
        <f>I2/(H2*G2)</f>
        <v>3.0000000000000027E-3</v>
      </c>
      <c r="K2">
        <f>2*10^-5</f>
        <v>2.0000000000000002E-5</v>
      </c>
      <c r="L2">
        <f>C2*(1+(K2*(B2-A2)))</f>
        <v>995.98800000000006</v>
      </c>
      <c r="M2">
        <f>D2*(1+(K2*(B2-A2)))</f>
        <v>1008.0120000000001</v>
      </c>
      <c r="N2">
        <f>E2*(1+(K2*(B2-A2)))</f>
        <v>1008.0120000000001</v>
      </c>
      <c r="O2">
        <f>F2*(1+(K2*(B2-A2)))</f>
        <v>995.98800000000006</v>
      </c>
      <c r="P2">
        <f>((M2/(L2+M2)) - (O2/(N2+O2)))*H2</f>
        <v>5.9999999999999498E-2</v>
      </c>
      <c r="Q2">
        <f>P2/(H2*G2)</f>
        <v>2.9999999999999749E-3</v>
      </c>
    </row>
    <row r="3" spans="1:17" x14ac:dyDescent="0.55000000000000004">
      <c r="A3" t="s">
        <v>25</v>
      </c>
      <c r="B3" t="s">
        <v>25</v>
      </c>
      <c r="C3" s="1" t="s">
        <v>42</v>
      </c>
      <c r="D3" t="s">
        <v>42</v>
      </c>
      <c r="E3" t="s">
        <v>42</v>
      </c>
      <c r="F3" t="s">
        <v>42</v>
      </c>
      <c r="H3" t="s">
        <v>17</v>
      </c>
      <c r="I3" t="s">
        <v>17</v>
      </c>
      <c r="L3" t="s">
        <v>42</v>
      </c>
      <c r="M3" t="s">
        <v>42</v>
      </c>
      <c r="N3" t="s">
        <v>42</v>
      </c>
      <c r="O3" t="s">
        <v>42</v>
      </c>
      <c r="P3" t="s">
        <v>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39805-1DEC-46DF-AD73-879A546A8943}">
  <dimension ref="A1:G9"/>
  <sheetViews>
    <sheetView workbookViewId="0">
      <selection activeCell="C9" sqref="C9"/>
    </sheetView>
  </sheetViews>
  <sheetFormatPr defaultRowHeight="14.4" x14ac:dyDescent="0.55000000000000004"/>
  <cols>
    <col min="3" max="4" width="17.62890625" bestFit="1" customWidth="1"/>
    <col min="5" max="5" width="11.26171875" bestFit="1" customWidth="1"/>
    <col min="7" max="8" width="11.26171875" bestFit="1" customWidth="1"/>
    <col min="10" max="10" width="10.68359375" bestFit="1" customWidth="1"/>
  </cols>
  <sheetData>
    <row r="1" spans="1:7" ht="30" x14ac:dyDescent="0.75">
      <c r="A1" t="s">
        <v>21</v>
      </c>
      <c r="B1" t="s">
        <v>29</v>
      </c>
      <c r="C1" s="2" t="s">
        <v>44</v>
      </c>
      <c r="D1" s="2" t="s">
        <v>45</v>
      </c>
      <c r="E1" t="s">
        <v>38</v>
      </c>
      <c r="F1" t="s">
        <v>14</v>
      </c>
      <c r="G1" s="3" t="s">
        <v>46</v>
      </c>
    </row>
    <row r="2" spans="1:7" x14ac:dyDescent="0.55000000000000004">
      <c r="A2">
        <v>25</v>
      </c>
      <c r="B2">
        <v>150</v>
      </c>
      <c r="C2">
        <f>14.9*10^-6</f>
        <v>1.49E-5</v>
      </c>
      <c r="D2">
        <f>10.65*10^-6</f>
        <v>1.065E-5</v>
      </c>
      <c r="E2">
        <v>2.0000000000000002E-5</v>
      </c>
      <c r="F2">
        <v>2</v>
      </c>
      <c r="G2">
        <f>((D2-C2)+(E2/F2))*(B2-A2)</f>
        <v>7.187500000000001E-4</v>
      </c>
    </row>
    <row r="3" spans="1:7" x14ac:dyDescent="0.55000000000000004">
      <c r="A3" t="s">
        <v>25</v>
      </c>
      <c r="B3" t="s">
        <v>25</v>
      </c>
      <c r="C3" t="s">
        <v>43</v>
      </c>
      <c r="D3" t="s">
        <v>43</v>
      </c>
    </row>
    <row r="5" spans="1:7" x14ac:dyDescent="0.55000000000000004">
      <c r="A5">
        <v>77</v>
      </c>
      <c r="B5">
        <v>302</v>
      </c>
      <c r="C5">
        <f>C2*0.55556</f>
        <v>8.277844000000001E-6</v>
      </c>
      <c r="D5">
        <f>D2*0.55556</f>
        <v>5.9167140000000004E-6</v>
      </c>
      <c r="E5">
        <f>E2*0.55556</f>
        <v>1.1111200000000001E-5</v>
      </c>
      <c r="F5">
        <v>2</v>
      </c>
      <c r="G5">
        <f>((D5-C5)+(E5/F5))*(B5-A5)</f>
        <v>7.1875575E-4</v>
      </c>
    </row>
    <row r="8" spans="1:7" ht="30" x14ac:dyDescent="0.75">
      <c r="A8" t="s">
        <v>21</v>
      </c>
      <c r="B8" t="s">
        <v>29</v>
      </c>
      <c r="C8" s="2" t="s">
        <v>44</v>
      </c>
      <c r="D8" s="2" t="s">
        <v>45</v>
      </c>
      <c r="E8" t="s">
        <v>38</v>
      </c>
      <c r="F8" t="s">
        <v>14</v>
      </c>
      <c r="G8" s="3" t="s">
        <v>46</v>
      </c>
    </row>
    <row r="9" spans="1:7" x14ac:dyDescent="0.55000000000000004">
      <c r="A9">
        <v>25</v>
      </c>
      <c r="B9">
        <v>125</v>
      </c>
      <c r="C9">
        <f>14.9*10^-6</f>
        <v>1.49E-5</v>
      </c>
      <c r="D9">
        <f>1.1*10^-5</f>
        <v>1.1000000000000001E-5</v>
      </c>
      <c r="E9">
        <v>2.0000000000000002E-5</v>
      </c>
      <c r="F9">
        <v>1.97</v>
      </c>
      <c r="G9">
        <f>((D9-C9)+(E9/F9))*(B9-A9)</f>
        <v>6.2522842639593942E-4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2CD1F-A354-4756-BA48-C6A56E58FE8B}">
  <dimension ref="A1:V7"/>
  <sheetViews>
    <sheetView tabSelected="1" workbookViewId="0">
      <selection activeCell="O6" sqref="O6"/>
    </sheetView>
  </sheetViews>
  <sheetFormatPr defaultRowHeight="14.4" x14ac:dyDescent="0.55000000000000004"/>
  <cols>
    <col min="1" max="1" width="2.68359375" bestFit="1" customWidth="1"/>
    <col min="2" max="2" width="3.68359375" bestFit="1" customWidth="1"/>
    <col min="3" max="4" width="17.62890625" bestFit="1" customWidth="1"/>
    <col min="5" max="5" width="5.68359375" customWidth="1"/>
    <col min="6" max="6" width="4.68359375" bestFit="1" customWidth="1"/>
    <col min="7" max="7" width="8.3125" customWidth="1"/>
    <col min="8" max="8" width="3.68359375" bestFit="1" customWidth="1"/>
    <col min="9" max="10" width="4.68359375" bestFit="1" customWidth="1"/>
    <col min="11" max="11" width="3.68359375" bestFit="1" customWidth="1"/>
    <col min="12" max="12" width="2.68359375" bestFit="1" customWidth="1"/>
    <col min="13" max="13" width="11.578125" customWidth="1"/>
    <col min="14" max="14" width="11.68359375" bestFit="1" customWidth="1"/>
    <col min="15" max="15" width="12.15625" bestFit="1" customWidth="1"/>
    <col min="21" max="21" width="11.68359375" bestFit="1" customWidth="1"/>
    <col min="22" max="22" width="12.15625" bestFit="1" customWidth="1"/>
  </cols>
  <sheetData>
    <row r="1" spans="1:22" ht="30" x14ac:dyDescent="0.75">
      <c r="A1" t="s">
        <v>21</v>
      </c>
      <c r="B1" t="s">
        <v>29</v>
      </c>
      <c r="C1" s="2" t="s">
        <v>44</v>
      </c>
      <c r="D1" s="2" t="s">
        <v>47</v>
      </c>
      <c r="E1" t="s">
        <v>14</v>
      </c>
      <c r="F1" t="s">
        <v>48</v>
      </c>
      <c r="G1" s="1" t="s">
        <v>49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16</v>
      </c>
      <c r="M1" s="1" t="s">
        <v>15</v>
      </c>
      <c r="N1" s="3" t="s">
        <v>50</v>
      </c>
      <c r="O1" s="1" t="s">
        <v>51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53</v>
      </c>
      <c r="U1" s="3" t="s">
        <v>52</v>
      </c>
      <c r="V1" s="1" t="s">
        <v>26</v>
      </c>
    </row>
    <row r="2" spans="1:22" x14ac:dyDescent="0.55000000000000004">
      <c r="A2">
        <v>25</v>
      </c>
      <c r="B2">
        <v>250</v>
      </c>
      <c r="C2">
        <f>14.9*10^-6</f>
        <v>1.49E-5</v>
      </c>
      <c r="D2">
        <f>8.41*10^-6</f>
        <v>8.4099999999999991E-6</v>
      </c>
      <c r="E2">
        <v>2</v>
      </c>
      <c r="F2">
        <v>1000</v>
      </c>
      <c r="G2">
        <v>20</v>
      </c>
      <c r="H2">
        <f>F2-G2</f>
        <v>980</v>
      </c>
      <c r="I2">
        <f>F2+G2</f>
        <v>1020</v>
      </c>
      <c r="J2">
        <f>F2+G2</f>
        <v>1020</v>
      </c>
      <c r="K2">
        <f>F2-G2</f>
        <v>980</v>
      </c>
      <c r="L2">
        <v>10</v>
      </c>
      <c r="M2">
        <f>((I2/(H2+I2)) - (K2/(J2+K2)))*L2</f>
        <v>0.20000000000000018</v>
      </c>
      <c r="N2">
        <f>M2/(L2*E2)</f>
        <v>1.0000000000000009E-2</v>
      </c>
      <c r="O2">
        <f>F2*(1 - (E2*(D2-C2)*(B2-A2)))</f>
        <v>1002.9205000000001</v>
      </c>
      <c r="P2">
        <f>O2-G2</f>
        <v>982.92050000000006</v>
      </c>
      <c r="Q2">
        <f>O2+G2</f>
        <v>1022.9205000000001</v>
      </c>
      <c r="R2">
        <f>O2+G2</f>
        <v>1022.9205000000001</v>
      </c>
      <c r="S2">
        <f>O2-G2</f>
        <v>982.92050000000006</v>
      </c>
      <c r="T2">
        <f>((Q2/(P2+Q2)) - (S2/(R2+S2)))*L2</f>
        <v>0.19941760089658145</v>
      </c>
      <c r="U2">
        <f>T2/(L2*E2)</f>
        <v>9.9708800448290724E-3</v>
      </c>
      <c r="V2">
        <f>((N2-U2)*100)/N2</f>
        <v>0.29119955170936435</v>
      </c>
    </row>
    <row r="3" spans="1:22" x14ac:dyDescent="0.55000000000000004">
      <c r="A3" t="s">
        <v>25</v>
      </c>
      <c r="B3" t="s">
        <v>25</v>
      </c>
      <c r="C3" t="s">
        <v>43</v>
      </c>
      <c r="D3" t="s">
        <v>43</v>
      </c>
    </row>
    <row r="5" spans="1:22" ht="30" x14ac:dyDescent="0.75">
      <c r="A5" t="s">
        <v>21</v>
      </c>
      <c r="B5" t="s">
        <v>29</v>
      </c>
      <c r="C5" s="2" t="s">
        <v>44</v>
      </c>
      <c r="D5" s="2" t="s">
        <v>47</v>
      </c>
      <c r="E5" t="s">
        <v>14</v>
      </c>
      <c r="F5" t="s">
        <v>48</v>
      </c>
      <c r="G5" s="1" t="s">
        <v>49</v>
      </c>
      <c r="H5" s="1" t="s">
        <v>30</v>
      </c>
      <c r="I5" s="1" t="s">
        <v>31</v>
      </c>
      <c r="J5" s="1" t="s">
        <v>32</v>
      </c>
      <c r="K5" s="1" t="s">
        <v>33</v>
      </c>
      <c r="L5" s="1" t="s">
        <v>16</v>
      </c>
      <c r="M5" s="1" t="s">
        <v>15</v>
      </c>
      <c r="N5" s="3" t="s">
        <v>50</v>
      </c>
      <c r="O5" s="1" t="s">
        <v>51</v>
      </c>
      <c r="P5" s="1" t="s">
        <v>34</v>
      </c>
      <c r="Q5" s="1" t="s">
        <v>35</v>
      </c>
      <c r="R5" s="1" t="s">
        <v>36</v>
      </c>
      <c r="S5" s="1" t="s">
        <v>37</v>
      </c>
      <c r="T5" s="1" t="s">
        <v>53</v>
      </c>
      <c r="U5" s="3" t="s">
        <v>52</v>
      </c>
      <c r="V5" s="1" t="s">
        <v>26</v>
      </c>
    </row>
    <row r="6" spans="1:22" x14ac:dyDescent="0.55000000000000004">
      <c r="A6">
        <v>25</v>
      </c>
      <c r="B6">
        <v>200</v>
      </c>
      <c r="C6">
        <f>14.9*10^-6</f>
        <v>1.49E-5</v>
      </c>
      <c r="D6">
        <f>2.47*10^-5</f>
        <v>2.4700000000000004E-5</v>
      </c>
      <c r="E6">
        <v>1.98</v>
      </c>
      <c r="F6">
        <v>1000</v>
      </c>
      <c r="G6">
        <v>17</v>
      </c>
      <c r="H6">
        <f>F6-G6</f>
        <v>983</v>
      </c>
      <c r="I6">
        <f>F6+G6</f>
        <v>1017</v>
      </c>
      <c r="J6">
        <f>F6+G6</f>
        <v>1017</v>
      </c>
      <c r="K6">
        <f>F6-G6</f>
        <v>983</v>
      </c>
      <c r="L6">
        <v>10</v>
      </c>
      <c r="M6">
        <f>((I6/(H6+I6)) - (K6/(J6+K6)))*L6</f>
        <v>0.1699999999999996</v>
      </c>
      <c r="N6">
        <f>M6/(L6*E6)</f>
        <v>8.5858585858585648E-3</v>
      </c>
      <c r="O6">
        <f>F6*(1 - (E6*(D6-C6)*(B6-A6)))</f>
        <v>996.60429999999997</v>
      </c>
      <c r="P6">
        <f>O6-G6</f>
        <v>979.60429999999997</v>
      </c>
      <c r="Q6">
        <f>O6+G6</f>
        <v>1013.6043</v>
      </c>
      <c r="R6">
        <f>O6+G6</f>
        <v>1013.6043</v>
      </c>
      <c r="S6">
        <f>O6-G6</f>
        <v>979.60429999999997</v>
      </c>
      <c r="T6">
        <f>((Q6/(P6+Q6)) - (S6/(R6+S6)))*L6</f>
        <v>0.17057923591138391</v>
      </c>
      <c r="U6">
        <f>T6/(L6*E6)</f>
        <v>8.6151129248173679E-3</v>
      </c>
      <c r="V6">
        <f>((N6-U6)*100)/N6</f>
        <v>-0.34072700669664902</v>
      </c>
    </row>
    <row r="7" spans="1:22" x14ac:dyDescent="0.55000000000000004">
      <c r="A7" t="s">
        <v>25</v>
      </c>
      <c r="B7" t="s">
        <v>25</v>
      </c>
      <c r="C7" t="s">
        <v>43</v>
      </c>
      <c r="D7" t="s">
        <v>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Lateral Strain</vt:lpstr>
      <vt:lpstr>Cantilever</vt:lpstr>
      <vt:lpstr>TCGF</vt:lpstr>
      <vt:lpstr>TCR-bridge</vt:lpstr>
      <vt:lpstr>Apparent Strain</vt:lpstr>
      <vt:lpstr>Bonded Resistance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Poorn Mehta</dc:creator>
  <cp:lastModifiedBy>Poorn Mehta</cp:lastModifiedBy>
  <dcterms:created xsi:type="dcterms:W3CDTF">2018-11-20T15:44:20Z</dcterms:created>
  <dcterms:modified xsi:type="dcterms:W3CDTF">2018-12-18T21:56:03Z</dcterms:modified>
</cp:coreProperties>
</file>