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45250E7-0119-43FA-BA21-DDCCA121995B}" xr6:coauthVersionLast="40" xr6:coauthVersionMax="40" xr10:uidLastSave="{00000000-0000-0000-0000-000000000000}"/>
  <bookViews>
    <workbookView xWindow="0" yWindow="0" windowWidth="22260" windowHeight="12648" activeTab="3" xr2:uid="{00000000-000D-0000-FFFF-FFFF00000000}"/>
  </bookViews>
  <sheets>
    <sheet name="Eddy" sheetId="1" r:id="rId1"/>
    <sheet name="Resp Error Freq" sheetId="2" r:id="rId2"/>
    <sheet name="Resp Error Freq 2" sheetId="4" r:id="rId3"/>
    <sheet name="Sheet1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2" l="1"/>
  <c r="K24" i="2"/>
  <c r="J24" i="2"/>
  <c r="H24" i="2"/>
  <c r="G24" i="2"/>
  <c r="Q13" i="2"/>
  <c r="J16" i="5" l="1"/>
  <c r="K16" i="5"/>
  <c r="I16" i="5"/>
  <c r="N2" i="5" s="1"/>
  <c r="C16" i="5"/>
  <c r="A16" i="5"/>
  <c r="C7" i="1"/>
  <c r="F2" i="5" l="1"/>
  <c r="H7" i="2"/>
  <c r="H15" i="2"/>
  <c r="G15" i="2"/>
  <c r="F15" i="2"/>
  <c r="E15" i="2"/>
  <c r="D15" i="2"/>
  <c r="C15" i="2"/>
  <c r="B15" i="2"/>
  <c r="C12" i="2"/>
  <c r="C11" i="2"/>
  <c r="C10" i="2"/>
  <c r="B10" i="2"/>
  <c r="H6" i="2"/>
  <c r="B7" i="1"/>
  <c r="D7" i="1" s="1"/>
  <c r="B9" i="1"/>
  <c r="A9" i="1" l="1"/>
  <c r="C2" i="4" l="1"/>
  <c r="D2" i="4"/>
  <c r="H2" i="2"/>
  <c r="C2" i="1"/>
  <c r="D2" i="1" s="1"/>
  <c r="G2" i="2"/>
  <c r="F2" i="2"/>
  <c r="E2" i="2"/>
  <c r="B2" i="1"/>
  <c r="E2" i="4" l="1"/>
</calcChain>
</file>

<file path=xl/sharedStrings.xml><?xml version="1.0" encoding="utf-8"?>
<sst xmlns="http://schemas.openxmlformats.org/spreadsheetml/2006/main" count="73" uniqueCount="32">
  <si>
    <t>Frequency</t>
  </si>
  <si>
    <t>Permeability of space</t>
  </si>
  <si>
    <t>Conductivity</t>
  </si>
  <si>
    <t>Depth</t>
  </si>
  <si>
    <t>m</t>
  </si>
  <si>
    <t>f</t>
  </si>
  <si>
    <t>k</t>
  </si>
  <si>
    <t>c</t>
  </si>
  <si>
    <t>Hz</t>
  </si>
  <si>
    <t>kg</t>
  </si>
  <si>
    <t>N/m</t>
  </si>
  <si>
    <t>N-sec/m</t>
  </si>
  <si>
    <t>damping ratio</t>
  </si>
  <si>
    <t>ωn</t>
  </si>
  <si>
    <t>ω</t>
  </si>
  <si>
    <t>Amplification</t>
  </si>
  <si>
    <t>w/wn</t>
  </si>
  <si>
    <t>sqr</t>
  </si>
  <si>
    <t>db</t>
  </si>
  <si>
    <t>term 1</t>
  </si>
  <si>
    <t>HW</t>
  </si>
  <si>
    <t>Lab</t>
  </si>
  <si>
    <t>Quiz</t>
  </si>
  <si>
    <t xml:space="preserve">Mid Term </t>
  </si>
  <si>
    <t>Final</t>
  </si>
  <si>
    <t>overall</t>
  </si>
  <si>
    <t>avg</t>
  </si>
  <si>
    <t>a</t>
  </si>
  <si>
    <t>b</t>
  </si>
  <si>
    <t>sqrt delta</t>
  </si>
  <si>
    <t>root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</si>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</sst>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A19" sqref="A19"/>
    </sheetView>
  </sheetViews>
  <sheetFormatPr defaultRowHeight="14.4" x14ac:dyDescent="0.55000000000000004"/>
  <cols>
    <col min="1" max="1" width="8.89453125" bestFit="1" customWidth="1"/>
    <col min="2" max="2" width="17.62890625" bestFit="1" customWidth="1"/>
    <col min="3" max="3" width="10.5234375" bestFit="1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10000</v>
      </c>
      <c r="B2">
        <f>1.257*10^-6</f>
        <v>1.2569999999999998E-6</v>
      </c>
      <c r="C2">
        <f>6.99*(10^6)</f>
        <v>6990000</v>
      </c>
      <c r="D2">
        <f>1/SQRT(PI()*A2*B2*C2)</f>
        <v>1.9033507910581858E-3</v>
      </c>
    </row>
    <row r="3" spans="1:4" x14ac:dyDescent="0.55000000000000004">
      <c r="D3" t="s">
        <v>4</v>
      </c>
    </row>
    <row r="6" spans="1:4" x14ac:dyDescent="0.55000000000000004">
      <c r="A6" t="s">
        <v>0</v>
      </c>
      <c r="B6" t="s">
        <v>1</v>
      </c>
      <c r="C6" t="s">
        <v>2</v>
      </c>
      <c r="D6" t="s">
        <v>3</v>
      </c>
    </row>
    <row r="7" spans="1:4" x14ac:dyDescent="0.55000000000000004">
      <c r="A7">
        <v>11168</v>
      </c>
      <c r="B7">
        <f>1.2566*10^-6</f>
        <v>1.2566E-6</v>
      </c>
      <c r="C7">
        <f>6.283*(10^6)</f>
        <v>6283000</v>
      </c>
      <c r="D7">
        <f>1/SQRT(PI()*A7*B7*C7)</f>
        <v>1.90000744835699E-3</v>
      </c>
    </row>
    <row r="8" spans="1:4" x14ac:dyDescent="0.55000000000000004">
      <c r="D8" t="s">
        <v>4</v>
      </c>
    </row>
    <row r="9" spans="1:4" x14ac:dyDescent="0.55000000000000004">
      <c r="A9">
        <f>1/((B9^2)*PI()*B7*C7)</f>
        <v>11168.087561488328</v>
      </c>
      <c r="B9">
        <f>1.9*(10^-3)</f>
        <v>1.9E-3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CDC97-4169-4D73-ABD3-15B0BDF5789E}">
  <dimension ref="A1:Q24"/>
  <sheetViews>
    <sheetView workbookViewId="0">
      <selection activeCell="N22" sqref="N22"/>
    </sheetView>
  </sheetViews>
  <sheetFormatPr defaultRowHeight="14.4" x14ac:dyDescent="0.55000000000000004"/>
  <cols>
    <col min="5" max="5" width="11.68359375" bestFit="1" customWidth="1"/>
    <col min="7" max="7" width="9.578125" bestFit="1" customWidth="1"/>
    <col min="8" max="8" width="11.68359375" bestFit="1" customWidth="1"/>
    <col min="10" max="10" width="11.578125" bestFit="1" customWidth="1"/>
    <col min="11" max="11" width="10.68359375" bestFit="1" customWidth="1"/>
    <col min="14" max="14" width="11.68359375" bestFit="1" customWidth="1"/>
  </cols>
  <sheetData>
    <row r="1" spans="1:17" x14ac:dyDescent="0.55000000000000004">
      <c r="A1" t="s">
        <v>5</v>
      </c>
      <c r="B1" t="s">
        <v>4</v>
      </c>
      <c r="C1" t="s">
        <v>6</v>
      </c>
      <c r="D1" t="s">
        <v>7</v>
      </c>
      <c r="E1" t="s">
        <v>12</v>
      </c>
      <c r="F1" s="1" t="s">
        <v>13</v>
      </c>
      <c r="G1" s="1" t="s">
        <v>14</v>
      </c>
      <c r="H1" t="s">
        <v>15</v>
      </c>
    </row>
    <row r="2" spans="1:17" x14ac:dyDescent="0.55000000000000004">
      <c r="A2">
        <v>2500</v>
      </c>
      <c r="B2">
        <v>5.0000000000000001E-3</v>
      </c>
      <c r="C2">
        <v>100000</v>
      </c>
      <c r="D2">
        <v>28.5</v>
      </c>
      <c r="E2">
        <f>(D2/2)/(SQRT(C2*B2))</f>
        <v>0.63727937358744002</v>
      </c>
      <c r="F2">
        <f>SQRT(C2/B2)</f>
        <v>4472.1359549995796</v>
      </c>
      <c r="G2">
        <f>2*PI()*A2</f>
        <v>15707.963267948966</v>
      </c>
      <c r="H2">
        <f>(((((1-((G2/F2)^2))^2)+(((2*E2*(G2/F2))^2)))^0.5)^-1)</f>
        <v>8.2041892002741507E-2</v>
      </c>
    </row>
    <row r="3" spans="1:17" x14ac:dyDescent="0.55000000000000004">
      <c r="A3" t="s">
        <v>8</v>
      </c>
      <c r="B3" t="s">
        <v>9</v>
      </c>
      <c r="C3" t="s">
        <v>10</v>
      </c>
      <c r="D3" t="s">
        <v>11</v>
      </c>
    </row>
    <row r="5" spans="1:17" x14ac:dyDescent="0.55000000000000004">
      <c r="A5" t="s">
        <v>5</v>
      </c>
      <c r="B5" t="s">
        <v>4</v>
      </c>
      <c r="C5" t="s">
        <v>6</v>
      </c>
      <c r="D5" t="s">
        <v>7</v>
      </c>
      <c r="E5" t="s">
        <v>12</v>
      </c>
      <c r="F5" s="1" t="s">
        <v>13</v>
      </c>
      <c r="G5" s="1" t="s">
        <v>14</v>
      </c>
      <c r="H5" t="s">
        <v>15</v>
      </c>
    </row>
    <row r="6" spans="1:17" x14ac:dyDescent="0.55000000000000004">
      <c r="A6">
        <v>2500</v>
      </c>
      <c r="B6">
        <v>5.0000000000000001E-3</v>
      </c>
      <c r="C6">
        <v>100000</v>
      </c>
      <c r="D6">
        <v>28.5</v>
      </c>
      <c r="E6">
        <v>0.53683381399999996</v>
      </c>
      <c r="F6">
        <v>21000</v>
      </c>
      <c r="G6">
        <v>3500</v>
      </c>
      <c r="H6">
        <f>(((((1-((G6/F6)^2))^2)+(((2*E6*(G6/F6))^2)))^0.5)^-1)</f>
        <v>1.0115794542773848</v>
      </c>
    </row>
    <row r="7" spans="1:17" x14ac:dyDescent="0.55000000000000004">
      <c r="A7" t="s">
        <v>8</v>
      </c>
      <c r="B7" t="s">
        <v>9</v>
      </c>
      <c r="C7" t="s">
        <v>10</v>
      </c>
      <c r="D7" t="s">
        <v>11</v>
      </c>
      <c r="H7">
        <f>10*LOG10(H6)</f>
        <v>5.0000000075072742E-2</v>
      </c>
    </row>
    <row r="9" spans="1:17" x14ac:dyDescent="0.55000000000000004">
      <c r="B9" t="s">
        <v>16</v>
      </c>
      <c r="C9" t="s">
        <v>17</v>
      </c>
    </row>
    <row r="10" spans="1:17" x14ac:dyDescent="0.55000000000000004">
      <c r="B10">
        <f>G6/F6</f>
        <v>0.16666666666666666</v>
      </c>
      <c r="C10">
        <f>B10^2</f>
        <v>2.7777777777777776E-2</v>
      </c>
    </row>
    <row r="11" spans="1:17" x14ac:dyDescent="0.55000000000000004">
      <c r="C11">
        <f xml:space="preserve"> 1 - C10</f>
        <v>0.97222222222222221</v>
      </c>
    </row>
    <row r="12" spans="1:17" x14ac:dyDescent="0.55000000000000004">
      <c r="C12">
        <f>C11^2</f>
        <v>0.94521604938271597</v>
      </c>
      <c r="J12" t="s">
        <v>5</v>
      </c>
      <c r="K12" t="s">
        <v>4</v>
      </c>
      <c r="L12" t="s">
        <v>6</v>
      </c>
      <c r="M12" t="s">
        <v>7</v>
      </c>
      <c r="N12" t="s">
        <v>12</v>
      </c>
      <c r="O12" s="1" t="s">
        <v>13</v>
      </c>
      <c r="P12" s="1" t="s">
        <v>14</v>
      </c>
      <c r="Q12" t="s">
        <v>15</v>
      </c>
    </row>
    <row r="13" spans="1:17" x14ac:dyDescent="0.55000000000000004">
      <c r="N13">
        <v>0.65</v>
      </c>
      <c r="O13">
        <v>10000</v>
      </c>
      <c r="P13">
        <v>6046</v>
      </c>
      <c r="Q13">
        <f>(((((1-((P13/O13)^2))^2)+(((2*N13*(P13/O13))^2)))^0.5)^-1)</f>
        <v>0.99000071343879248</v>
      </c>
    </row>
    <row r="14" spans="1:17" x14ac:dyDescent="0.55000000000000004">
      <c r="A14" t="s">
        <v>18</v>
      </c>
      <c r="E14" t="s">
        <v>19</v>
      </c>
    </row>
    <row r="15" spans="1:17" x14ac:dyDescent="0.55000000000000004">
      <c r="A15">
        <v>0.05</v>
      </c>
      <c r="B15">
        <f>A15/10</f>
        <v>5.0000000000000001E-3</v>
      </c>
      <c r="C15">
        <f>10^B15</f>
        <v>1.0115794542598986</v>
      </c>
      <c r="D15">
        <f>C15^2</f>
        <v>1.0232929922807543</v>
      </c>
      <c r="E15">
        <f>D15*C12</f>
        <v>0.96723295952463262</v>
      </c>
      <c r="F15">
        <f xml:space="preserve"> 1 - E15</f>
        <v>3.2767040475367382E-2</v>
      </c>
      <c r="G15">
        <f>F15/(4*C10*D15)</f>
        <v>0.28819054415785123</v>
      </c>
      <c r="H15">
        <f>SQRT(G15)</f>
        <v>0.53683381428320187</v>
      </c>
    </row>
    <row r="23" spans="7:12" x14ac:dyDescent="0.55000000000000004">
      <c r="G23" t="s">
        <v>27</v>
      </c>
      <c r="H23" t="s">
        <v>28</v>
      </c>
      <c r="I23" t="s">
        <v>7</v>
      </c>
      <c r="J23" t="s">
        <v>29</v>
      </c>
      <c r="K23" t="s">
        <v>30</v>
      </c>
      <c r="L23" t="s">
        <v>31</v>
      </c>
    </row>
    <row r="24" spans="7:12" x14ac:dyDescent="0.55000000000000004">
      <c r="G24">
        <f>0.9801*10^-16</f>
        <v>9.8009999999999989E-17</v>
      </c>
      <c r="H24">
        <f>-0.3038*10^-8</f>
        <v>-3.0380000000000001E-9</v>
      </c>
      <c r="I24">
        <v>-1.9900000000000001E-2</v>
      </c>
      <c r="J24">
        <f>SQRT((H24^2)-(4*G24*I24))</f>
        <v>4.1268680618599862E-9</v>
      </c>
      <c r="K24">
        <f>(-H24+J24)/(2*G24)</f>
        <v>36551719.527905248</v>
      </c>
      <c r="L24">
        <f>SQRT(K24)</f>
        <v>6045.8018101741682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F47D2-3C68-4DEB-93E8-D03038C71F33}">
  <dimension ref="A1:E3"/>
  <sheetViews>
    <sheetView workbookViewId="0">
      <selection activeCell="K12" sqref="K12"/>
    </sheetView>
  </sheetViews>
  <sheetFormatPr defaultRowHeight="14.4" x14ac:dyDescent="0.55000000000000004"/>
  <cols>
    <col min="5" max="5" width="11.68359375" bestFit="1" customWidth="1"/>
  </cols>
  <sheetData>
    <row r="1" spans="1:5" x14ac:dyDescent="0.55000000000000004">
      <c r="A1" t="s">
        <v>5</v>
      </c>
      <c r="B1" t="s">
        <v>12</v>
      </c>
      <c r="C1" s="1" t="s">
        <v>13</v>
      </c>
      <c r="D1" s="1" t="s">
        <v>14</v>
      </c>
      <c r="E1" t="s">
        <v>15</v>
      </c>
    </row>
    <row r="2" spans="1:5" x14ac:dyDescent="0.55000000000000004">
      <c r="A2">
        <v>3000</v>
      </c>
      <c r="B2">
        <v>0.65</v>
      </c>
      <c r="C2">
        <f>21000*2*PI()</f>
        <v>131946.89145077131</v>
      </c>
      <c r="D2">
        <f>2*PI()*A2</f>
        <v>18849.555921538758</v>
      </c>
      <c r="E2">
        <f>(((((1-((D2/C2)^2))^2)+(((2*B2*(D2/C2))^2)))^0.5)^-1)</f>
        <v>1.0029681817902816</v>
      </c>
    </row>
    <row r="3" spans="1:5" x14ac:dyDescent="0.55000000000000004">
      <c r="A3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79D9D-AABF-4E13-BFA2-16A5027F44C0}">
  <dimension ref="A1:N16"/>
  <sheetViews>
    <sheetView tabSelected="1" workbookViewId="0">
      <selection activeCell="M3" sqref="M3"/>
    </sheetView>
  </sheetViews>
  <sheetFormatPr defaultRowHeight="14.4" x14ac:dyDescent="0.55000000000000004"/>
  <sheetData>
    <row r="1" spans="1:14" x14ac:dyDescent="0.55000000000000004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H1" t="s">
        <v>26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</row>
    <row r="2" spans="1:14" x14ac:dyDescent="0.55000000000000004">
      <c r="A2">
        <v>99</v>
      </c>
      <c r="B2">
        <v>100</v>
      </c>
      <c r="C2">
        <v>83.5</v>
      </c>
      <c r="D2">
        <v>90</v>
      </c>
      <c r="E2">
        <v>80</v>
      </c>
      <c r="F2">
        <f>(A16*0.2) + (B16*0.2) + (C16*0.1) + (D2*0.25) + (E2*0.25)</f>
        <v>90.329166666666666</v>
      </c>
      <c r="I2">
        <v>87.5</v>
      </c>
      <c r="J2">
        <v>92.2</v>
      </c>
      <c r="K2">
        <v>70.099999999999994</v>
      </c>
      <c r="L2">
        <v>83.6</v>
      </c>
      <c r="M2">
        <v>63.2</v>
      </c>
      <c r="N2">
        <f>(I16*0.2) + (J16*0.2) + (K16*0.1) + (L2*0.25) + (M2*0.25)</f>
        <v>80.204999999999998</v>
      </c>
    </row>
    <row r="3" spans="1:14" x14ac:dyDescent="0.55000000000000004">
      <c r="A3">
        <v>93</v>
      </c>
      <c r="B3">
        <v>100</v>
      </c>
      <c r="C3">
        <v>93</v>
      </c>
      <c r="I3">
        <v>94.8</v>
      </c>
      <c r="J3">
        <v>100</v>
      </c>
      <c r="K3">
        <v>69.5</v>
      </c>
    </row>
    <row r="4" spans="1:14" x14ac:dyDescent="0.55000000000000004">
      <c r="A4">
        <v>100</v>
      </c>
      <c r="B4">
        <v>100</v>
      </c>
      <c r="C4">
        <v>93</v>
      </c>
      <c r="I4">
        <v>90.2</v>
      </c>
      <c r="J4">
        <v>98.3</v>
      </c>
      <c r="K4">
        <v>82.8</v>
      </c>
    </row>
    <row r="5" spans="1:14" x14ac:dyDescent="0.55000000000000004">
      <c r="A5">
        <v>86</v>
      </c>
      <c r="B5">
        <v>100</v>
      </c>
      <c r="C5">
        <v>73</v>
      </c>
      <c r="I5">
        <v>77.2</v>
      </c>
      <c r="J5">
        <v>97.9</v>
      </c>
      <c r="K5">
        <v>65</v>
      </c>
    </row>
    <row r="6" spans="1:14" x14ac:dyDescent="0.55000000000000004">
      <c r="A6">
        <v>99</v>
      </c>
      <c r="B6">
        <v>100</v>
      </c>
      <c r="I6">
        <v>89.3</v>
      </c>
      <c r="J6">
        <v>93.3</v>
      </c>
    </row>
    <row r="7" spans="1:14" x14ac:dyDescent="0.55000000000000004">
      <c r="A7">
        <v>99</v>
      </c>
      <c r="B7">
        <v>100</v>
      </c>
      <c r="I7">
        <v>83.8</v>
      </c>
      <c r="J7">
        <v>95</v>
      </c>
    </row>
    <row r="8" spans="1:14" x14ac:dyDescent="0.55000000000000004">
      <c r="A8">
        <v>93</v>
      </c>
      <c r="I8">
        <v>88.2</v>
      </c>
    </row>
    <row r="9" spans="1:14" x14ac:dyDescent="0.55000000000000004">
      <c r="A9">
        <v>97</v>
      </c>
      <c r="I9">
        <v>77.400000000000006</v>
      </c>
    </row>
    <row r="10" spans="1:14" x14ac:dyDescent="0.55000000000000004">
      <c r="A10">
        <v>100</v>
      </c>
      <c r="I10">
        <v>85.5</v>
      </c>
    </row>
    <row r="11" spans="1:14" x14ac:dyDescent="0.55000000000000004">
      <c r="A11">
        <v>100</v>
      </c>
      <c r="I11">
        <v>85.7</v>
      </c>
    </row>
    <row r="12" spans="1:14" x14ac:dyDescent="0.55000000000000004">
      <c r="A12">
        <v>100</v>
      </c>
      <c r="I12">
        <v>84.2</v>
      </c>
    </row>
    <row r="13" spans="1:14" x14ac:dyDescent="0.55000000000000004">
      <c r="A13">
        <v>90</v>
      </c>
      <c r="I13">
        <v>82</v>
      </c>
    </row>
    <row r="15" spans="1:14" x14ac:dyDescent="0.55000000000000004">
      <c r="A15" t="s">
        <v>26</v>
      </c>
      <c r="I15" t="s">
        <v>26</v>
      </c>
    </row>
    <row r="16" spans="1:14" x14ac:dyDescent="0.55000000000000004">
      <c r="A16">
        <f>(SUM(A2:A13)/12)</f>
        <v>96.333333333333329</v>
      </c>
      <c r="B16">
        <v>100</v>
      </c>
      <c r="C16">
        <f>SUM(C2:C5)/4</f>
        <v>85.625</v>
      </c>
      <c r="I16">
        <f>(SUM(I2:I13)/12)</f>
        <v>85.483333333333348</v>
      </c>
      <c r="J16">
        <f>SUM(J2:J7)/6</f>
        <v>96.116666666666674</v>
      </c>
      <c r="K16">
        <f>SUM(K2:K5)/4</f>
        <v>71.849999999999994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Eddy</vt:lpstr>
      <vt:lpstr>Resp Error Freq</vt:lpstr>
      <vt:lpstr>Resp Error Freq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2018-12-19T04:11:47Z</dcterms:modified>
</cp:coreProperties>
</file>