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16A81D9-8833-4B7B-A6E4-CE4D9B72BFEE}" xr6:coauthVersionLast="40" xr6:coauthVersionMax="40" xr10:uidLastSave="{00000000-0000-0000-0000-000000000000}"/>
  <bookViews>
    <workbookView xWindow="0" yWindow="0" windowWidth="22260" windowHeight="12648" activeTab="4" xr2:uid="{00000000-000D-0000-FFFF-FFFF00000000}"/>
  </bookViews>
  <sheets>
    <sheet name="PIR" sheetId="1" r:id="rId1"/>
    <sheet name="IR Faceted Lens" sheetId="2" r:id="rId2"/>
    <sheet name="Ultrasonic" sheetId="3" r:id="rId3"/>
    <sheet name="Microwave 1" sheetId="4" r:id="rId4"/>
    <sheet name="Microwave 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A6" i="5"/>
  <c r="D6" i="5"/>
  <c r="G6" i="5"/>
  <c r="H6" i="5" l="1"/>
  <c r="C7" i="1"/>
  <c r="B7" i="1"/>
  <c r="B5" i="1"/>
  <c r="E5" i="1" s="1"/>
  <c r="A5" i="1"/>
  <c r="F5" i="1" l="1"/>
  <c r="H2" i="5" l="1"/>
  <c r="G2" i="5"/>
  <c r="D2" i="5"/>
  <c r="B2" i="5"/>
  <c r="E2" i="4"/>
  <c r="D2" i="4"/>
  <c r="C2" i="4"/>
  <c r="A2" i="4"/>
  <c r="E2" i="3"/>
  <c r="F2" i="2"/>
  <c r="E2" i="2"/>
  <c r="C2" i="2"/>
  <c r="A2" i="2"/>
  <c r="F2" i="1"/>
  <c r="E2" i="1"/>
  <c r="B2" i="1"/>
  <c r="A2" i="1"/>
</calcChain>
</file>

<file path=xl/sharedStrings.xml><?xml version="1.0" encoding="utf-8"?>
<sst xmlns="http://schemas.openxmlformats.org/spreadsheetml/2006/main" count="70" uniqueCount="35">
  <si>
    <t>Ce</t>
  </si>
  <si>
    <t>A</t>
  </si>
  <si>
    <t>Pq</t>
  </si>
  <si>
    <t>ΔT</t>
  </si>
  <si>
    <t>Δ</t>
  </si>
  <si>
    <t>ΔV</t>
  </si>
  <si>
    <t>ΔQ</t>
  </si>
  <si>
    <t>f</t>
  </si>
  <si>
    <t>L</t>
  </si>
  <si>
    <t>n</t>
  </si>
  <si>
    <t>d</t>
  </si>
  <si>
    <t>p</t>
  </si>
  <si>
    <t>m</t>
  </si>
  <si>
    <t>Θ</t>
  </si>
  <si>
    <t>deg</t>
  </si>
  <si>
    <t>t</t>
  </si>
  <si>
    <t>s</t>
  </si>
  <si>
    <t>T</t>
  </si>
  <si>
    <t>Celcius</t>
  </si>
  <si>
    <t>c at 35</t>
  </si>
  <si>
    <t>m/s</t>
  </si>
  <si>
    <t>td</t>
  </si>
  <si>
    <t>Δf</t>
  </si>
  <si>
    <t>Hz</t>
  </si>
  <si>
    <t>c</t>
  </si>
  <si>
    <t>fo</t>
  </si>
  <si>
    <t>v</t>
  </si>
  <si>
    <t>Po</t>
  </si>
  <si>
    <t>W</t>
  </si>
  <si>
    <t>m2</t>
  </si>
  <si>
    <t>a</t>
  </si>
  <si>
    <t>r</t>
  </si>
  <si>
    <t>ρ</t>
  </si>
  <si>
    <t>λ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</si>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</sst>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6" sqref="F6"/>
    </sheetView>
  </sheetViews>
  <sheetFormatPr defaultRowHeight="14.4" x14ac:dyDescent="0.55000000000000004"/>
  <cols>
    <col min="2" max="2" width="9.68359375" bestFit="1" customWidth="1"/>
    <col min="3" max="3" width="11.578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1" t="s">
        <v>3</v>
      </c>
      <c r="E1" t="s">
        <v>6</v>
      </c>
      <c r="F1" t="s">
        <v>5</v>
      </c>
    </row>
    <row r="2" spans="1:6" x14ac:dyDescent="0.55000000000000004">
      <c r="A2">
        <f>500*10^-6</f>
        <v>5.0000000000000001E-4</v>
      </c>
      <c r="B2">
        <f>1.5*10^-6</f>
        <v>1.5E-6</v>
      </c>
      <c r="C2">
        <v>12</v>
      </c>
      <c r="D2">
        <v>1.5</v>
      </c>
      <c r="E2">
        <f>B2*C2*D2</f>
        <v>2.6999999999999999E-5</v>
      </c>
      <c r="F2">
        <f>E2/A2</f>
        <v>5.3999999999999999E-2</v>
      </c>
    </row>
    <row r="4" spans="1:6" x14ac:dyDescent="0.55000000000000004">
      <c r="A4" t="s">
        <v>0</v>
      </c>
      <c r="B4" t="s">
        <v>1</v>
      </c>
      <c r="C4" t="s">
        <v>2</v>
      </c>
      <c r="D4" s="1" t="s">
        <v>3</v>
      </c>
      <c r="E4" t="s">
        <v>6</v>
      </c>
      <c r="F4" t="s">
        <v>5</v>
      </c>
    </row>
    <row r="5" spans="1:6" x14ac:dyDescent="0.55000000000000004">
      <c r="A5">
        <f>400*10^-6</f>
        <v>3.9999999999999996E-4</v>
      </c>
      <c r="B5">
        <f>1.1*10^-6</f>
        <v>1.1000000000000001E-6</v>
      </c>
      <c r="C5">
        <v>13.535299999999999</v>
      </c>
      <c r="D5">
        <v>1.8</v>
      </c>
      <c r="E5">
        <f>B5*C5*D5</f>
        <v>2.6799894000000001E-5</v>
      </c>
      <c r="F5">
        <f>E5/A5</f>
        <v>6.6999735000000005E-2</v>
      </c>
    </row>
    <row r="6" spans="1:6" x14ac:dyDescent="0.55000000000000004">
      <c r="F6">
        <v>6.7000000000000004E-2</v>
      </c>
    </row>
    <row r="7" spans="1:6" x14ac:dyDescent="0.55000000000000004">
      <c r="B7">
        <f>F6*A5</f>
        <v>2.6800000000000001E-5</v>
      </c>
      <c r="C7">
        <f>B7/(B5*D5)</f>
        <v>13.535353535353535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A998-C861-4DB2-B4D0-8F70994E12D8}">
  <dimension ref="A1:F3"/>
  <sheetViews>
    <sheetView workbookViewId="0">
      <selection activeCell="C1" sqref="C1"/>
    </sheetView>
  </sheetViews>
  <sheetFormatPr defaultRowHeight="14.4" x14ac:dyDescent="0.55000000000000004"/>
  <sheetData>
    <row r="1" spans="1:6" x14ac:dyDescent="0.55000000000000004">
      <c r="A1" t="s">
        <v>7</v>
      </c>
      <c r="B1" t="s">
        <v>8</v>
      </c>
      <c r="C1" s="1" t="s">
        <v>4</v>
      </c>
      <c r="D1" s="1" t="s">
        <v>9</v>
      </c>
      <c r="E1" s="1" t="s">
        <v>10</v>
      </c>
      <c r="F1" s="1" t="s">
        <v>11</v>
      </c>
    </row>
    <row r="2" spans="1:6" x14ac:dyDescent="0.55000000000000004">
      <c r="A2">
        <f>20*10^-3</f>
        <v>0.02</v>
      </c>
      <c r="B2">
        <v>11</v>
      </c>
      <c r="C2">
        <f>200*10^-3</f>
        <v>0.2</v>
      </c>
      <c r="D2">
        <v>8</v>
      </c>
      <c r="E2">
        <f>A2*C2/B2</f>
        <v>3.6363636363636367E-4</v>
      </c>
      <c r="F2">
        <f>2*D2*E2</f>
        <v>5.8181818181818187E-3</v>
      </c>
    </row>
    <row r="3" spans="1:6" x14ac:dyDescent="0.55000000000000004">
      <c r="A3" t="s">
        <v>12</v>
      </c>
      <c r="B3" t="s">
        <v>12</v>
      </c>
      <c r="C3" t="s">
        <v>12</v>
      </c>
      <c r="F3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9851-5F91-491A-AE5B-2640553E9EE3}">
  <dimension ref="A1:E3"/>
  <sheetViews>
    <sheetView workbookViewId="0">
      <selection activeCell="D26" sqref="D26"/>
    </sheetView>
  </sheetViews>
  <sheetFormatPr defaultRowHeight="14.4" x14ac:dyDescent="0.55000000000000004"/>
  <sheetData>
    <row r="1" spans="1:5" x14ac:dyDescent="0.55000000000000004">
      <c r="A1" s="1" t="s">
        <v>13</v>
      </c>
      <c r="B1" t="s">
        <v>15</v>
      </c>
      <c r="C1" t="s">
        <v>17</v>
      </c>
      <c r="D1" t="s">
        <v>19</v>
      </c>
      <c r="E1" t="s">
        <v>10</v>
      </c>
    </row>
    <row r="2" spans="1:5" x14ac:dyDescent="0.55000000000000004">
      <c r="A2">
        <v>15</v>
      </c>
      <c r="B2">
        <v>0.04</v>
      </c>
      <c r="C2">
        <v>35</v>
      </c>
      <c r="D2">
        <v>351.96</v>
      </c>
      <c r="E2">
        <f>((B2*D2)/2)*COS(A2*(PI()/180))</f>
        <v>6.79934507641401</v>
      </c>
    </row>
    <row r="3" spans="1:5" x14ac:dyDescent="0.55000000000000004">
      <c r="A3" t="s">
        <v>14</v>
      </c>
      <c r="B3" t="s">
        <v>16</v>
      </c>
      <c r="C3" t="s">
        <v>18</v>
      </c>
      <c r="D3" t="s">
        <v>20</v>
      </c>
      <c r="E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C0B1-5DB0-4500-9730-701FDF01204B}">
  <dimension ref="A1:E3"/>
  <sheetViews>
    <sheetView workbookViewId="0">
      <selection activeCell="C4" sqref="C4"/>
    </sheetView>
  </sheetViews>
  <sheetFormatPr defaultRowHeight="14.4" x14ac:dyDescent="0.55000000000000004"/>
  <cols>
    <col min="3" max="3" width="9.68359375" bestFit="1" customWidth="1"/>
    <col min="4" max="5" width="11.68359375" bestFit="1" customWidth="1"/>
  </cols>
  <sheetData>
    <row r="1" spans="1:5" x14ac:dyDescent="0.55000000000000004">
      <c r="A1" t="s">
        <v>21</v>
      </c>
      <c r="B1" s="1" t="s">
        <v>22</v>
      </c>
      <c r="C1" t="s">
        <v>24</v>
      </c>
      <c r="D1" t="s">
        <v>25</v>
      </c>
      <c r="E1" t="s">
        <v>26</v>
      </c>
    </row>
    <row r="2" spans="1:5" x14ac:dyDescent="0.55000000000000004">
      <c r="A2">
        <f>0.0207*10^-9</f>
        <v>2.07E-11</v>
      </c>
      <c r="B2">
        <v>45</v>
      </c>
      <c r="C2">
        <f>3*10^8</f>
        <v>300000000</v>
      </c>
      <c r="D2">
        <f>(1/(2*A2))</f>
        <v>24154589371.980675</v>
      </c>
      <c r="E2">
        <f>(B2*C2)/(D2-B2)</f>
        <v>0.55890000104123072</v>
      </c>
    </row>
    <row r="3" spans="1:5" x14ac:dyDescent="0.55000000000000004">
      <c r="A3" t="s">
        <v>16</v>
      </c>
      <c r="B3" t="s">
        <v>23</v>
      </c>
      <c r="C3" t="s">
        <v>20</v>
      </c>
      <c r="D3" t="s">
        <v>23</v>
      </c>
      <c r="E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DF14-D06C-40CB-A42B-B2D0CAC9D2E1}">
  <dimension ref="A1:H8"/>
  <sheetViews>
    <sheetView tabSelected="1" workbookViewId="0">
      <selection activeCell="H9" sqref="H9"/>
    </sheetView>
  </sheetViews>
  <sheetFormatPr defaultRowHeight="14.4" x14ac:dyDescent="0.55000000000000004"/>
  <cols>
    <col min="4" max="4" width="11.68359375" bestFit="1" customWidth="1"/>
    <col min="8" max="8" width="11.578125" bestFit="1" customWidth="1"/>
  </cols>
  <sheetData>
    <row r="1" spans="1:8" x14ac:dyDescent="0.55000000000000004">
      <c r="A1" t="s">
        <v>27</v>
      </c>
      <c r="B1" t="s">
        <v>1</v>
      </c>
      <c r="C1" t="s">
        <v>30</v>
      </c>
      <c r="D1" t="s">
        <v>7</v>
      </c>
      <c r="E1" t="s">
        <v>31</v>
      </c>
      <c r="F1" s="1" t="s">
        <v>32</v>
      </c>
      <c r="G1" s="1" t="s">
        <v>33</v>
      </c>
      <c r="H1" s="1" t="s">
        <v>34</v>
      </c>
    </row>
    <row r="2" spans="1:8" x14ac:dyDescent="0.55000000000000004">
      <c r="A2">
        <v>5000</v>
      </c>
      <c r="B2">
        <f>50*10^-6</f>
        <v>4.9999999999999996E-5</v>
      </c>
      <c r="C2">
        <v>35</v>
      </c>
      <c r="D2">
        <f>86*10^9</f>
        <v>86000000000</v>
      </c>
      <c r="E2">
        <v>600</v>
      </c>
      <c r="F2">
        <v>0.19</v>
      </c>
      <c r="G2">
        <f>(3*10^8)/D2</f>
        <v>3.4883720930232558E-3</v>
      </c>
      <c r="H2">
        <f>(F2*A2*B2*B2*C2)/(4*PI()*G2*G2*(E2^4))</f>
        <v>4.1944129522815517E-12</v>
      </c>
    </row>
    <row r="3" spans="1:8" x14ac:dyDescent="0.55000000000000004">
      <c r="A3" t="s">
        <v>28</v>
      </c>
      <c r="B3" t="s">
        <v>29</v>
      </c>
      <c r="C3" t="s">
        <v>29</v>
      </c>
      <c r="D3" t="s">
        <v>23</v>
      </c>
      <c r="E3" t="s">
        <v>12</v>
      </c>
      <c r="H3" t="s">
        <v>28</v>
      </c>
    </row>
    <row r="5" spans="1:8" x14ac:dyDescent="0.55000000000000004">
      <c r="A5" t="s">
        <v>27</v>
      </c>
      <c r="B5" t="s">
        <v>1</v>
      </c>
      <c r="C5" t="s">
        <v>30</v>
      </c>
      <c r="D5" t="s">
        <v>7</v>
      </c>
      <c r="E5" t="s">
        <v>31</v>
      </c>
      <c r="F5" s="1" t="s">
        <v>32</v>
      </c>
      <c r="G5" s="1" t="s">
        <v>33</v>
      </c>
      <c r="H5" s="1" t="s">
        <v>34</v>
      </c>
    </row>
    <row r="6" spans="1:8" x14ac:dyDescent="0.55000000000000004">
      <c r="A6">
        <f>382*0.005</f>
        <v>1.9100000000000001</v>
      </c>
      <c r="B6">
        <v>6.2500000000000001E-4</v>
      </c>
      <c r="C6">
        <v>0.7</v>
      </c>
      <c r="D6">
        <f>24.15*10^9</f>
        <v>24150000000</v>
      </c>
      <c r="E6">
        <v>1</v>
      </c>
      <c r="F6">
        <v>0.45</v>
      </c>
      <c r="G6">
        <f>(3*10^8)/D6</f>
        <v>1.2422360248447204E-2</v>
      </c>
      <c r="H6">
        <f>(F6*A6*B6*B6*C6)/(4*PI()*G6*G6*(E6^4))</f>
        <v>1.2119532075892685E-4</v>
      </c>
    </row>
    <row r="7" spans="1:8" x14ac:dyDescent="0.55000000000000004">
      <c r="A7" t="s">
        <v>28</v>
      </c>
      <c r="B7" t="s">
        <v>29</v>
      </c>
      <c r="C7" t="s">
        <v>29</v>
      </c>
      <c r="D7" t="s">
        <v>23</v>
      </c>
      <c r="E7" t="s">
        <v>12</v>
      </c>
      <c r="H7" t="s">
        <v>28</v>
      </c>
    </row>
    <row r="8" spans="1:8" x14ac:dyDescent="0.55000000000000004">
      <c r="H8">
        <f>H6*1000</f>
        <v>0.12119532075892685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PIR</vt:lpstr>
      <vt:lpstr>IR Faceted Lens</vt:lpstr>
      <vt:lpstr>Ultrasonic</vt:lpstr>
      <vt:lpstr>Microwave 1</vt:lpstr>
      <vt:lpstr>Microwave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2018-12-18T21:56:07Z</dcterms:modified>
</cp:coreProperties>
</file>