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FBAE175-1F78-408D-89EC-0F0F91AD926E}" xr6:coauthVersionLast="37" xr6:coauthVersionMax="37" xr10:uidLastSave="{00000000-0000-0000-0000-000000000000}"/>
  <bookViews>
    <workbookView minimized="1" xWindow="0" yWindow="0" windowWidth="22260" windowHeight="12648" activeTab="3" xr2:uid="{00000000-000D-0000-FFFF-FFFF00000000}"/>
  </bookViews>
  <sheets>
    <sheet name="Basic one" sheetId="1" r:id="rId1"/>
    <sheet name="Torque from power and speed" sheetId="2" r:id="rId2"/>
    <sheet name="Sheet3" sheetId="3" r:id="rId3"/>
    <sheet name="Big one for shunt" sheetId="4" r:id="rId4"/>
    <sheet name="Transient Tim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L6" i="4"/>
  <c r="H6" i="4"/>
  <c r="J6" i="4" s="1"/>
  <c r="F6" i="4" l="1"/>
  <c r="I6" i="4" s="1"/>
  <c r="M6" i="4" s="1"/>
  <c r="P6" i="4" s="1"/>
  <c r="Q6" i="4" s="1"/>
  <c r="O6" i="4"/>
  <c r="R6" i="4" s="1"/>
  <c r="I5" i="5" l="1"/>
  <c r="F5" i="5"/>
  <c r="G5" i="5" s="1"/>
  <c r="H7" i="1"/>
  <c r="I7" i="1" s="1"/>
  <c r="D7" i="1"/>
  <c r="F7" i="1" s="1"/>
  <c r="I2" i="1" l="1"/>
  <c r="L15" i="5"/>
  <c r="L14" i="5"/>
  <c r="L13" i="5"/>
  <c r="I2" i="5"/>
  <c r="G2" i="5"/>
  <c r="F2" i="5"/>
  <c r="R2" i="4"/>
  <c r="Q2" i="4"/>
  <c r="P2" i="4"/>
  <c r="O2" i="4"/>
  <c r="M2" i="4"/>
  <c r="L2" i="4"/>
  <c r="J2" i="4"/>
  <c r="I2" i="4"/>
  <c r="H2" i="4"/>
  <c r="F2" i="4"/>
  <c r="D2" i="4"/>
  <c r="D2" i="3"/>
  <c r="D2" i="2"/>
  <c r="B2" i="2"/>
  <c r="H2" i="1"/>
  <c r="F2" i="1"/>
  <c r="D2" i="1"/>
</calcChain>
</file>

<file path=xl/sharedStrings.xml><?xml version="1.0" encoding="utf-8"?>
<sst xmlns="http://schemas.openxmlformats.org/spreadsheetml/2006/main" count="105" uniqueCount="52">
  <si>
    <t>Magnetic Field</t>
  </si>
  <si>
    <t>Current</t>
  </si>
  <si>
    <t>Ampere</t>
  </si>
  <si>
    <t>Tesla</t>
  </si>
  <si>
    <t>Length</t>
  </si>
  <si>
    <t>Meter</t>
  </si>
  <si>
    <t>Force</t>
  </si>
  <si>
    <t>Newton</t>
  </si>
  <si>
    <t>Torque</t>
  </si>
  <si>
    <t>N-m</t>
  </si>
  <si>
    <t>Radius</t>
  </si>
  <si>
    <t>RPM</t>
  </si>
  <si>
    <t>Rad/Sec</t>
  </si>
  <si>
    <t>Back EMF</t>
  </si>
  <si>
    <t>V</t>
  </si>
  <si>
    <t>Power</t>
  </si>
  <si>
    <t>Watt</t>
  </si>
  <si>
    <t>Angular Velocity</t>
  </si>
  <si>
    <t>Rated Voltage</t>
  </si>
  <si>
    <t>Rated Current</t>
  </si>
  <si>
    <t>Duty point Efficiency</t>
  </si>
  <si>
    <t>Continuous Power</t>
  </si>
  <si>
    <t>Armature Resistance</t>
  </si>
  <si>
    <t>Shunt Resistance</t>
  </si>
  <si>
    <t>Shunt Current</t>
  </si>
  <si>
    <t>Armature Current at no load</t>
  </si>
  <si>
    <t>No Load Voltage</t>
  </si>
  <si>
    <t>No Load Motor Current</t>
  </si>
  <si>
    <t>New Motor Current</t>
  </si>
  <si>
    <t>New Armature Current</t>
  </si>
  <si>
    <t>No Load Back EMF</t>
  </si>
  <si>
    <t>New Back EMF</t>
  </si>
  <si>
    <t>No Load RPM</t>
  </si>
  <si>
    <t>No Load Angular Speed</t>
  </si>
  <si>
    <t>Proportional Constant for Back EMF</t>
  </si>
  <si>
    <t>Proportional Constant for Torque</t>
  </si>
  <si>
    <t>No Load Torque</t>
  </si>
  <si>
    <t>New Angular Speed</t>
  </si>
  <si>
    <t>New RPM</t>
  </si>
  <si>
    <t>New Torque</t>
  </si>
  <si>
    <t>Back EMF at time t</t>
  </si>
  <si>
    <t>Armeture Resistance</t>
  </si>
  <si>
    <t>Motor Inductance</t>
  </si>
  <si>
    <t>Time t</t>
  </si>
  <si>
    <t>Current at Time t</t>
  </si>
  <si>
    <t>Time Constant</t>
  </si>
  <si>
    <t>Rated Back EMF</t>
  </si>
  <si>
    <t xml:space="preserve">http://www.nbleisonmotor.com/RF-300-Dc-Micro-Motor-pd6593204.html </t>
  </si>
  <si>
    <t>last</t>
  </si>
  <si>
    <t>first</t>
  </si>
  <si>
    <t xml:space="preserve">http://www.nbleisonmotor.com/RF-310-Dc-Micro-Motor-pd6693204.html </t>
  </si>
  <si>
    <t xml:space="preserve">http://www.nbleisonmotor.com/N30-Dc-Micro-Motor-pd6289994.html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</si>
</sst>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leisonmotor.com/N30-Dc-Micro-Motor-pd6289994.html" TargetMode="External"/><Relationship Id="rId2" Type="http://schemas.openxmlformats.org/officeDocument/2006/relationships/hyperlink" Target="http://www.nbleisonmotor.com/RF-310-Dc-Micro-Motor-pd6693204.html" TargetMode="External"/><Relationship Id="rId1" Type="http://schemas.openxmlformats.org/officeDocument/2006/relationships/hyperlink" Target="http://www.nbleisonmotor.com/RF-300-Dc-Micro-Motor-pd65932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7" sqref="E7"/>
    </sheetView>
  </sheetViews>
  <sheetFormatPr defaultRowHeight="14.4" x14ac:dyDescent="0.55000000000000004"/>
  <cols>
    <col min="1" max="1" width="9.3671875" bestFit="1" customWidth="1"/>
    <col min="2" max="2" width="12.15625" bestFit="1" customWidth="1"/>
    <col min="8" max="8" width="14.1015625" bestFit="1" customWidth="1"/>
  </cols>
  <sheetData>
    <row r="1" spans="1:9" x14ac:dyDescent="0.55000000000000004">
      <c r="A1" t="s">
        <v>1</v>
      </c>
      <c r="B1" t="s">
        <v>0</v>
      </c>
      <c r="C1" t="s">
        <v>4</v>
      </c>
      <c r="D1" t="s">
        <v>6</v>
      </c>
      <c r="E1" t="s">
        <v>10</v>
      </c>
      <c r="F1" t="s">
        <v>8</v>
      </c>
      <c r="G1" t="s">
        <v>11</v>
      </c>
      <c r="H1" t="s">
        <v>17</v>
      </c>
      <c r="I1" t="s">
        <v>13</v>
      </c>
    </row>
    <row r="2" spans="1:9" x14ac:dyDescent="0.55000000000000004">
      <c r="A2">
        <v>2.5</v>
      </c>
      <c r="B2">
        <v>6</v>
      </c>
      <c r="C2">
        <v>0.5</v>
      </c>
      <c r="D2">
        <f>A2*B2*C2</f>
        <v>7.5</v>
      </c>
      <c r="E2">
        <v>0.1</v>
      </c>
      <c r="F2">
        <f>2*E2*D2</f>
        <v>1.5</v>
      </c>
      <c r="G2">
        <v>1065</v>
      </c>
      <c r="H2">
        <f>ROUND(((2*PI()*G2)/60), 2)</f>
        <v>111.53</v>
      </c>
      <c r="I2">
        <f>2*B2*C2*H2*E2</f>
        <v>66.918000000000006</v>
      </c>
    </row>
    <row r="3" spans="1:9" x14ac:dyDescent="0.55000000000000004">
      <c r="A3" t="s">
        <v>2</v>
      </c>
      <c r="B3" t="s">
        <v>3</v>
      </c>
      <c r="C3" t="s">
        <v>5</v>
      </c>
      <c r="D3" t="s">
        <v>7</v>
      </c>
      <c r="E3" t="s">
        <v>5</v>
      </c>
      <c r="F3" t="s">
        <v>9</v>
      </c>
      <c r="H3" t="s">
        <v>12</v>
      </c>
      <c r="I3" t="s">
        <v>14</v>
      </c>
    </row>
    <row r="6" spans="1:9" x14ac:dyDescent="0.55000000000000004">
      <c r="A6" t="s">
        <v>1</v>
      </c>
      <c r="B6" t="s">
        <v>0</v>
      </c>
      <c r="C6" t="s">
        <v>4</v>
      </c>
      <c r="D6" t="s">
        <v>6</v>
      </c>
      <c r="E6" t="s">
        <v>10</v>
      </c>
      <c r="F6" t="s">
        <v>8</v>
      </c>
      <c r="G6" t="s">
        <v>11</v>
      </c>
      <c r="H6" t="s">
        <v>17</v>
      </c>
      <c r="I6" t="s">
        <v>13</v>
      </c>
    </row>
    <row r="7" spans="1:9" x14ac:dyDescent="0.55000000000000004">
      <c r="A7">
        <v>3.3</v>
      </c>
      <c r="B7">
        <v>2</v>
      </c>
      <c r="C7">
        <v>0.6</v>
      </c>
      <c r="D7">
        <f>A7*B7*C7</f>
        <v>3.9599999999999995</v>
      </c>
      <c r="E7">
        <v>0.12</v>
      </c>
      <c r="F7">
        <f>2*E7*D7</f>
        <v>0.9503999999999998</v>
      </c>
      <c r="G7">
        <v>1765</v>
      </c>
      <c r="H7">
        <f>ROUND(((2*PI()*G7)/60), 2)</f>
        <v>184.83</v>
      </c>
      <c r="I7">
        <f>2*B7*C7*H7*E7</f>
        <v>53.23104</v>
      </c>
    </row>
    <row r="8" spans="1:9" x14ac:dyDescent="0.55000000000000004">
      <c r="A8" t="s">
        <v>2</v>
      </c>
      <c r="B8" t="s">
        <v>3</v>
      </c>
      <c r="C8" t="s">
        <v>5</v>
      </c>
      <c r="D8" t="s">
        <v>7</v>
      </c>
      <c r="E8" t="s">
        <v>5</v>
      </c>
      <c r="F8" t="s">
        <v>9</v>
      </c>
      <c r="H8" t="s">
        <v>12</v>
      </c>
      <c r="I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1437-049E-4D92-9B58-DC3231F64785}">
  <dimension ref="A1:D3"/>
  <sheetViews>
    <sheetView workbookViewId="0">
      <selection activeCell="D2" sqref="D2"/>
    </sheetView>
  </sheetViews>
  <sheetFormatPr defaultRowHeight="14.4" x14ac:dyDescent="0.55000000000000004"/>
  <cols>
    <col min="1" max="1" width="10.7890625" bestFit="1" customWidth="1"/>
    <col min="2" max="2" width="13.5234375" bestFit="1" customWidth="1"/>
  </cols>
  <sheetData>
    <row r="1" spans="1:4" x14ac:dyDescent="0.55000000000000004">
      <c r="A1" t="s">
        <v>11</v>
      </c>
      <c r="B1" t="s">
        <v>17</v>
      </c>
      <c r="C1" t="s">
        <v>15</v>
      </c>
      <c r="D1" t="s">
        <v>8</v>
      </c>
    </row>
    <row r="2" spans="1:4" x14ac:dyDescent="0.55000000000000004">
      <c r="A2">
        <v>600</v>
      </c>
      <c r="B2">
        <f>ROUND(((2*PI()*A2)/60), 2)</f>
        <v>62.83</v>
      </c>
      <c r="C2">
        <v>200</v>
      </c>
      <c r="D2">
        <f>ROUND(C2/B2, 2)</f>
        <v>3.18</v>
      </c>
    </row>
    <row r="3" spans="1:4" x14ac:dyDescent="0.55000000000000004">
      <c r="B3" t="s">
        <v>12</v>
      </c>
      <c r="C3" t="s">
        <v>16</v>
      </c>
      <c r="D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3CB2-4D76-48DC-AE66-0E06138923F9}">
  <dimension ref="A1:D2"/>
  <sheetViews>
    <sheetView workbookViewId="0">
      <selection activeCell="B3" sqref="B3"/>
    </sheetView>
  </sheetViews>
  <sheetFormatPr defaultRowHeight="14.4" x14ac:dyDescent="0.55000000000000004"/>
  <cols>
    <col min="1" max="2" width="11.68359375" bestFit="1" customWidth="1"/>
    <col min="3" max="3" width="16.9453125" bestFit="1" customWidth="1"/>
    <col min="4" max="4" width="15.15625" bestFit="1" customWidth="1"/>
  </cols>
  <sheetData>
    <row r="1" spans="1:4" x14ac:dyDescent="0.55000000000000004">
      <c r="A1" t="s">
        <v>18</v>
      </c>
      <c r="B1" t="s">
        <v>19</v>
      </c>
      <c r="C1" t="s">
        <v>20</v>
      </c>
      <c r="D1" t="s">
        <v>21</v>
      </c>
    </row>
    <row r="2" spans="1:4" x14ac:dyDescent="0.55000000000000004">
      <c r="A2">
        <v>12</v>
      </c>
      <c r="B2">
        <v>0.9</v>
      </c>
      <c r="C2">
        <v>72</v>
      </c>
      <c r="D2">
        <f>(A2*B2*C2)/100</f>
        <v>7.7759999999999998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234A-573C-4398-957A-53C7E01268D5}">
  <dimension ref="A1:R7"/>
  <sheetViews>
    <sheetView tabSelected="1" workbookViewId="0">
      <selection activeCell="E7" sqref="E7"/>
    </sheetView>
  </sheetViews>
  <sheetFormatPr defaultRowHeight="14.4" x14ac:dyDescent="0.55000000000000004"/>
  <cols>
    <col min="1" max="1" width="7.26171875" style="3" bestFit="1" customWidth="1"/>
    <col min="2" max="2" width="8.9453125" style="3" bestFit="1" customWidth="1"/>
    <col min="3" max="3" width="9.83984375" style="3" customWidth="1"/>
    <col min="4" max="4" width="6.68359375" style="3" bestFit="1" customWidth="1"/>
    <col min="5" max="5" width="7.26171875" style="3" bestFit="1" customWidth="1"/>
    <col min="6" max="6" width="8.68359375" style="3" bestFit="1" customWidth="1"/>
    <col min="7" max="7" width="11.47265625" style="3" customWidth="1"/>
    <col min="8" max="8" width="12.26171875" style="3" bestFit="1" customWidth="1"/>
    <col min="9" max="11" width="8.83984375" style="3"/>
    <col min="12" max="12" width="7.26171875" style="3" bestFit="1" customWidth="1"/>
    <col min="13" max="13" width="10.62890625" style="3" bestFit="1" customWidth="1"/>
    <col min="14" max="14" width="7.26171875" style="3" bestFit="1" customWidth="1"/>
    <col min="15" max="15" width="10.62890625" style="3" bestFit="1" customWidth="1"/>
    <col min="16" max="16" width="8.41796875" style="3" bestFit="1" customWidth="1"/>
    <col min="17" max="17" width="11.68359375" style="3" bestFit="1" customWidth="1"/>
    <col min="18" max="16384" width="8.83984375" style="3"/>
  </cols>
  <sheetData>
    <row r="1" spans="1:18" s="2" customFormat="1" ht="43.2" x14ac:dyDescent="0.55000000000000004">
      <c r="A1" s="2" t="s">
        <v>26</v>
      </c>
      <c r="B1" s="2" t="s">
        <v>22</v>
      </c>
      <c r="C1" s="2" t="s">
        <v>23</v>
      </c>
      <c r="D1" s="2" t="s">
        <v>24</v>
      </c>
      <c r="E1" s="2" t="s">
        <v>27</v>
      </c>
      <c r="F1" s="2" t="s">
        <v>25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35</v>
      </c>
      <c r="P1" s="2" t="s">
        <v>37</v>
      </c>
      <c r="Q1" s="2" t="s">
        <v>38</v>
      </c>
      <c r="R1" s="2" t="s">
        <v>39</v>
      </c>
    </row>
    <row r="2" spans="1:18" x14ac:dyDescent="0.55000000000000004">
      <c r="A2" s="3">
        <v>90</v>
      </c>
      <c r="B2" s="3">
        <v>20</v>
      </c>
      <c r="C2" s="3">
        <v>50</v>
      </c>
      <c r="D2" s="3">
        <f>A2/C2</f>
        <v>1.8</v>
      </c>
      <c r="E2" s="3">
        <v>5</v>
      </c>
      <c r="F2" s="3">
        <f>E2-D2</f>
        <v>3.2</v>
      </c>
      <c r="G2" s="3">
        <v>5.2</v>
      </c>
      <c r="H2" s="3">
        <f>G2-D2</f>
        <v>3.4000000000000004</v>
      </c>
      <c r="I2" s="3">
        <f>A2-(F2*B2)</f>
        <v>26</v>
      </c>
      <c r="J2" s="3">
        <f>A2-(H2*B2)</f>
        <v>22</v>
      </c>
      <c r="K2" s="3">
        <v>1000</v>
      </c>
      <c r="L2" s="3">
        <f>ROUND(((2*PI()*K2)/60), 2)</f>
        <v>104.72</v>
      </c>
      <c r="M2" s="3">
        <f>ROUND(I2/L2, 4)</f>
        <v>0.24829999999999999</v>
      </c>
      <c r="N2" s="3">
        <v>10</v>
      </c>
      <c r="O2" s="3">
        <f>ROUND(N2/F2, 4)</f>
        <v>3.125</v>
      </c>
      <c r="P2" s="3">
        <f>J2/M2</f>
        <v>88.602496979460327</v>
      </c>
      <c r="Q2" s="3">
        <f>P2*60/(2*PI())</f>
        <v>846.09152187395023</v>
      </c>
      <c r="R2" s="3">
        <f>O2*H2</f>
        <v>10.625000000000002</v>
      </c>
    </row>
    <row r="5" spans="1:18" ht="43.2" x14ac:dyDescent="0.55000000000000004">
      <c r="A5" s="2" t="s">
        <v>26</v>
      </c>
      <c r="B5" s="2" t="s">
        <v>22</v>
      </c>
      <c r="C5" s="2" t="s">
        <v>23</v>
      </c>
      <c r="D5" s="2" t="s">
        <v>24</v>
      </c>
      <c r="E5" s="2" t="s">
        <v>27</v>
      </c>
      <c r="F5" s="2" t="s">
        <v>25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34</v>
      </c>
      <c r="N5" s="2" t="s">
        <v>36</v>
      </c>
      <c r="O5" s="2" t="s">
        <v>35</v>
      </c>
      <c r="P5" s="2" t="s">
        <v>37</v>
      </c>
      <c r="Q5" s="2" t="s">
        <v>38</v>
      </c>
      <c r="R5" s="2" t="s">
        <v>39</v>
      </c>
    </row>
    <row r="6" spans="1:18" x14ac:dyDescent="0.55000000000000004">
      <c r="A6" s="3">
        <v>90</v>
      </c>
      <c r="B6" s="3">
        <v>6</v>
      </c>
      <c r="C6" s="3">
        <v>55</v>
      </c>
      <c r="D6" s="3">
        <f>A6/C6</f>
        <v>1.6363636363636365</v>
      </c>
      <c r="E6" s="3">
        <v>5</v>
      </c>
      <c r="F6" s="3">
        <f>E6-D6</f>
        <v>3.3636363636363633</v>
      </c>
      <c r="G6" s="3">
        <v>5.2</v>
      </c>
      <c r="H6" s="3">
        <f>G6-D6</f>
        <v>3.5636363636363635</v>
      </c>
      <c r="I6" s="3">
        <f>A6-(F6*B6)</f>
        <v>69.818181818181813</v>
      </c>
      <c r="J6" s="3">
        <f>A6-(H6*B6)</f>
        <v>68.618181818181824</v>
      </c>
      <c r="K6" s="3">
        <v>1000</v>
      </c>
      <c r="L6" s="3">
        <f>ROUND(((2*PI()*K6)/60), 2)</f>
        <v>104.72</v>
      </c>
      <c r="M6" s="3">
        <f>ROUND(I6/L6, 4)</f>
        <v>0.66669999999999996</v>
      </c>
      <c r="N6" s="3">
        <v>10</v>
      </c>
      <c r="O6" s="3">
        <f>ROUND(N6/F6, 4)</f>
        <v>2.9729999999999999</v>
      </c>
      <c r="P6" s="3">
        <f>J6/M6</f>
        <v>102.9221266209417</v>
      </c>
      <c r="Q6" s="3">
        <f>P6*60/(2*PI())</f>
        <v>982.8339123151693</v>
      </c>
      <c r="R6" s="3">
        <f>O6*H6</f>
        <v>10.594690909090907</v>
      </c>
    </row>
    <row r="7" spans="1:18" x14ac:dyDescent="0.55000000000000004">
      <c r="D7" s="3">
        <f>A6/C6</f>
        <v>1.6363636363636365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4A8-6EF1-4B2F-8F0E-1B73AC4BB174}">
  <dimension ref="A1:L15"/>
  <sheetViews>
    <sheetView workbookViewId="0">
      <selection activeCell="G5" sqref="G5"/>
    </sheetView>
  </sheetViews>
  <sheetFormatPr defaultRowHeight="14.4" x14ac:dyDescent="0.55000000000000004"/>
  <cols>
    <col min="1" max="1" width="7.5234375" customWidth="1"/>
    <col min="2" max="2" width="8.3671875" bestFit="1" customWidth="1"/>
    <col min="3" max="3" width="9.578125" customWidth="1"/>
    <col min="4" max="4" width="9.3671875" bestFit="1" customWidth="1"/>
    <col min="5" max="5" width="5.62890625" bestFit="1" customWidth="1"/>
    <col min="7" max="7" width="8.68359375" bestFit="1" customWidth="1"/>
  </cols>
  <sheetData>
    <row r="1" spans="1:12" s="1" customFormat="1" ht="28.8" x14ac:dyDescent="0.55000000000000004">
      <c r="A1" s="1" t="s">
        <v>18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45</v>
      </c>
      <c r="G1" s="1" t="s">
        <v>44</v>
      </c>
      <c r="H1" s="1" t="s">
        <v>19</v>
      </c>
      <c r="I1" s="1" t="s">
        <v>46</v>
      </c>
    </row>
    <row r="2" spans="1:12" x14ac:dyDescent="0.55000000000000004">
      <c r="A2">
        <v>90</v>
      </c>
      <c r="B2">
        <v>52</v>
      </c>
      <c r="C2">
        <v>10</v>
      </c>
      <c r="D2">
        <v>1.5</v>
      </c>
      <c r="E2">
        <v>0.2</v>
      </c>
      <c r="F2">
        <f>D2/C2</f>
        <v>0.15</v>
      </c>
      <c r="G2">
        <f>ROUND((((A2-B2)/C2)*(1-(EXP(-(E2/F2))))), 3)</f>
        <v>2.798</v>
      </c>
      <c r="H2">
        <v>3</v>
      </c>
      <c r="I2">
        <f>A2-(C2*H2)</f>
        <v>60</v>
      </c>
    </row>
    <row r="4" spans="1:12" ht="28.8" x14ac:dyDescent="0.55000000000000004">
      <c r="A4" s="1" t="s">
        <v>18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45</v>
      </c>
      <c r="G4" s="1" t="s">
        <v>44</v>
      </c>
      <c r="H4" s="1" t="s">
        <v>19</v>
      </c>
      <c r="I4" s="1" t="s">
        <v>46</v>
      </c>
    </row>
    <row r="5" spans="1:12" x14ac:dyDescent="0.55000000000000004">
      <c r="A5">
        <v>24</v>
      </c>
      <c r="B5">
        <v>11</v>
      </c>
      <c r="C5">
        <v>9</v>
      </c>
      <c r="D5">
        <v>1.3</v>
      </c>
      <c r="E5">
        <v>0.18</v>
      </c>
      <c r="F5">
        <f>D5/C5</f>
        <v>0.14444444444444446</v>
      </c>
      <c r="G5">
        <f>ROUND((((A5-B5)/C5)*(1-(EXP(-(E5/F5))))), 3)</f>
        <v>1.0289999999999999</v>
      </c>
      <c r="H5">
        <v>3</v>
      </c>
      <c r="I5">
        <f>A5-(C5*H5)</f>
        <v>-3</v>
      </c>
    </row>
    <row r="13" spans="1:12" x14ac:dyDescent="0.55000000000000004">
      <c r="I13" s="4" t="s">
        <v>47</v>
      </c>
      <c r="J13" t="s">
        <v>48</v>
      </c>
      <c r="K13">
        <v>3850</v>
      </c>
      <c r="L13">
        <f>3200-K13</f>
        <v>-650</v>
      </c>
    </row>
    <row r="14" spans="1:12" x14ac:dyDescent="0.55000000000000004">
      <c r="I14" s="4" t="s">
        <v>50</v>
      </c>
      <c r="J14" t="s">
        <v>49</v>
      </c>
      <c r="K14">
        <v>2595</v>
      </c>
      <c r="L14">
        <f>3200-K14</f>
        <v>605</v>
      </c>
    </row>
    <row r="15" spans="1:12" x14ac:dyDescent="0.55000000000000004">
      <c r="I15" s="4" t="s">
        <v>51</v>
      </c>
      <c r="J15" t="s">
        <v>49</v>
      </c>
      <c r="K15">
        <v>2693</v>
      </c>
      <c r="L15">
        <f>3200-K15</f>
        <v>507</v>
      </c>
    </row>
  </sheetData>
  <hyperlinks>
    <hyperlink ref="I13" r:id="rId1" xr:uid="{F3A23A2B-8BDB-4243-81C3-D4D156BA5ABB}"/>
    <hyperlink ref="I14" r:id="rId2" xr:uid="{72BC312F-71D5-4AF3-93FC-BEF4A00926EB}"/>
    <hyperlink ref="I15" r:id="rId3" xr:uid="{E7DD0C18-7401-4609-80A6-36FB11FCF8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one</vt:lpstr>
      <vt:lpstr>Torque from power and speed</vt:lpstr>
      <vt:lpstr>Sheet3</vt:lpstr>
      <vt:lpstr>Big one for shunt</vt:lpstr>
      <vt:lpstr>Transient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2018-11-08T04:13:33Z</dcterms:modified>
</cp:coreProperties>
</file>