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rn\Downloads\Studies\Sem 1\ESA\Assignments\Assign 9 - Pressure\"/>
    </mc:Choice>
  </mc:AlternateContent>
  <xr:revisionPtr revIDLastSave="0" documentId="13_ncr:1_{B17FF51B-8C45-4334-9F78-643BBB90E131}" xr6:coauthVersionLast="40" xr6:coauthVersionMax="40" xr10:uidLastSave="{00000000-0000-0000-0000-000000000000}"/>
  <bookViews>
    <workbookView xWindow="0" yWindow="0" windowWidth="23040" windowHeight="8778" activeTab="3" xr2:uid="{9ACF3244-1C9A-4E7E-8516-9F0EA81CF49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5" l="1"/>
  <c r="I2" i="5"/>
  <c r="I6" i="5"/>
  <c r="C6" i="5"/>
  <c r="G11" i="4"/>
  <c r="G9" i="4"/>
  <c r="B9" i="4"/>
  <c r="F6" i="2"/>
  <c r="H6" i="4" l="1"/>
  <c r="G6" i="4"/>
  <c r="F6" i="4"/>
  <c r="E6" i="4"/>
  <c r="C6" i="4"/>
  <c r="A6" i="4"/>
  <c r="A6" i="3"/>
  <c r="D6" i="3" s="1"/>
  <c r="F6" i="3" s="1"/>
  <c r="D9" i="1"/>
  <c r="C9" i="1"/>
  <c r="B9" i="1"/>
  <c r="B7" i="1"/>
  <c r="A7" i="1"/>
  <c r="E7" i="1" l="1"/>
  <c r="D2" i="3" l="1"/>
  <c r="F2" i="3" s="1"/>
  <c r="F2" i="2"/>
  <c r="C2" i="5" l="1"/>
  <c r="B2" i="4"/>
  <c r="G2" i="4" s="1"/>
  <c r="B2" i="1"/>
  <c r="E2" i="1" s="1"/>
  <c r="A2" i="1"/>
</calcChain>
</file>

<file path=xl/sharedStrings.xml><?xml version="1.0" encoding="utf-8"?>
<sst xmlns="http://schemas.openxmlformats.org/spreadsheetml/2006/main" count="104" uniqueCount="47">
  <si>
    <t>v</t>
  </si>
  <si>
    <t>G</t>
  </si>
  <si>
    <t>R1</t>
  </si>
  <si>
    <t>R2</t>
  </si>
  <si>
    <t>R3</t>
  </si>
  <si>
    <t>R4</t>
  </si>
  <si>
    <t>Vi</t>
  </si>
  <si>
    <t>Vo</t>
  </si>
  <si>
    <t>Density</t>
  </si>
  <si>
    <t>kg/m3</t>
  </si>
  <si>
    <t>G. accel</t>
  </si>
  <si>
    <t>Height</t>
  </si>
  <si>
    <t>Permittivity of Space</t>
  </si>
  <si>
    <t>Outer radii</t>
  </si>
  <si>
    <t>Inner radii</t>
  </si>
  <si>
    <t>mm</t>
  </si>
  <si>
    <t>m</t>
  </si>
  <si>
    <t>pF</t>
  </si>
  <si>
    <t>C</t>
  </si>
  <si>
    <t>Lower Range Limit</t>
  </si>
  <si>
    <t>URL</t>
  </si>
  <si>
    <t>Span</t>
  </si>
  <si>
    <t>Acc Error</t>
  </si>
  <si>
    <t>Span Error</t>
  </si>
  <si>
    <t>%</t>
  </si>
  <si>
    <t>Zero Error</t>
  </si>
  <si>
    <t>Thermal Span Error</t>
  </si>
  <si>
    <t>Thermal Zero Error</t>
  </si>
  <si>
    <t>Error Budget</t>
  </si>
  <si>
    <t>MPa</t>
  </si>
  <si>
    <r>
      <rPr>
        <b/>
        <sz val="16"/>
        <color theme="1"/>
        <rFont val="Calibri"/>
        <family val="2"/>
      </rPr>
      <t>ρ</t>
    </r>
    <r>
      <rPr>
        <b/>
        <sz val="11"/>
        <color theme="1"/>
        <rFont val="Calibri"/>
        <family val="2"/>
      </rPr>
      <t>1</t>
    </r>
  </si>
  <si>
    <r>
      <rPr>
        <b/>
        <sz val="16"/>
        <color theme="1"/>
        <rFont val="Calibri"/>
        <family val="2"/>
        <scheme val="minor"/>
      </rPr>
      <t>ρ</t>
    </r>
    <r>
      <rPr>
        <b/>
        <sz val="11"/>
        <color theme="1"/>
        <rFont val="Calibri"/>
        <family val="2"/>
        <scheme val="minor"/>
      </rPr>
      <t>2</t>
    </r>
  </si>
  <si>
    <r>
      <rPr>
        <b/>
        <sz val="16"/>
        <color theme="1"/>
        <rFont val="Calibri"/>
        <family val="2"/>
      </rPr>
      <t>ε</t>
    </r>
    <r>
      <rPr>
        <b/>
        <sz val="11"/>
        <color theme="1"/>
        <rFont val="Calibri"/>
        <family val="2"/>
      </rPr>
      <t>L</t>
    </r>
  </si>
  <si>
    <t>kPa (Gauge)</t>
  </si>
  <si>
    <t>kPa (Barometric)</t>
  </si>
  <si>
    <t>kPa (Absolute)</t>
  </si>
  <si>
    <t>h (water)</t>
  </si>
  <si>
    <t>H (total)</t>
  </si>
  <si>
    <t>Dielectric Const</t>
  </si>
  <si>
    <t>e0</t>
  </si>
  <si>
    <t>er</t>
  </si>
  <si>
    <t>e</t>
  </si>
  <si>
    <t>L</t>
  </si>
  <si>
    <t xml:space="preserve">a </t>
  </si>
  <si>
    <t>b</t>
  </si>
  <si>
    <t>log</t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</si>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</sst>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7003-F505-41B4-A3FB-C744A58F1FDD}">
  <dimension ref="A1:F9"/>
  <sheetViews>
    <sheetView workbookViewId="0">
      <selection activeCell="G5" sqref="G5"/>
    </sheetView>
  </sheetViews>
  <sheetFormatPr defaultRowHeight="14.4" x14ac:dyDescent="0.55000000000000004"/>
  <cols>
    <col min="1" max="1" width="11.68359375" bestFit="1" customWidth="1"/>
  </cols>
  <sheetData>
    <row r="1" spans="1:6" ht="20.399999999999999" x14ac:dyDescent="0.75">
      <c r="A1" s="4" t="s">
        <v>30</v>
      </c>
      <c r="B1" s="5" t="s">
        <v>31</v>
      </c>
      <c r="C1" s="6" t="s">
        <v>0</v>
      </c>
      <c r="D1" s="4" t="s">
        <v>32</v>
      </c>
      <c r="E1" s="7" t="s">
        <v>1</v>
      </c>
    </row>
    <row r="2" spans="1:6" x14ac:dyDescent="0.55000000000000004">
      <c r="A2" s="1">
        <f>1.03*(10^-7)</f>
        <v>1.03E-7</v>
      </c>
      <c r="B2" s="1">
        <f>1.05*(10^-7)</f>
        <v>1.05E-7</v>
      </c>
      <c r="C2">
        <v>0.39</v>
      </c>
      <c r="D2">
        <v>0.1</v>
      </c>
      <c r="E2">
        <f>ROUND((((B2-A2)/A2)/D2)+(1+(2*C2)),2)</f>
        <v>1.97</v>
      </c>
    </row>
    <row r="3" spans="1:6" x14ac:dyDescent="0.55000000000000004">
      <c r="E3" s="1"/>
      <c r="F3" s="1"/>
    </row>
    <row r="6" spans="1:6" ht="20.399999999999999" x14ac:dyDescent="0.75">
      <c r="A6" s="4" t="s">
        <v>30</v>
      </c>
      <c r="B6" s="5" t="s">
        <v>31</v>
      </c>
      <c r="C6" s="6" t="s">
        <v>0</v>
      </c>
      <c r="D6" s="4" t="s">
        <v>32</v>
      </c>
      <c r="E6" s="7" t="s">
        <v>1</v>
      </c>
    </row>
    <row r="7" spans="1:6" x14ac:dyDescent="0.55000000000000004">
      <c r="A7" s="1">
        <f>1.68*(10^-8)</f>
        <v>1.6799999999999998E-8</v>
      </c>
      <c r="B7" s="1">
        <f>1.685*(10^-8)</f>
        <v>1.6850000000000002E-8</v>
      </c>
      <c r="C7">
        <v>0.35499999999999998</v>
      </c>
      <c r="D7">
        <v>1.06E-2</v>
      </c>
      <c r="E7">
        <f>ROUND((((B7-A7)/A7)/D7)+(1+(2*C7)),2)</f>
        <v>1.99</v>
      </c>
    </row>
    <row r="9" spans="1:6" x14ac:dyDescent="0.55000000000000004">
      <c r="B9">
        <f>1.99-1-(2*C7)</f>
        <v>0.28000000000000003</v>
      </c>
      <c r="C9" s="1">
        <f>(B7-A7)/A7</f>
        <v>2.9761904761907002E-3</v>
      </c>
      <c r="D9" s="1">
        <f>C9/B9</f>
        <v>1.0629251700681071E-2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680A5-155E-4C87-836D-06048EEF3EA1}">
  <dimension ref="A1:F6"/>
  <sheetViews>
    <sheetView workbookViewId="0">
      <selection activeCell="F9" sqref="F9"/>
    </sheetView>
  </sheetViews>
  <sheetFormatPr defaultRowHeight="14.4" x14ac:dyDescent="0.55000000000000004"/>
  <sheetData>
    <row r="1" spans="1:6" x14ac:dyDescent="0.5500000000000000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55000000000000004">
      <c r="A2">
        <v>993</v>
      </c>
      <c r="B2">
        <v>1007</v>
      </c>
      <c r="C2">
        <v>1007</v>
      </c>
      <c r="D2">
        <v>993</v>
      </c>
      <c r="E2">
        <v>5</v>
      </c>
      <c r="F2">
        <f>((B2/(A2+B2)) - (D2/(D2+C2)))*5</f>
        <v>3.4999999999999754E-2</v>
      </c>
    </row>
    <row r="5" spans="1:6" x14ac:dyDescent="0.55000000000000004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</row>
    <row r="6" spans="1:6" x14ac:dyDescent="0.55000000000000004">
      <c r="A6">
        <v>985</v>
      </c>
      <c r="B6">
        <v>1015</v>
      </c>
      <c r="C6">
        <v>1015</v>
      </c>
      <c r="D6">
        <v>985</v>
      </c>
      <c r="E6">
        <v>10</v>
      </c>
      <c r="F6">
        <f>((B6/(A6+B6)) - (D6/(D6+C6)))*E6</f>
        <v>0.14999999999999958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AAEE-90AA-4CA2-A750-CFA27AEE7E37}">
  <dimension ref="A1:F7"/>
  <sheetViews>
    <sheetView workbookViewId="0">
      <selection activeCell="D20" sqref="D20"/>
    </sheetView>
  </sheetViews>
  <sheetFormatPr defaultRowHeight="14.4" x14ac:dyDescent="0.55000000000000004"/>
  <cols>
    <col min="4" max="4" width="17.734375" customWidth="1"/>
    <col min="5" max="5" width="14" bestFit="1" customWidth="1"/>
    <col min="6" max="6" width="12" bestFit="1" customWidth="1"/>
  </cols>
  <sheetData>
    <row r="1" spans="1:6" x14ac:dyDescent="0.55000000000000004">
      <c r="A1" t="s">
        <v>8</v>
      </c>
      <c r="B1" t="s">
        <v>10</v>
      </c>
      <c r="C1" t="s">
        <v>11</v>
      </c>
      <c r="D1" t="s">
        <v>33</v>
      </c>
      <c r="E1" t="s">
        <v>34</v>
      </c>
      <c r="F1" t="s">
        <v>35</v>
      </c>
    </row>
    <row r="2" spans="1:6" x14ac:dyDescent="0.55000000000000004">
      <c r="A2">
        <v>789</v>
      </c>
      <c r="B2">
        <v>9.8000000000000007</v>
      </c>
      <c r="C2">
        <v>3</v>
      </c>
      <c r="D2">
        <f>A2*B2*C2/1000</f>
        <v>23.196600000000004</v>
      </c>
      <c r="E2">
        <v>101.325</v>
      </c>
      <c r="F2">
        <f>D2+E2</f>
        <v>124.52160000000001</v>
      </c>
    </row>
    <row r="3" spans="1:6" x14ac:dyDescent="0.55000000000000004">
      <c r="A3" t="s">
        <v>9</v>
      </c>
    </row>
    <row r="5" spans="1:6" x14ac:dyDescent="0.55000000000000004">
      <c r="A5" t="s">
        <v>8</v>
      </c>
      <c r="B5" t="s">
        <v>10</v>
      </c>
      <c r="C5" t="s">
        <v>11</v>
      </c>
      <c r="D5" t="s">
        <v>33</v>
      </c>
      <c r="E5" t="s">
        <v>34</v>
      </c>
      <c r="F5" t="s">
        <v>35</v>
      </c>
    </row>
    <row r="6" spans="1:6" x14ac:dyDescent="0.55000000000000004">
      <c r="A6">
        <f>997*0.739</f>
        <v>736.78300000000002</v>
      </c>
      <c r="B6">
        <v>9.8000000000000007</v>
      </c>
      <c r="C6">
        <v>4.5</v>
      </c>
      <c r="D6">
        <f>A6*B6*C6/1000</f>
        <v>32.492130300000007</v>
      </c>
      <c r="E6">
        <v>101.325</v>
      </c>
      <c r="F6">
        <f>D6+E6</f>
        <v>133.8171303</v>
      </c>
    </row>
    <row r="7" spans="1:6" x14ac:dyDescent="0.55000000000000004">
      <c r="A7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6D69-3072-4FB2-8585-0B338819F3A4}">
  <dimension ref="A1:N11"/>
  <sheetViews>
    <sheetView tabSelected="1" workbookViewId="0">
      <selection activeCell="G11" sqref="G11"/>
    </sheetView>
  </sheetViews>
  <sheetFormatPr defaultRowHeight="14.4" x14ac:dyDescent="0.55000000000000004"/>
  <cols>
    <col min="1" max="1" width="13" bestFit="1" customWidth="1"/>
    <col min="2" max="2" width="17.05078125" bestFit="1" customWidth="1"/>
    <col min="5" max="5" width="7.83984375" bestFit="1" customWidth="1"/>
    <col min="7" max="7" width="7.578125" customWidth="1"/>
    <col min="11" max="13" width="14.20703125" bestFit="1" customWidth="1"/>
  </cols>
  <sheetData>
    <row r="1" spans="1:14" x14ac:dyDescent="0.55000000000000004">
      <c r="A1" t="s">
        <v>38</v>
      </c>
      <c r="B1" t="s">
        <v>12</v>
      </c>
      <c r="C1" t="s">
        <v>13</v>
      </c>
      <c r="D1" t="s">
        <v>14</v>
      </c>
      <c r="E1" t="s">
        <v>36</v>
      </c>
      <c r="F1" t="s">
        <v>37</v>
      </c>
      <c r="G1" t="s">
        <v>18</v>
      </c>
    </row>
    <row r="2" spans="1:14" x14ac:dyDescent="0.55000000000000004">
      <c r="A2">
        <v>78.540000000000006</v>
      </c>
      <c r="B2" s="1">
        <f>8.85*(10^-12)</f>
        <v>8.8499999999999988E-12</v>
      </c>
      <c r="C2">
        <v>6.4</v>
      </c>
      <c r="D2">
        <v>0.8</v>
      </c>
      <c r="E2">
        <v>4.0999999999999996</v>
      </c>
      <c r="F2">
        <v>4.3</v>
      </c>
      <c r="G2" s="2">
        <f>((2*PI()*B2)/LN(C2/D2))*(F2-(E2*(1-(A2*B2))))*(10^12)</f>
        <v>5.3481850435630083</v>
      </c>
    </row>
    <row r="3" spans="1:14" x14ac:dyDescent="0.55000000000000004">
      <c r="C3" t="s">
        <v>15</v>
      </c>
      <c r="D3" t="s">
        <v>15</v>
      </c>
      <c r="E3" t="s">
        <v>16</v>
      </c>
      <c r="F3" t="s">
        <v>16</v>
      </c>
      <c r="G3" t="s">
        <v>17</v>
      </c>
    </row>
    <row r="4" spans="1:14" x14ac:dyDescent="0.55000000000000004">
      <c r="B4" s="1"/>
      <c r="G4" s="2"/>
    </row>
    <row r="5" spans="1:14" x14ac:dyDescent="0.55000000000000004">
      <c r="A5" t="s">
        <v>39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</row>
    <row r="6" spans="1:14" x14ac:dyDescent="0.55000000000000004">
      <c r="A6" s="1">
        <f>8.85*(10^-12)</f>
        <v>8.8499999999999988E-12</v>
      </c>
      <c r="B6">
        <v>11.54</v>
      </c>
      <c r="C6" s="1">
        <f>A6*B6</f>
        <v>1.0212899999999998E-10</v>
      </c>
      <c r="D6">
        <v>0.03</v>
      </c>
      <c r="E6">
        <f>10.104 * 10^-3</f>
        <v>1.0104E-2</v>
      </c>
      <c r="F6">
        <f>12.2 * 10^-3</f>
        <v>1.2199999999999999E-2</v>
      </c>
      <c r="G6">
        <f>LN(F6/E6)</f>
        <v>0.18850456669102084</v>
      </c>
      <c r="H6" s="1">
        <f>(2*PI()*C6*D6)/G6</f>
        <v>1.0212411988226544E-10</v>
      </c>
      <c r="I6" s="1"/>
      <c r="J6" s="1"/>
      <c r="K6" s="3"/>
      <c r="L6" s="3"/>
      <c r="M6" s="3"/>
      <c r="N6" s="1"/>
    </row>
    <row r="8" spans="1:14" x14ac:dyDescent="0.55000000000000004">
      <c r="A8" t="s">
        <v>38</v>
      </c>
      <c r="B8" t="s">
        <v>12</v>
      </c>
      <c r="C8" t="s">
        <v>13</v>
      </c>
      <c r="D8" t="s">
        <v>14</v>
      </c>
      <c r="E8" t="s">
        <v>36</v>
      </c>
      <c r="F8" t="s">
        <v>37</v>
      </c>
      <c r="G8" t="s">
        <v>18</v>
      </c>
    </row>
    <row r="9" spans="1:14" x14ac:dyDescent="0.55000000000000004">
      <c r="A9">
        <v>138.97999999999999</v>
      </c>
      <c r="B9" s="1">
        <f>8.85*(10^-12)</f>
        <v>8.8499999999999988E-12</v>
      </c>
      <c r="C9">
        <v>7</v>
      </c>
      <c r="D9">
        <v>1</v>
      </c>
      <c r="E9">
        <v>2.5</v>
      </c>
      <c r="F9">
        <v>5</v>
      </c>
      <c r="G9" s="2">
        <f>((2*PI()*B9)/LN(C9/D9))*(F9-(E9*(1-(A9*B9))))*(10^12)</f>
        <v>71.439822213693603</v>
      </c>
    </row>
    <row r="10" spans="1:14" x14ac:dyDescent="0.55000000000000004">
      <c r="C10" t="s">
        <v>15</v>
      </c>
      <c r="D10" t="s">
        <v>15</v>
      </c>
      <c r="E10" t="s">
        <v>16</v>
      </c>
      <c r="F10" t="s">
        <v>16</v>
      </c>
      <c r="G10" t="s">
        <v>17</v>
      </c>
    </row>
    <row r="11" spans="1:14" x14ac:dyDescent="0.55000000000000004">
      <c r="G11">
        <f>((2*PI()*B9)/LN(C9/D9))*(F9-(E9*(1-A9)))*(10^12)</f>
        <v>10000.146301172921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A7B63-E9E1-431B-A5CD-96BD9308FC93}">
  <dimension ref="A1:I8"/>
  <sheetViews>
    <sheetView workbookViewId="0">
      <selection activeCell="I6" sqref="I6"/>
    </sheetView>
  </sheetViews>
  <sheetFormatPr defaultRowHeight="14.4" x14ac:dyDescent="0.55000000000000004"/>
  <cols>
    <col min="5" max="5" width="9" bestFit="1" customWidth="1"/>
    <col min="6" max="6" width="8.734375" bestFit="1" customWidth="1"/>
    <col min="7" max="7" width="16" bestFit="1" customWidth="1"/>
    <col min="8" max="8" width="15.734375" bestFit="1" customWidth="1"/>
    <col min="9" max="9" width="10.68359375" bestFit="1" customWidth="1"/>
  </cols>
  <sheetData>
    <row r="1" spans="1:9" x14ac:dyDescent="0.55000000000000004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55000000000000004">
      <c r="A2">
        <v>1</v>
      </c>
      <c r="B2">
        <v>20</v>
      </c>
      <c r="C2">
        <f>B2-A2</f>
        <v>19</v>
      </c>
      <c r="D2">
        <v>0.1</v>
      </c>
      <c r="E2">
        <v>0.15</v>
      </c>
      <c r="F2">
        <v>0.1</v>
      </c>
      <c r="G2">
        <v>0.05</v>
      </c>
      <c r="H2">
        <v>0.12</v>
      </c>
      <c r="I2">
        <f>ROUND(SQRT((D2^2)+((E2^2)+(F2^2))+((G2^2)+(H2^2)))*(C2/100),4)</f>
        <v>4.6300000000000001E-2</v>
      </c>
    </row>
    <row r="3" spans="1:9" x14ac:dyDescent="0.55000000000000004">
      <c r="A3" t="s">
        <v>29</v>
      </c>
      <c r="B3" t="s">
        <v>29</v>
      </c>
      <c r="C3" t="s">
        <v>29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29</v>
      </c>
    </row>
    <row r="5" spans="1:9" x14ac:dyDescent="0.55000000000000004">
      <c r="A5" t="s">
        <v>19</v>
      </c>
      <c r="B5" t="s">
        <v>20</v>
      </c>
      <c r="C5" t="s">
        <v>21</v>
      </c>
      <c r="D5" t="s">
        <v>22</v>
      </c>
      <c r="E5" t="s">
        <v>23</v>
      </c>
      <c r="F5" t="s">
        <v>25</v>
      </c>
      <c r="G5" t="s">
        <v>26</v>
      </c>
      <c r="H5" t="s">
        <v>27</v>
      </c>
      <c r="I5" t="s">
        <v>28</v>
      </c>
    </row>
    <row r="6" spans="1:9" x14ac:dyDescent="0.55000000000000004">
      <c r="A6">
        <v>1</v>
      </c>
      <c r="B6">
        <v>50</v>
      </c>
      <c r="C6">
        <f>B6-A6</f>
        <v>49</v>
      </c>
      <c r="D6">
        <v>0.15</v>
      </c>
      <c r="E6">
        <v>0.2</v>
      </c>
      <c r="F6">
        <v>0.05</v>
      </c>
      <c r="G6">
        <v>0.15</v>
      </c>
      <c r="H6">
        <v>0</v>
      </c>
      <c r="I6">
        <f>ROUND(SQRT((D6^2)+((E6+F6)^2)+((G6^2)))*(C6/100),4)</f>
        <v>0.16070000000000001</v>
      </c>
    </row>
    <row r="7" spans="1:9" x14ac:dyDescent="0.55000000000000004">
      <c r="A7" t="s">
        <v>29</v>
      </c>
      <c r="B7" t="s">
        <v>29</v>
      </c>
      <c r="C7" t="s">
        <v>29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29</v>
      </c>
    </row>
    <row r="8" spans="1:9" x14ac:dyDescent="0.55000000000000004">
      <c r="I8">
        <f>ROUND(SQRT((D6^2)+((E6^2)+(F6^2))+((G6^2)+(H6^2)))*(C6/100),4)</f>
        <v>0.1449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 Mehta</dc:creator>
  <cp:lastModifiedBy>Poorn Mehta</cp:lastModifiedBy>
  <dcterms:created xsi:type="dcterms:W3CDTF">2018-11-02T15:09:07Z</dcterms:created>
  <dcterms:modified xsi:type="dcterms:W3CDTF">2018-12-18T21:56:05Z</dcterms:modified>
</cp:coreProperties>
</file>