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ens\Documents\PostDocMiami\Research\Euwallacea\Markrecapture\"/>
    </mc:Choice>
  </mc:AlternateContent>
  <bookViews>
    <workbookView xWindow="0" yWindow="120" windowWidth="20736" windowHeight="11640" firstSheet="4" activeTab="4"/>
  </bookViews>
  <sheets>
    <sheet name="Paniagua pilot" sheetId="1" r:id="rId1"/>
    <sheet name="Barkett querc" sheetId="2" r:id="rId2"/>
    <sheet name="Barkett Combo" sheetId="3" r:id="rId3"/>
    <sheet name="Barkett Copaene" sheetId="5" r:id="rId4"/>
    <sheet name="barkett placement" sheetId="4" r:id="rId5"/>
  </sheets>
  <calcPr calcId="162913"/>
</workbook>
</file>

<file path=xl/calcChain.xml><?xml version="1.0" encoding="utf-8"?>
<calcChain xmlns="http://schemas.openxmlformats.org/spreadsheetml/2006/main">
  <c r="D17" i="1" l="1"/>
  <c r="F53" i="5" l="1"/>
  <c r="AQ9" i="5" l="1"/>
  <c r="AR9" i="5" s="1"/>
  <c r="AQ10" i="5"/>
  <c r="AR10" i="5" s="1"/>
  <c r="AQ11" i="5"/>
  <c r="AR11" i="5" s="1"/>
  <c r="AQ12" i="5"/>
  <c r="AR12" i="5" s="1"/>
  <c r="AQ13" i="5"/>
  <c r="AR13" i="5" s="1"/>
  <c r="AQ14" i="5"/>
  <c r="AR14" i="5" s="1"/>
  <c r="AQ15" i="5"/>
  <c r="AR15" i="5" s="1"/>
  <c r="AQ16" i="5"/>
  <c r="AR16" i="5" s="1"/>
  <c r="AQ17" i="5"/>
  <c r="AR17" i="5" s="1"/>
  <c r="AQ18" i="5"/>
  <c r="AR18" i="5" s="1"/>
  <c r="AQ19" i="5"/>
  <c r="AR19" i="5" s="1"/>
  <c r="AQ20" i="5"/>
  <c r="AR20" i="5" s="1"/>
  <c r="AQ21" i="5"/>
  <c r="AR21" i="5" s="1"/>
  <c r="AQ22" i="5"/>
  <c r="AR22" i="5" s="1"/>
  <c r="AQ23" i="5"/>
  <c r="AR23" i="5" s="1"/>
  <c r="AQ24" i="5"/>
  <c r="AR24" i="5" s="1"/>
  <c r="AQ25" i="5"/>
  <c r="AR25" i="5" s="1"/>
  <c r="AQ26" i="5"/>
  <c r="AR26" i="5" s="1"/>
  <c r="AQ27" i="5"/>
  <c r="AR27" i="5" s="1"/>
  <c r="AQ28" i="5"/>
  <c r="AR28" i="5" s="1"/>
  <c r="AQ29" i="5"/>
  <c r="AR29" i="5" s="1"/>
  <c r="AQ30" i="5"/>
  <c r="AR30" i="5" s="1"/>
  <c r="AQ31" i="5"/>
  <c r="AR31" i="5" s="1"/>
  <c r="AQ32" i="5"/>
  <c r="AR32" i="5" s="1"/>
  <c r="AQ33" i="5"/>
  <c r="AR33" i="5" s="1"/>
  <c r="AQ34" i="5"/>
  <c r="AR34" i="5" s="1"/>
  <c r="AQ35" i="5"/>
  <c r="AR35" i="5" s="1"/>
  <c r="AQ36" i="5"/>
  <c r="AR36" i="5" s="1"/>
  <c r="AQ37" i="5"/>
  <c r="AR37" i="5" s="1"/>
  <c r="AQ38" i="5"/>
  <c r="AR38" i="5" s="1"/>
  <c r="AQ39" i="5"/>
  <c r="AR39" i="5" s="1"/>
  <c r="AQ40" i="5"/>
  <c r="AR40" i="5" s="1"/>
  <c r="AQ41" i="5"/>
  <c r="AR41" i="5" s="1"/>
  <c r="AQ42" i="5"/>
  <c r="AR42" i="5" s="1"/>
  <c r="AQ43" i="5"/>
  <c r="AR43" i="5" s="1"/>
  <c r="AQ44" i="5"/>
  <c r="AR44" i="5" s="1"/>
  <c r="AQ45" i="5"/>
  <c r="AR45" i="5" s="1"/>
  <c r="AQ46" i="5"/>
  <c r="AR46" i="5" s="1"/>
  <c r="AQ47" i="5"/>
  <c r="AR47" i="5" s="1"/>
  <c r="AQ48" i="5"/>
  <c r="AR48" i="5" s="1"/>
  <c r="AQ49" i="5"/>
  <c r="AR49" i="5" s="1"/>
  <c r="AQ50" i="5"/>
  <c r="AR50" i="5" s="1"/>
  <c r="AQ51" i="5"/>
  <c r="AR51" i="5" s="1"/>
  <c r="AQ8" i="5"/>
  <c r="AR8" i="5" s="1"/>
  <c r="AN9" i="5"/>
  <c r="AO9" i="5"/>
  <c r="AN10" i="5"/>
  <c r="AO10" i="5"/>
  <c r="AN11" i="5"/>
  <c r="AO11" i="5"/>
  <c r="AN12" i="5"/>
  <c r="AO12" i="5"/>
  <c r="AN13" i="5"/>
  <c r="AO13" i="5"/>
  <c r="AN14" i="5"/>
  <c r="AO14" i="5"/>
  <c r="AN15" i="5"/>
  <c r="AO15" i="5"/>
  <c r="AN16" i="5"/>
  <c r="AO16" i="5"/>
  <c r="AN17" i="5"/>
  <c r="AO17" i="5"/>
  <c r="AN18" i="5"/>
  <c r="AO18" i="5"/>
  <c r="AN19" i="5"/>
  <c r="AO19" i="5"/>
  <c r="AN20" i="5"/>
  <c r="AO20" i="5"/>
  <c r="AN21" i="5"/>
  <c r="AO21" i="5"/>
  <c r="AN22" i="5"/>
  <c r="AO22" i="5"/>
  <c r="AN23" i="5"/>
  <c r="AO23" i="5"/>
  <c r="AN24" i="5"/>
  <c r="AO24" i="5"/>
  <c r="AN25" i="5"/>
  <c r="AO25" i="5"/>
  <c r="AN26" i="5"/>
  <c r="AO26" i="5"/>
  <c r="AN27" i="5"/>
  <c r="AO27" i="5"/>
  <c r="AN28" i="5"/>
  <c r="AO28" i="5"/>
  <c r="AN29" i="5"/>
  <c r="AO29" i="5"/>
  <c r="AN30" i="5"/>
  <c r="AO30" i="5"/>
  <c r="AN31" i="5"/>
  <c r="AO31" i="5"/>
  <c r="AN32" i="5"/>
  <c r="AO32" i="5"/>
  <c r="AN33" i="5"/>
  <c r="AO33" i="5"/>
  <c r="AN34" i="5"/>
  <c r="AO34" i="5"/>
  <c r="AN35" i="5"/>
  <c r="AO35" i="5"/>
  <c r="AN36" i="5"/>
  <c r="AO36" i="5"/>
  <c r="AN37" i="5"/>
  <c r="AO37" i="5"/>
  <c r="AN38" i="5"/>
  <c r="AO38" i="5"/>
  <c r="AN39" i="5"/>
  <c r="AO39" i="5"/>
  <c r="AN40" i="5"/>
  <c r="AO40" i="5"/>
  <c r="AN41" i="5"/>
  <c r="AO41" i="5"/>
  <c r="AN42" i="5"/>
  <c r="AO42" i="5"/>
  <c r="AN43" i="5"/>
  <c r="AO43" i="5"/>
  <c r="AN44" i="5"/>
  <c r="AO44" i="5"/>
  <c r="AN45" i="5"/>
  <c r="AO45" i="5"/>
  <c r="AN46" i="5"/>
  <c r="AO46" i="5"/>
  <c r="AN47" i="5"/>
  <c r="AO47" i="5"/>
  <c r="AN48" i="5"/>
  <c r="AO48" i="5"/>
  <c r="AN49" i="5"/>
  <c r="AO49" i="5"/>
  <c r="AN50" i="5"/>
  <c r="AO50" i="5"/>
  <c r="AN51" i="5"/>
  <c r="AO51" i="5"/>
  <c r="AJ9" i="5"/>
  <c r="AK9" i="5"/>
  <c r="AJ10" i="5"/>
  <c r="AK10" i="5"/>
  <c r="AJ11" i="5"/>
  <c r="AK11" i="5"/>
  <c r="AJ12" i="5"/>
  <c r="AK12" i="5"/>
  <c r="AJ13" i="5"/>
  <c r="AK13" i="5"/>
  <c r="AJ14" i="5"/>
  <c r="AK14" i="5"/>
  <c r="AJ15" i="5"/>
  <c r="AK15" i="5"/>
  <c r="AJ16" i="5"/>
  <c r="AK16" i="5"/>
  <c r="AJ17" i="5"/>
  <c r="AK17" i="5"/>
  <c r="AJ18" i="5"/>
  <c r="AK18" i="5"/>
  <c r="AJ19" i="5"/>
  <c r="AK19" i="5"/>
  <c r="AJ20" i="5"/>
  <c r="AK20" i="5"/>
  <c r="AJ21" i="5"/>
  <c r="AK21" i="5"/>
  <c r="AJ22" i="5"/>
  <c r="AK22" i="5"/>
  <c r="AJ23" i="5"/>
  <c r="AK23" i="5"/>
  <c r="AJ24" i="5"/>
  <c r="AK24" i="5"/>
  <c r="AJ25" i="5"/>
  <c r="AK25" i="5"/>
  <c r="AJ26" i="5"/>
  <c r="AK26" i="5"/>
  <c r="AJ27" i="5"/>
  <c r="AK27" i="5"/>
  <c r="AJ28" i="5"/>
  <c r="AK28" i="5"/>
  <c r="AJ29" i="5"/>
  <c r="AK29" i="5"/>
  <c r="AJ30" i="5"/>
  <c r="AK30" i="5"/>
  <c r="AJ31" i="5"/>
  <c r="AK31" i="5"/>
  <c r="AJ32" i="5"/>
  <c r="AK32" i="5"/>
  <c r="AJ33" i="5"/>
  <c r="AK33" i="5"/>
  <c r="AJ34" i="5"/>
  <c r="AK34" i="5"/>
  <c r="AJ35" i="5"/>
  <c r="AK35" i="5"/>
  <c r="AJ36" i="5"/>
  <c r="AK36" i="5"/>
  <c r="AJ37" i="5"/>
  <c r="AK37" i="5"/>
  <c r="AJ38" i="5"/>
  <c r="AK38" i="5"/>
  <c r="AJ39" i="5"/>
  <c r="AK39" i="5"/>
  <c r="AJ40" i="5"/>
  <c r="AK40" i="5"/>
  <c r="AJ41" i="5"/>
  <c r="AK41" i="5"/>
  <c r="AJ42" i="5"/>
  <c r="AK42" i="5"/>
  <c r="AJ43" i="5"/>
  <c r="AK43" i="5"/>
  <c r="AJ44" i="5"/>
  <c r="AK44" i="5"/>
  <c r="AJ45" i="5"/>
  <c r="AK45" i="5"/>
  <c r="AJ46" i="5"/>
  <c r="AK46" i="5"/>
  <c r="AJ47" i="5"/>
  <c r="AK47" i="5"/>
  <c r="AJ48" i="5"/>
  <c r="AK48" i="5"/>
  <c r="AJ49" i="5"/>
  <c r="AK49" i="5"/>
  <c r="AJ50" i="5"/>
  <c r="AK50" i="5"/>
  <c r="AJ51" i="5"/>
  <c r="AK51" i="5"/>
  <c r="AF9" i="5"/>
  <c r="AG9" i="5"/>
  <c r="AF10" i="5"/>
  <c r="AG10" i="5"/>
  <c r="AF11" i="5"/>
  <c r="AG11" i="5"/>
  <c r="AF12" i="5"/>
  <c r="AG12" i="5"/>
  <c r="AF13" i="5"/>
  <c r="AG13" i="5"/>
  <c r="AF14" i="5"/>
  <c r="AG14" i="5"/>
  <c r="AF15" i="5"/>
  <c r="AG15" i="5"/>
  <c r="AF16" i="5"/>
  <c r="AG16" i="5"/>
  <c r="AF17" i="5"/>
  <c r="AG17" i="5"/>
  <c r="AF18" i="5"/>
  <c r="AG18" i="5"/>
  <c r="AF19" i="5"/>
  <c r="AG19" i="5"/>
  <c r="AF20" i="5"/>
  <c r="AG20" i="5"/>
  <c r="AF21" i="5"/>
  <c r="AG21" i="5"/>
  <c r="AF22" i="5"/>
  <c r="AG22" i="5"/>
  <c r="AF23" i="5"/>
  <c r="AG23" i="5"/>
  <c r="AF24" i="5"/>
  <c r="AG24" i="5"/>
  <c r="AF25" i="5"/>
  <c r="AG25" i="5"/>
  <c r="AF26" i="5"/>
  <c r="AG26" i="5"/>
  <c r="AF27" i="5"/>
  <c r="AG27" i="5"/>
  <c r="AF28" i="5"/>
  <c r="AG28" i="5"/>
  <c r="AF29" i="5"/>
  <c r="AG29" i="5"/>
  <c r="AF30" i="5"/>
  <c r="AG30" i="5"/>
  <c r="AF31" i="5"/>
  <c r="AG31" i="5"/>
  <c r="AF32" i="5"/>
  <c r="AG32" i="5"/>
  <c r="AF33" i="5"/>
  <c r="AG33" i="5"/>
  <c r="AF34" i="5"/>
  <c r="AG34" i="5"/>
  <c r="AF35" i="5"/>
  <c r="AG35" i="5"/>
  <c r="AF36" i="5"/>
  <c r="AG36" i="5"/>
  <c r="AF37" i="5"/>
  <c r="AG37" i="5"/>
  <c r="AF38" i="5"/>
  <c r="AG38" i="5"/>
  <c r="AF39" i="5"/>
  <c r="AG39" i="5"/>
  <c r="AF40" i="5"/>
  <c r="AG40" i="5"/>
  <c r="AF41" i="5"/>
  <c r="AG41" i="5"/>
  <c r="AF42" i="5"/>
  <c r="AG42" i="5"/>
  <c r="AF43" i="5"/>
  <c r="AG43" i="5"/>
  <c r="AF44" i="5"/>
  <c r="AG44" i="5"/>
  <c r="AF45" i="5"/>
  <c r="AG45" i="5"/>
  <c r="AF46" i="5"/>
  <c r="AG46" i="5"/>
  <c r="AF47" i="5"/>
  <c r="AG47" i="5"/>
  <c r="AF48" i="5"/>
  <c r="AG48" i="5"/>
  <c r="AF49" i="5"/>
  <c r="AG49" i="5"/>
  <c r="AF50" i="5"/>
  <c r="AG50" i="5"/>
  <c r="AF51" i="5"/>
  <c r="AG51" i="5"/>
  <c r="AO8" i="5"/>
  <c r="AN8" i="5"/>
  <c r="AK8" i="5"/>
  <c r="AJ8" i="5"/>
  <c r="AG8" i="5"/>
  <c r="AF8" i="5"/>
  <c r="AM52" i="5"/>
  <c r="AM54" i="5" s="1"/>
  <c r="AI52" i="5"/>
  <c r="AI54" i="5" s="1"/>
  <c r="AE52" i="5"/>
  <c r="AE54" i="5" s="1"/>
  <c r="AB9" i="5"/>
  <c r="AC9" i="5"/>
  <c r="AB10" i="5"/>
  <c r="AC10" i="5"/>
  <c r="AB11" i="5"/>
  <c r="AC11" i="5"/>
  <c r="AB12" i="5"/>
  <c r="AC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27" i="5"/>
  <c r="AC27" i="5"/>
  <c r="AB28" i="5"/>
  <c r="AC28" i="5"/>
  <c r="AB29" i="5"/>
  <c r="AC29" i="5"/>
  <c r="AB30" i="5"/>
  <c r="AC30" i="5"/>
  <c r="AB31" i="5"/>
  <c r="AC31" i="5"/>
  <c r="AB32" i="5"/>
  <c r="AC32" i="5"/>
  <c r="AB33" i="5"/>
  <c r="AC33" i="5"/>
  <c r="AB34" i="5"/>
  <c r="AC34" i="5"/>
  <c r="AB35" i="5"/>
  <c r="AC35" i="5"/>
  <c r="AB36" i="5"/>
  <c r="AC36" i="5"/>
  <c r="AB37" i="5"/>
  <c r="AC37" i="5"/>
  <c r="AB38" i="5"/>
  <c r="AC38" i="5"/>
  <c r="AB39" i="5"/>
  <c r="AC39" i="5"/>
  <c r="AB40" i="5"/>
  <c r="AC40" i="5"/>
  <c r="AB41" i="5"/>
  <c r="AC41" i="5"/>
  <c r="AB42" i="5"/>
  <c r="AC42" i="5"/>
  <c r="AB43" i="5"/>
  <c r="AC43" i="5"/>
  <c r="AB44" i="5"/>
  <c r="AC44" i="5"/>
  <c r="AB45" i="5"/>
  <c r="AC45" i="5"/>
  <c r="AB46" i="5"/>
  <c r="AC46" i="5"/>
  <c r="AB47" i="5"/>
  <c r="AC47" i="5"/>
  <c r="AB48" i="5"/>
  <c r="AC48" i="5"/>
  <c r="AB49" i="5"/>
  <c r="AC49" i="5"/>
  <c r="AB50" i="5"/>
  <c r="AC50" i="5"/>
  <c r="AB51" i="5"/>
  <c r="AC51" i="5"/>
  <c r="AC8" i="5"/>
  <c r="AB8" i="5"/>
  <c r="AA52" i="5"/>
  <c r="AA54" i="5" s="1"/>
  <c r="AE6" i="2" l="1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5" i="2"/>
  <c r="AQ52" i="5"/>
  <c r="Y12" i="5"/>
  <c r="Y16" i="5"/>
  <c r="Y20" i="5"/>
  <c r="Y24" i="5"/>
  <c r="Y27" i="5"/>
  <c r="Y28" i="5"/>
  <c r="Y31" i="5"/>
  <c r="Y32" i="5"/>
  <c r="Y35" i="5"/>
  <c r="Y36" i="5"/>
  <c r="Y39" i="5"/>
  <c r="Y40" i="5"/>
  <c r="Y43" i="5"/>
  <c r="Y44" i="5"/>
  <c r="Y47" i="5"/>
  <c r="Y48" i="5"/>
  <c r="Y51" i="5"/>
  <c r="Y52" i="5"/>
  <c r="W52" i="5"/>
  <c r="Y8" i="5" s="1"/>
  <c r="U11" i="5"/>
  <c r="U15" i="5"/>
  <c r="U19" i="5"/>
  <c r="U23" i="5"/>
  <c r="U27" i="5"/>
  <c r="U31" i="5"/>
  <c r="U35" i="5"/>
  <c r="U39" i="5"/>
  <c r="U43" i="5"/>
  <c r="U47" i="5"/>
  <c r="U51" i="5"/>
  <c r="S52" i="5"/>
  <c r="U12" i="5" s="1"/>
  <c r="O52" i="5"/>
  <c r="K52" i="5"/>
  <c r="F52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8" i="5"/>
  <c r="AH14" i="3"/>
  <c r="AH18" i="3"/>
  <c r="AH22" i="3"/>
  <c r="AH30" i="3"/>
  <c r="AH34" i="3"/>
  <c r="AH46" i="3"/>
  <c r="AH50" i="3"/>
  <c r="AG9" i="3"/>
  <c r="AH9" i="3" s="1"/>
  <c r="AG10" i="3"/>
  <c r="AH10" i="3" s="1"/>
  <c r="AG11" i="3"/>
  <c r="AH11" i="3" s="1"/>
  <c r="AG12" i="3"/>
  <c r="AH12" i="3" s="1"/>
  <c r="AG13" i="3"/>
  <c r="AH13" i="3" s="1"/>
  <c r="AG14" i="3"/>
  <c r="AG15" i="3"/>
  <c r="AH15" i="3" s="1"/>
  <c r="AG16" i="3"/>
  <c r="AH16" i="3" s="1"/>
  <c r="AG17" i="3"/>
  <c r="AH17" i="3" s="1"/>
  <c r="AG18" i="3"/>
  <c r="AG19" i="3"/>
  <c r="AH19" i="3" s="1"/>
  <c r="AG20" i="3"/>
  <c r="AH20" i="3" s="1"/>
  <c r="AG21" i="3"/>
  <c r="AH21" i="3" s="1"/>
  <c r="AG22" i="3"/>
  <c r="AG23" i="3"/>
  <c r="AH23" i="3" s="1"/>
  <c r="AG24" i="3"/>
  <c r="AH24" i="3" s="1"/>
  <c r="AG25" i="3"/>
  <c r="AH25" i="3" s="1"/>
  <c r="AG26" i="3"/>
  <c r="AH26" i="3" s="1"/>
  <c r="AG27" i="3"/>
  <c r="AH27" i="3" s="1"/>
  <c r="AG28" i="3"/>
  <c r="AH28" i="3" s="1"/>
  <c r="AG29" i="3"/>
  <c r="AH29" i="3" s="1"/>
  <c r="AG30" i="3"/>
  <c r="AG31" i="3"/>
  <c r="AH31" i="3" s="1"/>
  <c r="AG32" i="3"/>
  <c r="AH32" i="3" s="1"/>
  <c r="AG33" i="3"/>
  <c r="AH33" i="3" s="1"/>
  <c r="AG34" i="3"/>
  <c r="AG35" i="3"/>
  <c r="AH35" i="3" s="1"/>
  <c r="AG36" i="3"/>
  <c r="AH36" i="3" s="1"/>
  <c r="AG37" i="3"/>
  <c r="AH37" i="3" s="1"/>
  <c r="AG38" i="3"/>
  <c r="AH38" i="3" s="1"/>
  <c r="AG39" i="3"/>
  <c r="AH39" i="3" s="1"/>
  <c r="AG40" i="3"/>
  <c r="AH40" i="3" s="1"/>
  <c r="AG41" i="3"/>
  <c r="AH41" i="3" s="1"/>
  <c r="AG42" i="3"/>
  <c r="AH42" i="3" s="1"/>
  <c r="AG43" i="3"/>
  <c r="AH43" i="3" s="1"/>
  <c r="AG44" i="3"/>
  <c r="AH44" i="3" s="1"/>
  <c r="AG45" i="3"/>
  <c r="AH45" i="3" s="1"/>
  <c r="AG46" i="3"/>
  <c r="AG47" i="3"/>
  <c r="AH47" i="3" s="1"/>
  <c r="AG48" i="3"/>
  <c r="AH48" i="3" s="1"/>
  <c r="AG49" i="3"/>
  <c r="AH49" i="3" s="1"/>
  <c r="AG50" i="3"/>
  <c r="AG51" i="3"/>
  <c r="AH51" i="3" s="1"/>
  <c r="AG8" i="3"/>
  <c r="AH8" i="3" s="1"/>
  <c r="W11" i="2"/>
  <c r="W35" i="2"/>
  <c r="W43" i="2"/>
  <c r="T8" i="2"/>
  <c r="T16" i="2"/>
  <c r="T24" i="2"/>
  <c r="T32" i="2"/>
  <c r="T40" i="2"/>
  <c r="T5" i="2"/>
  <c r="Q21" i="2"/>
  <c r="Q46" i="2"/>
  <c r="J8" i="2"/>
  <c r="J20" i="2"/>
  <c r="J24" i="2"/>
  <c r="J36" i="2"/>
  <c r="J40" i="2"/>
  <c r="AC13" i="2"/>
  <c r="AC29" i="2"/>
  <c r="AC44" i="2"/>
  <c r="G6" i="2"/>
  <c r="G10" i="2"/>
  <c r="G18" i="2"/>
  <c r="G22" i="2"/>
  <c r="G26" i="2"/>
  <c r="G34" i="2"/>
  <c r="G38" i="2"/>
  <c r="G42" i="2"/>
  <c r="AB49" i="2"/>
  <c r="AC21" i="2" s="1"/>
  <c r="Y49" i="2"/>
  <c r="Z38" i="2" s="1"/>
  <c r="V49" i="2"/>
  <c r="W27" i="2" s="1"/>
  <c r="S49" i="2"/>
  <c r="T13" i="2" s="1"/>
  <c r="P49" i="2"/>
  <c r="Q42" i="2" s="1"/>
  <c r="L49" i="2"/>
  <c r="I49" i="2"/>
  <c r="J16" i="2" s="1"/>
  <c r="F49" i="2"/>
  <c r="G14" i="2" s="1"/>
  <c r="M8" i="2" l="1"/>
  <c r="M12" i="2"/>
  <c r="M16" i="2"/>
  <c r="M20" i="2"/>
  <c r="M24" i="2"/>
  <c r="M28" i="2"/>
  <c r="M32" i="2"/>
  <c r="M36" i="2"/>
  <c r="M40" i="2"/>
  <c r="M44" i="2"/>
  <c r="M5" i="2"/>
  <c r="M9" i="2"/>
  <c r="M13" i="2"/>
  <c r="M17" i="2"/>
  <c r="M21" i="2"/>
  <c r="M25" i="2"/>
  <c r="M29" i="2"/>
  <c r="M33" i="2"/>
  <c r="M37" i="2"/>
  <c r="M41" i="2"/>
  <c r="M45" i="2"/>
  <c r="M30" i="2"/>
  <c r="M6" i="2"/>
  <c r="M10" i="2"/>
  <c r="M14" i="2"/>
  <c r="M18" i="2"/>
  <c r="M22" i="2"/>
  <c r="M26" i="2"/>
  <c r="M34" i="2"/>
  <c r="M38" i="2"/>
  <c r="M42" i="2"/>
  <c r="M46" i="2"/>
  <c r="AC9" i="2"/>
  <c r="Z46" i="2"/>
  <c r="Q7" i="2"/>
  <c r="Q11" i="2"/>
  <c r="Q15" i="2"/>
  <c r="Q19" i="2"/>
  <c r="Q23" i="2"/>
  <c r="Q27" i="2"/>
  <c r="Q31" i="2"/>
  <c r="Q35" i="2"/>
  <c r="Q39" i="2"/>
  <c r="Q8" i="2"/>
  <c r="Q12" i="2"/>
  <c r="Q16" i="2"/>
  <c r="Q20" i="2"/>
  <c r="Q24" i="2"/>
  <c r="Q28" i="2"/>
  <c r="Q32" i="2"/>
  <c r="Q36" i="2"/>
  <c r="Q6" i="2"/>
  <c r="Q14" i="2"/>
  <c r="Q22" i="2"/>
  <c r="Q30" i="2"/>
  <c r="Q38" i="2"/>
  <c r="Q43" i="2"/>
  <c r="Q47" i="2"/>
  <c r="Q9" i="2"/>
  <c r="Q17" i="2"/>
  <c r="Q25" i="2"/>
  <c r="Q33" i="2"/>
  <c r="Q40" i="2"/>
  <c r="Q44" i="2"/>
  <c r="Q5" i="2"/>
  <c r="Q10" i="2"/>
  <c r="Q18" i="2"/>
  <c r="Q26" i="2"/>
  <c r="Q34" i="2"/>
  <c r="Q41" i="2"/>
  <c r="Q45" i="2"/>
  <c r="AC25" i="2"/>
  <c r="M31" i="2"/>
  <c r="Q13" i="2"/>
  <c r="AC5" i="2"/>
  <c r="AC37" i="2"/>
  <c r="J5" i="2"/>
  <c r="J32" i="2"/>
  <c r="M43" i="2"/>
  <c r="M27" i="2"/>
  <c r="M11" i="2"/>
  <c r="Q37" i="2"/>
  <c r="Z8" i="2"/>
  <c r="Z12" i="2"/>
  <c r="Z16" i="2"/>
  <c r="Z20" i="2"/>
  <c r="Z24" i="2"/>
  <c r="Z28" i="2"/>
  <c r="Z32" i="2"/>
  <c r="Z36" i="2"/>
  <c r="Z40" i="2"/>
  <c r="Z44" i="2"/>
  <c r="Z5" i="2"/>
  <c r="Z9" i="2"/>
  <c r="Z13" i="2"/>
  <c r="Z17" i="2"/>
  <c r="Z21" i="2"/>
  <c r="Z25" i="2"/>
  <c r="Z29" i="2"/>
  <c r="Z33" i="2"/>
  <c r="Z37" i="2"/>
  <c r="Z41" i="2"/>
  <c r="Z45" i="2"/>
  <c r="Z6" i="2"/>
  <c r="Z10" i="2"/>
  <c r="Z14" i="2"/>
  <c r="Z18" i="2"/>
  <c r="Z22" i="2"/>
  <c r="Z7" i="2"/>
  <c r="Z23" i="2"/>
  <c r="Z31" i="2"/>
  <c r="Z39" i="2"/>
  <c r="Z47" i="2"/>
  <c r="Z11" i="2"/>
  <c r="Z26" i="2"/>
  <c r="Z34" i="2"/>
  <c r="Z42" i="2"/>
  <c r="Z15" i="2"/>
  <c r="Z27" i="2"/>
  <c r="Z35" i="2"/>
  <c r="Z43" i="2"/>
  <c r="M35" i="2"/>
  <c r="M19" i="2"/>
  <c r="Z19" i="2"/>
  <c r="AC6" i="2"/>
  <c r="AC10" i="2"/>
  <c r="AC14" i="2"/>
  <c r="AC18" i="2"/>
  <c r="AC22" i="2"/>
  <c r="AC26" i="2"/>
  <c r="AC30" i="2"/>
  <c r="AC34" i="2"/>
  <c r="AC38" i="2"/>
  <c r="AC42" i="2"/>
  <c r="AC46" i="2"/>
  <c r="AC7" i="2"/>
  <c r="AC11" i="2"/>
  <c r="AC15" i="2"/>
  <c r="AC19" i="2"/>
  <c r="AC23" i="2"/>
  <c r="AC27" i="2"/>
  <c r="AC31" i="2"/>
  <c r="AC35" i="2"/>
  <c r="AC39" i="2"/>
  <c r="AC43" i="2"/>
  <c r="AC47" i="2"/>
  <c r="AC12" i="2"/>
  <c r="AC20" i="2"/>
  <c r="AC28" i="2"/>
  <c r="AC36" i="2"/>
  <c r="AC8" i="2"/>
  <c r="AC16" i="2"/>
  <c r="AC24" i="2"/>
  <c r="AC32" i="2"/>
  <c r="AC40" i="2"/>
  <c r="AC41" i="2"/>
  <c r="M47" i="2"/>
  <c r="M15" i="2"/>
  <c r="J9" i="2"/>
  <c r="J13" i="2"/>
  <c r="J17" i="2"/>
  <c r="J21" i="2"/>
  <c r="J25" i="2"/>
  <c r="J29" i="2"/>
  <c r="J33" i="2"/>
  <c r="J37" i="2"/>
  <c r="J41" i="2"/>
  <c r="J45" i="2"/>
  <c r="J6" i="2"/>
  <c r="J10" i="2"/>
  <c r="J14" i="2"/>
  <c r="J18" i="2"/>
  <c r="J22" i="2"/>
  <c r="J26" i="2"/>
  <c r="J30" i="2"/>
  <c r="J34" i="2"/>
  <c r="J38" i="2"/>
  <c r="J42" i="2"/>
  <c r="J46" i="2"/>
  <c r="J7" i="2"/>
  <c r="J15" i="2"/>
  <c r="J23" i="2"/>
  <c r="J31" i="2"/>
  <c r="J39" i="2"/>
  <c r="J47" i="2"/>
  <c r="J11" i="2"/>
  <c r="J19" i="2"/>
  <c r="J27" i="2"/>
  <c r="J35" i="2"/>
  <c r="J43" i="2"/>
  <c r="W9" i="2"/>
  <c r="W13" i="2"/>
  <c r="W17" i="2"/>
  <c r="W21" i="2"/>
  <c r="W25" i="2"/>
  <c r="W29" i="2"/>
  <c r="W33" i="2"/>
  <c r="W37" i="2"/>
  <c r="W41" i="2"/>
  <c r="W45" i="2"/>
  <c r="W6" i="2"/>
  <c r="W10" i="2"/>
  <c r="W14" i="2"/>
  <c r="W18" i="2"/>
  <c r="W22" i="2"/>
  <c r="W26" i="2"/>
  <c r="W30" i="2"/>
  <c r="W34" i="2"/>
  <c r="W38" i="2"/>
  <c r="W42" i="2"/>
  <c r="W46" i="2"/>
  <c r="W12" i="2"/>
  <c r="W20" i="2"/>
  <c r="W28" i="2"/>
  <c r="W36" i="2"/>
  <c r="W44" i="2"/>
  <c r="W7" i="2"/>
  <c r="W15" i="2"/>
  <c r="W23" i="2"/>
  <c r="W31" i="2"/>
  <c r="W39" i="2"/>
  <c r="W47" i="2"/>
  <c r="W8" i="2"/>
  <c r="W16" i="2"/>
  <c r="W24" i="2"/>
  <c r="W32" i="2"/>
  <c r="W40" i="2"/>
  <c r="W5" i="2"/>
  <c r="AC45" i="2"/>
  <c r="AC33" i="2"/>
  <c r="AC17" i="2"/>
  <c r="J44" i="2"/>
  <c r="J28" i="2"/>
  <c r="J12" i="2"/>
  <c r="M39" i="2"/>
  <c r="M23" i="2"/>
  <c r="M7" i="2"/>
  <c r="Q29" i="2"/>
  <c r="W19" i="2"/>
  <c r="Z30" i="2"/>
  <c r="T45" i="2"/>
  <c r="T37" i="2"/>
  <c r="T29" i="2"/>
  <c r="T21" i="2"/>
  <c r="AR52" i="5"/>
  <c r="AE49" i="2"/>
  <c r="T6" i="2"/>
  <c r="T10" i="2"/>
  <c r="T14" i="2"/>
  <c r="T18" i="2"/>
  <c r="T22" i="2"/>
  <c r="T26" i="2"/>
  <c r="T30" i="2"/>
  <c r="T34" i="2"/>
  <c r="T38" i="2"/>
  <c r="T42" i="2"/>
  <c r="T46" i="2"/>
  <c r="T7" i="2"/>
  <c r="T11" i="2"/>
  <c r="T15" i="2"/>
  <c r="T19" i="2"/>
  <c r="T23" i="2"/>
  <c r="T27" i="2"/>
  <c r="T31" i="2"/>
  <c r="T35" i="2"/>
  <c r="T39" i="2"/>
  <c r="T43" i="2"/>
  <c r="T47" i="2"/>
  <c r="G46" i="2"/>
  <c r="G30" i="2"/>
  <c r="T44" i="2"/>
  <c r="T36" i="2"/>
  <c r="T28" i="2"/>
  <c r="T20" i="2"/>
  <c r="T12" i="2"/>
  <c r="T41" i="2"/>
  <c r="T33" i="2"/>
  <c r="T25" i="2"/>
  <c r="T17" i="2"/>
  <c r="T9" i="2"/>
  <c r="U50" i="5"/>
  <c r="U46" i="5"/>
  <c r="U42" i="5"/>
  <c r="U38" i="5"/>
  <c r="U34" i="5"/>
  <c r="U30" i="5"/>
  <c r="U26" i="5"/>
  <c r="U22" i="5"/>
  <c r="U18" i="5"/>
  <c r="U14" i="5"/>
  <c r="U10" i="5"/>
  <c r="Y23" i="5"/>
  <c r="Y19" i="5"/>
  <c r="Y15" i="5"/>
  <c r="Y11" i="5"/>
  <c r="U8" i="5"/>
  <c r="U49" i="5"/>
  <c r="U45" i="5"/>
  <c r="U41" i="5"/>
  <c r="U37" i="5"/>
  <c r="U33" i="5"/>
  <c r="U29" i="5"/>
  <c r="U25" i="5"/>
  <c r="U21" i="5"/>
  <c r="U17" i="5"/>
  <c r="U13" i="5"/>
  <c r="U9" i="5"/>
  <c r="Y50" i="5"/>
  <c r="Y46" i="5"/>
  <c r="Y42" i="5"/>
  <c r="Y38" i="5"/>
  <c r="Y34" i="5"/>
  <c r="Y30" i="5"/>
  <c r="Y26" i="5"/>
  <c r="Y22" i="5"/>
  <c r="Y18" i="5"/>
  <c r="Y14" i="5"/>
  <c r="Y10" i="5"/>
  <c r="U52" i="5"/>
  <c r="U48" i="5"/>
  <c r="U44" i="5"/>
  <c r="U40" i="5"/>
  <c r="U36" i="5"/>
  <c r="U32" i="5"/>
  <c r="U28" i="5"/>
  <c r="U24" i="5"/>
  <c r="U20" i="5"/>
  <c r="U16" i="5"/>
  <c r="Y49" i="5"/>
  <c r="Y45" i="5"/>
  <c r="Y41" i="5"/>
  <c r="Y37" i="5"/>
  <c r="Y33" i="5"/>
  <c r="Y29" i="5"/>
  <c r="Y25" i="5"/>
  <c r="Y21" i="5"/>
  <c r="Y17" i="5"/>
  <c r="Y13" i="5"/>
  <c r="Y9" i="5"/>
  <c r="G45" i="2"/>
  <c r="G41" i="2"/>
  <c r="G37" i="2"/>
  <c r="G33" i="2"/>
  <c r="G29" i="2"/>
  <c r="G25" i="2"/>
  <c r="G21" i="2"/>
  <c r="G17" i="2"/>
  <c r="G13" i="2"/>
  <c r="G9" i="2"/>
  <c r="G5" i="2"/>
  <c r="G44" i="2"/>
  <c r="G40" i="2"/>
  <c r="G36" i="2"/>
  <c r="G32" i="2"/>
  <c r="G28" i="2"/>
  <c r="G24" i="2"/>
  <c r="G20" i="2"/>
  <c r="G16" i="2"/>
  <c r="G12" i="2"/>
  <c r="G8" i="2"/>
  <c r="G47" i="2"/>
  <c r="G43" i="2"/>
  <c r="G39" i="2"/>
  <c r="G35" i="2"/>
  <c r="G31" i="2"/>
  <c r="G27" i="2"/>
  <c r="G23" i="2"/>
  <c r="G19" i="2"/>
  <c r="G15" i="2"/>
  <c r="G11" i="2"/>
  <c r="G7" i="2"/>
  <c r="O53" i="5"/>
  <c r="AP54" i="5"/>
  <c r="W54" i="5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S54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O54" i="5" l="1"/>
  <c r="K54" i="5"/>
  <c r="F54" i="5"/>
  <c r="AQ53" i="5"/>
  <c r="Q52" i="5"/>
  <c r="I52" i="5"/>
  <c r="Q51" i="5"/>
  <c r="P51" i="5"/>
  <c r="L51" i="5"/>
  <c r="I51" i="5"/>
  <c r="H51" i="5"/>
  <c r="Q50" i="5"/>
  <c r="P50" i="5"/>
  <c r="M50" i="5"/>
  <c r="L50" i="5"/>
  <c r="I50" i="5"/>
  <c r="H50" i="5"/>
  <c r="Q49" i="5"/>
  <c r="P49" i="5"/>
  <c r="L49" i="5"/>
  <c r="I49" i="5"/>
  <c r="H49" i="5"/>
  <c r="Q48" i="5"/>
  <c r="P48" i="5"/>
  <c r="L48" i="5"/>
  <c r="I48" i="5"/>
  <c r="H48" i="5"/>
  <c r="Q47" i="5"/>
  <c r="P47" i="5"/>
  <c r="L47" i="5"/>
  <c r="I47" i="5"/>
  <c r="H47" i="5"/>
  <c r="Q46" i="5"/>
  <c r="P46" i="5"/>
  <c r="M46" i="5"/>
  <c r="L46" i="5"/>
  <c r="I46" i="5"/>
  <c r="H46" i="5"/>
  <c r="Q45" i="5"/>
  <c r="P45" i="5"/>
  <c r="L45" i="5"/>
  <c r="I45" i="5"/>
  <c r="H45" i="5"/>
  <c r="Q44" i="5"/>
  <c r="P44" i="5"/>
  <c r="L44" i="5"/>
  <c r="I44" i="5"/>
  <c r="H44" i="5"/>
  <c r="Q43" i="5"/>
  <c r="P43" i="5"/>
  <c r="L43" i="5"/>
  <c r="I43" i="5"/>
  <c r="H43" i="5"/>
  <c r="Q42" i="5"/>
  <c r="P42" i="5"/>
  <c r="M42" i="5"/>
  <c r="L42" i="5"/>
  <c r="I42" i="5"/>
  <c r="H42" i="5"/>
  <c r="Q41" i="5"/>
  <c r="P41" i="5"/>
  <c r="L41" i="5"/>
  <c r="I41" i="5"/>
  <c r="H41" i="5"/>
  <c r="Q40" i="5"/>
  <c r="P40" i="5"/>
  <c r="L40" i="5"/>
  <c r="I40" i="5"/>
  <c r="H40" i="5"/>
  <c r="Q39" i="5"/>
  <c r="P39" i="5"/>
  <c r="L39" i="5"/>
  <c r="I39" i="5"/>
  <c r="H39" i="5"/>
  <c r="Q38" i="5"/>
  <c r="P38" i="5"/>
  <c r="M38" i="5"/>
  <c r="L38" i="5"/>
  <c r="I38" i="5"/>
  <c r="H38" i="5"/>
  <c r="Q37" i="5"/>
  <c r="P37" i="5"/>
  <c r="L37" i="5"/>
  <c r="I37" i="5"/>
  <c r="H37" i="5"/>
  <c r="Q36" i="5"/>
  <c r="P36" i="5"/>
  <c r="L36" i="5"/>
  <c r="I36" i="5"/>
  <c r="H36" i="5"/>
  <c r="Q35" i="5"/>
  <c r="P35" i="5"/>
  <c r="L35" i="5"/>
  <c r="I35" i="5"/>
  <c r="H35" i="5"/>
  <c r="Q34" i="5"/>
  <c r="P34" i="5"/>
  <c r="M34" i="5"/>
  <c r="L34" i="5"/>
  <c r="I34" i="5"/>
  <c r="H34" i="5"/>
  <c r="Q33" i="5"/>
  <c r="P33" i="5"/>
  <c r="L33" i="5"/>
  <c r="I33" i="5"/>
  <c r="H33" i="5"/>
  <c r="Q32" i="5"/>
  <c r="P32" i="5"/>
  <c r="L32" i="5"/>
  <c r="I32" i="5"/>
  <c r="H32" i="5"/>
  <c r="Q31" i="5"/>
  <c r="P31" i="5"/>
  <c r="L31" i="5"/>
  <c r="I31" i="5"/>
  <c r="H31" i="5"/>
  <c r="Q30" i="5"/>
  <c r="P30" i="5"/>
  <c r="M30" i="5"/>
  <c r="L30" i="5"/>
  <c r="I30" i="5"/>
  <c r="H30" i="5"/>
  <c r="Q29" i="5"/>
  <c r="P29" i="5"/>
  <c r="L29" i="5"/>
  <c r="I29" i="5"/>
  <c r="H29" i="5"/>
  <c r="Q28" i="5"/>
  <c r="P28" i="5"/>
  <c r="L28" i="5"/>
  <c r="I28" i="5"/>
  <c r="H28" i="5"/>
  <c r="Q27" i="5"/>
  <c r="P27" i="5"/>
  <c r="L27" i="5"/>
  <c r="I27" i="5"/>
  <c r="H27" i="5"/>
  <c r="Q26" i="5"/>
  <c r="P26" i="5"/>
  <c r="M26" i="5"/>
  <c r="L26" i="5"/>
  <c r="I26" i="5"/>
  <c r="H26" i="5"/>
  <c r="Q25" i="5"/>
  <c r="P25" i="5"/>
  <c r="L25" i="5"/>
  <c r="I25" i="5"/>
  <c r="H25" i="5"/>
  <c r="Q24" i="5"/>
  <c r="P24" i="5"/>
  <c r="L24" i="5"/>
  <c r="I24" i="5"/>
  <c r="H24" i="5"/>
  <c r="Q23" i="5"/>
  <c r="P23" i="5"/>
  <c r="L23" i="5"/>
  <c r="I23" i="5"/>
  <c r="H23" i="5"/>
  <c r="Q22" i="5"/>
  <c r="P22" i="5"/>
  <c r="M22" i="5"/>
  <c r="L22" i="5"/>
  <c r="I22" i="5"/>
  <c r="H22" i="5"/>
  <c r="Q21" i="5"/>
  <c r="P21" i="5"/>
  <c r="L21" i="5"/>
  <c r="I21" i="5"/>
  <c r="H21" i="5"/>
  <c r="Q20" i="5"/>
  <c r="P20" i="5"/>
  <c r="L20" i="5"/>
  <c r="I20" i="5"/>
  <c r="H20" i="5"/>
  <c r="Q19" i="5"/>
  <c r="P19" i="5"/>
  <c r="L19" i="5"/>
  <c r="I19" i="5"/>
  <c r="H19" i="5"/>
  <c r="Q18" i="5"/>
  <c r="P18" i="5"/>
  <c r="M18" i="5"/>
  <c r="L18" i="5"/>
  <c r="I18" i="5"/>
  <c r="H18" i="5"/>
  <c r="Q17" i="5"/>
  <c r="P17" i="5"/>
  <c r="L17" i="5"/>
  <c r="I17" i="5"/>
  <c r="H17" i="5"/>
  <c r="Q16" i="5"/>
  <c r="P16" i="5"/>
  <c r="L16" i="5"/>
  <c r="I16" i="5"/>
  <c r="H16" i="5"/>
  <c r="Q15" i="5"/>
  <c r="P15" i="5"/>
  <c r="L15" i="5"/>
  <c r="I15" i="5"/>
  <c r="H15" i="5"/>
  <c r="Q14" i="5"/>
  <c r="P14" i="5"/>
  <c r="M14" i="5"/>
  <c r="L14" i="5"/>
  <c r="I14" i="5"/>
  <c r="H14" i="5"/>
  <c r="Q13" i="5"/>
  <c r="P13" i="5"/>
  <c r="L13" i="5"/>
  <c r="I13" i="5"/>
  <c r="H13" i="5"/>
  <c r="Q12" i="5"/>
  <c r="P12" i="5"/>
  <c r="L12" i="5"/>
  <c r="I12" i="5"/>
  <c r="H12" i="5"/>
  <c r="Q11" i="5"/>
  <c r="P11" i="5"/>
  <c r="L11" i="5"/>
  <c r="I11" i="5"/>
  <c r="H11" i="5"/>
  <c r="Q10" i="5"/>
  <c r="P10" i="5"/>
  <c r="M10" i="5"/>
  <c r="L10" i="5"/>
  <c r="I10" i="5"/>
  <c r="H10" i="5"/>
  <c r="Q9" i="5"/>
  <c r="P9" i="5"/>
  <c r="L9" i="5"/>
  <c r="I9" i="5"/>
  <c r="H9" i="5"/>
  <c r="Q8" i="5"/>
  <c r="P8" i="5"/>
  <c r="L8" i="5"/>
  <c r="I8" i="5"/>
  <c r="H8" i="5"/>
  <c r="AQ54" i="3"/>
  <c r="AQ52" i="3"/>
  <c r="AL52" i="3"/>
  <c r="AL54" i="3" s="1"/>
  <c r="AR53" i="5" l="1"/>
  <c r="AQ55" i="5"/>
  <c r="AM56" i="5"/>
  <c r="AM55" i="5"/>
  <c r="M13" i="5"/>
  <c r="M21" i="5"/>
  <c r="M25" i="5"/>
  <c r="M29" i="5"/>
  <c r="M33" i="5"/>
  <c r="M8" i="5"/>
  <c r="M12" i="5"/>
  <c r="M16" i="5"/>
  <c r="M20" i="5"/>
  <c r="M24" i="5"/>
  <c r="M28" i="5"/>
  <c r="M32" i="5"/>
  <c r="M36" i="5"/>
  <c r="M40" i="5"/>
  <c r="M44" i="5"/>
  <c r="M48" i="5"/>
  <c r="M11" i="5"/>
  <c r="M15" i="5"/>
  <c r="M19" i="5"/>
  <c r="M23" i="5"/>
  <c r="M27" i="5"/>
  <c r="M31" i="5"/>
  <c r="M35" i="5"/>
  <c r="M39" i="5"/>
  <c r="M43" i="5"/>
  <c r="M47" i="5"/>
  <c r="M51" i="5"/>
  <c r="M9" i="5"/>
  <c r="M17" i="5"/>
  <c r="M37" i="5"/>
  <c r="M41" i="5"/>
  <c r="M45" i="5"/>
  <c r="M49" i="5"/>
  <c r="M52" i="5"/>
  <c r="K44" i="4"/>
  <c r="K45" i="4"/>
  <c r="K46" i="4"/>
  <c r="L46" i="4" s="1"/>
  <c r="K43" i="4"/>
  <c r="K39" i="4"/>
  <c r="K40" i="4"/>
  <c r="K41" i="4"/>
  <c r="K42" i="4"/>
  <c r="K38" i="4"/>
  <c r="K37" i="4"/>
  <c r="K36" i="4"/>
  <c r="K35" i="4"/>
  <c r="K32" i="4"/>
  <c r="K33" i="4"/>
  <c r="K34" i="4"/>
  <c r="L34" i="4" s="1"/>
  <c r="K31" i="4"/>
  <c r="K28" i="4"/>
  <c r="K29" i="4"/>
  <c r="K30" i="4"/>
  <c r="L30" i="4" s="1"/>
  <c r="K27" i="4"/>
  <c r="K24" i="4"/>
  <c r="K25" i="4"/>
  <c r="K26" i="4"/>
  <c r="L26" i="4" s="1"/>
  <c r="K23" i="4"/>
  <c r="J23" i="4"/>
  <c r="L23" i="4" s="1"/>
  <c r="J24" i="4"/>
  <c r="J25" i="4"/>
  <c r="J26" i="4"/>
  <c r="J27" i="4"/>
  <c r="L27" i="4" s="1"/>
  <c r="J28" i="4"/>
  <c r="J29" i="4"/>
  <c r="J30" i="4"/>
  <c r="J31" i="4"/>
  <c r="L31" i="4" s="1"/>
  <c r="J32" i="4"/>
  <c r="J33" i="4"/>
  <c r="J34" i="4"/>
  <c r="J35" i="4"/>
  <c r="L35" i="4" s="1"/>
  <c r="J36" i="4"/>
  <c r="L36" i="4" s="1"/>
  <c r="J37" i="4"/>
  <c r="J38" i="4"/>
  <c r="J39" i="4"/>
  <c r="L39" i="4" s="1"/>
  <c r="J40" i="4"/>
  <c r="L40" i="4" s="1"/>
  <c r="J41" i="4"/>
  <c r="L41" i="4" s="1"/>
  <c r="J42" i="4"/>
  <c r="L42" i="4" s="1"/>
  <c r="J43" i="4"/>
  <c r="L43" i="4" s="1"/>
  <c r="J44" i="4"/>
  <c r="J45" i="4"/>
  <c r="L45" i="4" s="1"/>
  <c r="J46" i="4"/>
  <c r="J20" i="4"/>
  <c r="K20" i="4"/>
  <c r="J21" i="4"/>
  <c r="L21" i="4" s="1"/>
  <c r="K21" i="4"/>
  <c r="J22" i="4"/>
  <c r="K22" i="4"/>
  <c r="K19" i="4"/>
  <c r="J19" i="4"/>
  <c r="K16" i="4"/>
  <c r="K17" i="4"/>
  <c r="K18" i="4"/>
  <c r="L18" i="4" s="1"/>
  <c r="K15" i="4"/>
  <c r="K8" i="4"/>
  <c r="K9" i="4"/>
  <c r="K10" i="4"/>
  <c r="L10" i="4" s="1"/>
  <c r="K11" i="4"/>
  <c r="K12" i="4"/>
  <c r="K13" i="4"/>
  <c r="K14" i="4"/>
  <c r="L14" i="4" s="1"/>
  <c r="K7" i="4"/>
  <c r="J7" i="4"/>
  <c r="L7" i="4" s="1"/>
  <c r="J8" i="4"/>
  <c r="J9" i="4"/>
  <c r="L9" i="4" s="1"/>
  <c r="J10" i="4"/>
  <c r="J11" i="4"/>
  <c r="L11" i="4" s="1"/>
  <c r="J12" i="4"/>
  <c r="J13" i="4"/>
  <c r="L13" i="4" s="1"/>
  <c r="J14" i="4"/>
  <c r="J15" i="4"/>
  <c r="L15" i="4" s="1"/>
  <c r="J16" i="4"/>
  <c r="J17" i="4"/>
  <c r="L17" i="4" s="1"/>
  <c r="J18" i="4"/>
  <c r="J4" i="4"/>
  <c r="K4" i="4"/>
  <c r="J5" i="4"/>
  <c r="L5" i="4" s="1"/>
  <c r="K5" i="4"/>
  <c r="J6" i="4"/>
  <c r="K6" i="4"/>
  <c r="K3" i="4"/>
  <c r="J3" i="4"/>
  <c r="Q9" i="3"/>
  <c r="Q13" i="3"/>
  <c r="Q17" i="3"/>
  <c r="Q25" i="3"/>
  <c r="Q29" i="3"/>
  <c r="Q33" i="3"/>
  <c r="Q41" i="3"/>
  <c r="Q45" i="3"/>
  <c r="Q49" i="3"/>
  <c r="AE13" i="3"/>
  <c r="AE18" i="3"/>
  <c r="AE32" i="3"/>
  <c r="AE36" i="3"/>
  <c r="AE48" i="3"/>
  <c r="AE52" i="3"/>
  <c r="AC52" i="3"/>
  <c r="AE11" i="3" s="1"/>
  <c r="Y52" i="3"/>
  <c r="AA19" i="3" s="1"/>
  <c r="U52" i="3"/>
  <c r="W9" i="3" s="1"/>
  <c r="O52" i="3"/>
  <c r="Q11" i="3" s="1"/>
  <c r="K52" i="3"/>
  <c r="M9" i="3" s="1"/>
  <c r="F52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AD8" i="3"/>
  <c r="Z8" i="3"/>
  <c r="V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8" i="3"/>
  <c r="H41" i="3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8" i="3"/>
  <c r="H8" i="3" s="1"/>
  <c r="AG54" i="3"/>
  <c r="AF54" i="3"/>
  <c r="AC54" i="3"/>
  <c r="AE54" i="3" s="1"/>
  <c r="Y54" i="3"/>
  <c r="U54" i="3"/>
  <c r="O54" i="3"/>
  <c r="K54" i="3"/>
  <c r="F54" i="3"/>
  <c r="AA48" i="3" l="1"/>
  <c r="AA37" i="3"/>
  <c r="AA27" i="3"/>
  <c r="AA16" i="3"/>
  <c r="L37" i="4"/>
  <c r="L33" i="4"/>
  <c r="L29" i="4"/>
  <c r="L25" i="4"/>
  <c r="AA45" i="3"/>
  <c r="AA35" i="3"/>
  <c r="AA24" i="3"/>
  <c r="AA13" i="3"/>
  <c r="AE44" i="3"/>
  <c r="AA53" i="3"/>
  <c r="AA32" i="3"/>
  <c r="AA11" i="3"/>
  <c r="L6" i="4"/>
  <c r="L4" i="4"/>
  <c r="L8" i="4"/>
  <c r="L22" i="4"/>
  <c r="L24" i="4"/>
  <c r="L28" i="4"/>
  <c r="L32" i="4"/>
  <c r="L38" i="4"/>
  <c r="L44" i="4"/>
  <c r="AE28" i="3"/>
  <c r="AA43" i="3"/>
  <c r="AA21" i="3"/>
  <c r="L12" i="4"/>
  <c r="L16" i="4"/>
  <c r="L20" i="4"/>
  <c r="AD56" i="3"/>
  <c r="AD57" i="3"/>
  <c r="AE8" i="3"/>
  <c r="AE40" i="3"/>
  <c r="AE23" i="3"/>
  <c r="AA51" i="3"/>
  <c r="AA40" i="3"/>
  <c r="AA29" i="3"/>
  <c r="Q53" i="3"/>
  <c r="Q37" i="3"/>
  <c r="Q21" i="3"/>
  <c r="L19" i="4"/>
  <c r="I10" i="3"/>
  <c r="I14" i="3"/>
  <c r="I18" i="3"/>
  <c r="I22" i="3"/>
  <c r="I26" i="3"/>
  <c r="I30" i="3"/>
  <c r="I34" i="3"/>
  <c r="I38" i="3"/>
  <c r="I42" i="3"/>
  <c r="I46" i="3"/>
  <c r="I50" i="3"/>
  <c r="I8" i="3"/>
  <c r="I12" i="3"/>
  <c r="I16" i="3"/>
  <c r="I20" i="3"/>
  <c r="I24" i="3"/>
  <c r="I28" i="3"/>
  <c r="I32" i="3"/>
  <c r="I36" i="3"/>
  <c r="I40" i="3"/>
  <c r="I44" i="3"/>
  <c r="I48" i="3"/>
  <c r="I52" i="3"/>
  <c r="AA10" i="3"/>
  <c r="AA14" i="3"/>
  <c r="AA18" i="3"/>
  <c r="AA22" i="3"/>
  <c r="AA26" i="3"/>
  <c r="AA30" i="3"/>
  <c r="AA34" i="3"/>
  <c r="AA38" i="3"/>
  <c r="AA42" i="3"/>
  <c r="AA46" i="3"/>
  <c r="AA50" i="3"/>
  <c r="AA8" i="3"/>
  <c r="AE55" i="3"/>
  <c r="AE51" i="3"/>
  <c r="AE47" i="3"/>
  <c r="AE43" i="3"/>
  <c r="AE39" i="3"/>
  <c r="AE35" i="3"/>
  <c r="AE31" i="3"/>
  <c r="AE27" i="3"/>
  <c r="AE22" i="3"/>
  <c r="AE17" i="3"/>
  <c r="AA52" i="3"/>
  <c r="AA47" i="3"/>
  <c r="AA41" i="3"/>
  <c r="AA36" i="3"/>
  <c r="AA31" i="3"/>
  <c r="AA25" i="3"/>
  <c r="AA20" i="3"/>
  <c r="AA15" i="3"/>
  <c r="AA9" i="3"/>
  <c r="W50" i="3"/>
  <c r="W45" i="3"/>
  <c r="W39" i="3"/>
  <c r="W34" i="3"/>
  <c r="W29" i="3"/>
  <c r="W21" i="3"/>
  <c r="W13" i="3"/>
  <c r="Q51" i="3"/>
  <c r="Q43" i="3"/>
  <c r="Q35" i="3"/>
  <c r="Q27" i="3"/>
  <c r="Q19" i="3"/>
  <c r="M49" i="3"/>
  <c r="M41" i="3"/>
  <c r="M33" i="3"/>
  <c r="M25" i="3"/>
  <c r="M17" i="3"/>
  <c r="I47" i="3"/>
  <c r="I39" i="3"/>
  <c r="I31" i="3"/>
  <c r="I23" i="3"/>
  <c r="I15" i="3"/>
  <c r="L3" i="4"/>
  <c r="M12" i="3"/>
  <c r="M16" i="3"/>
  <c r="M20" i="3"/>
  <c r="M24" i="3"/>
  <c r="M28" i="3"/>
  <c r="M32" i="3"/>
  <c r="M36" i="3"/>
  <c r="M40" i="3"/>
  <c r="M44" i="3"/>
  <c r="M48" i="3"/>
  <c r="M52" i="3"/>
  <c r="M10" i="3"/>
  <c r="M14" i="3"/>
  <c r="M18" i="3"/>
  <c r="M22" i="3"/>
  <c r="M26" i="3"/>
  <c r="M30" i="3"/>
  <c r="M34" i="3"/>
  <c r="M38" i="3"/>
  <c r="M42" i="3"/>
  <c r="M46" i="3"/>
  <c r="M50" i="3"/>
  <c r="M8" i="3"/>
  <c r="AE12" i="3"/>
  <c r="AE16" i="3"/>
  <c r="AE20" i="3"/>
  <c r="AE24" i="3"/>
  <c r="AE50" i="3"/>
  <c r="AE46" i="3"/>
  <c r="AE42" i="3"/>
  <c r="AE38" i="3"/>
  <c r="AE34" i="3"/>
  <c r="AE30" i="3"/>
  <c r="AE26" i="3"/>
  <c r="AE21" i="3"/>
  <c r="AE15" i="3"/>
  <c r="AE10" i="3"/>
  <c r="W8" i="3"/>
  <c r="W49" i="3"/>
  <c r="W43" i="3"/>
  <c r="W38" i="3"/>
  <c r="W33" i="3"/>
  <c r="W27" i="3"/>
  <c r="W19" i="3"/>
  <c r="W11" i="3"/>
  <c r="M47" i="3"/>
  <c r="M39" i="3"/>
  <c r="M31" i="3"/>
  <c r="M23" i="3"/>
  <c r="M15" i="3"/>
  <c r="I53" i="3"/>
  <c r="I45" i="3"/>
  <c r="I37" i="3"/>
  <c r="I29" i="3"/>
  <c r="I21" i="3"/>
  <c r="I13" i="3"/>
  <c r="Q10" i="3"/>
  <c r="Q14" i="3"/>
  <c r="Q18" i="3"/>
  <c r="Q22" i="3"/>
  <c r="Q26" i="3"/>
  <c r="Q30" i="3"/>
  <c r="Q34" i="3"/>
  <c r="Q38" i="3"/>
  <c r="Q42" i="3"/>
  <c r="Q46" i="3"/>
  <c r="Q50" i="3"/>
  <c r="Q8" i="3"/>
  <c r="Q12" i="3"/>
  <c r="Q16" i="3"/>
  <c r="Q20" i="3"/>
  <c r="Q24" i="3"/>
  <c r="Q28" i="3"/>
  <c r="Q32" i="3"/>
  <c r="Q36" i="3"/>
  <c r="Q40" i="3"/>
  <c r="Q44" i="3"/>
  <c r="Q48" i="3"/>
  <c r="Q52" i="3"/>
  <c r="AG52" i="3"/>
  <c r="AI54" i="3" s="1"/>
  <c r="AE53" i="3"/>
  <c r="AE49" i="3"/>
  <c r="AE45" i="3"/>
  <c r="AE41" i="3"/>
  <c r="AE37" i="3"/>
  <c r="AE33" i="3"/>
  <c r="AE29" i="3"/>
  <c r="AE25" i="3"/>
  <c r="AE19" i="3"/>
  <c r="AE14" i="3"/>
  <c r="AE9" i="3"/>
  <c r="AA49" i="3"/>
  <c r="AA44" i="3"/>
  <c r="AA39" i="3"/>
  <c r="AA33" i="3"/>
  <c r="AA28" i="3"/>
  <c r="AA23" i="3"/>
  <c r="AA17" i="3"/>
  <c r="AA12" i="3"/>
  <c r="W53" i="3"/>
  <c r="W47" i="3"/>
  <c r="W42" i="3"/>
  <c r="W37" i="3"/>
  <c r="W31" i="3"/>
  <c r="W25" i="3"/>
  <c r="W17" i="3"/>
  <c r="Q47" i="3"/>
  <c r="Q39" i="3"/>
  <c r="Q31" i="3"/>
  <c r="Q23" i="3"/>
  <c r="Q15" i="3"/>
  <c r="M53" i="3"/>
  <c r="M45" i="3"/>
  <c r="M37" i="3"/>
  <c r="M29" i="3"/>
  <c r="M21" i="3"/>
  <c r="M13" i="3"/>
  <c r="I51" i="3"/>
  <c r="I43" i="3"/>
  <c r="I35" i="3"/>
  <c r="I27" i="3"/>
  <c r="I19" i="3"/>
  <c r="I11" i="3"/>
  <c r="W12" i="3"/>
  <c r="W16" i="3"/>
  <c r="W20" i="3"/>
  <c r="W24" i="3"/>
  <c r="W28" i="3"/>
  <c r="W32" i="3"/>
  <c r="W36" i="3"/>
  <c r="W40" i="3"/>
  <c r="W44" i="3"/>
  <c r="W48" i="3"/>
  <c r="W52" i="3"/>
  <c r="W10" i="3"/>
  <c r="W14" i="3"/>
  <c r="W18" i="3"/>
  <c r="W22" i="3"/>
  <c r="W26" i="3"/>
  <c r="W51" i="3"/>
  <c r="W46" i="3"/>
  <c r="W41" i="3"/>
  <c r="W35" i="3"/>
  <c r="W30" i="3"/>
  <c r="W23" i="3"/>
  <c r="W15" i="3"/>
  <c r="M51" i="3"/>
  <c r="M43" i="3"/>
  <c r="M35" i="3"/>
  <c r="M27" i="3"/>
  <c r="M19" i="3"/>
  <c r="M11" i="3"/>
  <c r="I49" i="3"/>
  <c r="I41" i="3"/>
  <c r="I33" i="3"/>
  <c r="I25" i="3"/>
  <c r="I17" i="3"/>
  <c r="I9" i="3"/>
  <c r="AB51" i="2"/>
  <c r="AI30" i="3" l="1"/>
  <c r="AI20" i="3"/>
  <c r="AI8" i="3"/>
  <c r="AI9" i="3"/>
  <c r="AI10" i="3"/>
  <c r="AI32" i="3"/>
  <c r="AI27" i="3"/>
  <c r="AI33" i="3"/>
  <c r="AI14" i="3"/>
  <c r="AI26" i="3"/>
  <c r="AI36" i="3"/>
  <c r="AI38" i="3"/>
  <c r="AI34" i="3"/>
  <c r="AI16" i="3"/>
  <c r="AI48" i="3"/>
  <c r="AI49" i="3"/>
  <c r="AI46" i="3"/>
  <c r="AI42" i="3"/>
  <c r="AI12" i="3"/>
  <c r="AI28" i="3"/>
  <c r="AI44" i="3"/>
  <c r="AI22" i="3"/>
  <c r="AI25" i="3"/>
  <c r="AI18" i="3"/>
  <c r="AI51" i="3"/>
  <c r="AI17" i="3"/>
  <c r="AI37" i="3"/>
  <c r="AI19" i="3"/>
  <c r="AI52" i="3"/>
  <c r="AI13" i="3"/>
  <c r="AI23" i="3"/>
  <c r="AI29" i="3"/>
  <c r="AI39" i="3"/>
  <c r="AI45" i="3"/>
  <c r="AI55" i="3"/>
  <c r="AI15" i="3"/>
  <c r="AI31" i="3"/>
  <c r="AI47" i="3"/>
  <c r="AI53" i="3"/>
  <c r="AI24" i="3"/>
  <c r="AI40" i="3"/>
  <c r="AI11" i="3"/>
  <c r="AI43" i="3"/>
  <c r="AI21" i="3"/>
  <c r="AI41" i="3"/>
  <c r="AI35" i="3"/>
  <c r="AI50" i="3"/>
  <c r="Y51" i="2"/>
  <c r="S51" i="2" l="1"/>
  <c r="V50" i="2"/>
  <c r="V51" i="2" s="1"/>
  <c r="P50" i="2"/>
  <c r="P51" i="2" s="1"/>
  <c r="I51" i="2" l="1"/>
  <c r="L51" i="2"/>
  <c r="F50" i="2"/>
  <c r="F51" i="2" s="1"/>
  <c r="M27" i="1"/>
  <c r="M26" i="1"/>
  <c r="L26" i="1"/>
  <c r="L27" i="1" s="1"/>
  <c r="K26" i="1"/>
  <c r="K27" i="1" s="1"/>
  <c r="J26" i="1"/>
  <c r="J27" i="1" s="1"/>
  <c r="I56" i="2" l="1"/>
  <c r="K55" i="2"/>
  <c r="I55" i="2"/>
  <c r="G26" i="1"/>
  <c r="G27" i="1" s="1"/>
  <c r="F26" i="1"/>
  <c r="F27" i="1" s="1"/>
  <c r="E26" i="1"/>
  <c r="E27" i="1" s="1"/>
</calcChain>
</file>

<file path=xl/sharedStrings.xml><?xml version="1.0" encoding="utf-8"?>
<sst xmlns="http://schemas.openxmlformats.org/spreadsheetml/2006/main" count="222" uniqueCount="142">
  <si>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</si>
  <si>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</si>
  <si>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</si>
  <si>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</si>
  <si>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</si>
  <si>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</si>
  <si>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</si>
  <si>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</si>
  <si>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</si>
  <si>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</si>
  <si>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</si>
  <si>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</si>
  <si>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</si>
  <si>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</si>
  <si>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</si>
  <si>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</si>
  <si>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RP</t>
  </si>
  <si>
    <t>RS</t>
  </si>
  <si>
    <t>RN</t>
  </si>
  <si>
    <t>trap location</t>
  </si>
  <si>
    <t>x from SW</t>
  </si>
  <si>
    <t>Y from SW</t>
  </si>
  <si>
    <t xml:space="preserve">Orange Beetles </t>
  </si>
  <si>
    <t>Panels</t>
  </si>
  <si>
    <t>2-14 - 2-18</t>
  </si>
  <si>
    <t>combo traps with a-cop and large querc bubble lure</t>
  </si>
  <si>
    <t>436 released</t>
  </si>
  <si>
    <t>315 still in container</t>
  </si>
  <si>
    <t>Yellow Beetles</t>
  </si>
  <si>
    <t>Blue Beetles</t>
  </si>
  <si>
    <t>340 released</t>
  </si>
  <si>
    <t>175 still in container</t>
  </si>
  <si>
    <t>372 still in container</t>
  </si>
  <si>
    <t>inches</t>
  </si>
  <si>
    <t>recapture rate:</t>
  </si>
  <si>
    <t>Orange</t>
  </si>
  <si>
    <t>182 still in</t>
  </si>
  <si>
    <t>blue</t>
  </si>
  <si>
    <t>pink</t>
  </si>
  <si>
    <t>yellow</t>
  </si>
  <si>
    <t>2/21 - 3/6</t>
  </si>
  <si>
    <t>yellows become harder to find over time</t>
  </si>
  <si>
    <t xml:space="preserve">trap location </t>
  </si>
  <si>
    <t>x from SE 1</t>
  </si>
  <si>
    <t>Y from SE 1</t>
  </si>
  <si>
    <t>3-1 -3-8</t>
  </si>
  <si>
    <t>Pink</t>
  </si>
  <si>
    <t>318 released</t>
  </si>
  <si>
    <t>108 no fly</t>
  </si>
  <si>
    <t>Yellow</t>
  </si>
  <si>
    <t>possible yellow at 38, possible orange at 42</t>
  </si>
  <si>
    <t>801 released</t>
  </si>
  <si>
    <t>628 no fly</t>
  </si>
  <si>
    <t>heavy dusting, kimwipes may inhibit dispersal of 'beetle clumps'</t>
  </si>
  <si>
    <t>Blue</t>
  </si>
  <si>
    <t>722 released</t>
  </si>
  <si>
    <t>% recover</t>
  </si>
  <si>
    <t># escaped container</t>
  </si>
  <si>
    <t># escape container</t>
  </si>
  <si>
    <t>612 released</t>
  </si>
  <si>
    <t>162 no fly</t>
  </si>
  <si>
    <t>120 no fly</t>
  </si>
  <si>
    <t>520 released</t>
  </si>
  <si>
    <t>47 no fly</t>
  </si>
  <si>
    <t>131 released</t>
  </si>
  <si>
    <t>29 no fly</t>
  </si>
  <si>
    <t>breezy overcast</t>
  </si>
  <si>
    <t>cool, breezy</t>
  </si>
  <si>
    <t>22 in water logged container</t>
  </si>
  <si>
    <t>barkett trap placement</t>
  </si>
  <si>
    <t>trap</t>
  </si>
  <si>
    <t>x</t>
  </si>
  <si>
    <t>y</t>
  </si>
  <si>
    <t>x meters</t>
  </si>
  <si>
    <t>y meters</t>
  </si>
  <si>
    <t>345 released</t>
  </si>
  <si>
    <t>54 underneath paper</t>
  </si>
  <si>
    <t>9 stayed in box</t>
  </si>
  <si>
    <t>orange</t>
  </si>
  <si>
    <t>354 released</t>
  </si>
  <si>
    <t>12 in container, heavy rain filled container</t>
  </si>
  <si>
    <t>410 released</t>
  </si>
  <si>
    <t>74 remained</t>
  </si>
  <si>
    <t>picked up same day because of rain</t>
  </si>
  <si>
    <t xml:space="preserve"> </t>
  </si>
  <si>
    <t>3-28 deployed</t>
  </si>
  <si>
    <t>3/31 pickedup</t>
  </si>
  <si>
    <t>328 released</t>
  </si>
  <si>
    <t>15 no fly, distrubed container?</t>
  </si>
  <si>
    <t>12, container distubed</t>
  </si>
  <si>
    <t>133 no fly</t>
  </si>
  <si>
    <t>4 trapped in container</t>
  </si>
  <si>
    <t>258 released</t>
  </si>
  <si>
    <t>271 released</t>
  </si>
  <si>
    <t>wind direction</t>
  </si>
  <si>
    <t>speed</t>
  </si>
  <si>
    <t>a</t>
  </si>
  <si>
    <t>b</t>
  </si>
  <si>
    <t>c</t>
  </si>
  <si>
    <t>trap number</t>
  </si>
  <si>
    <t>&lt;20</t>
  </si>
  <si>
    <t>20-40</t>
  </si>
  <si>
    <t>40-60</t>
  </si>
  <si>
    <t>60-80</t>
  </si>
  <si>
    <t>80-100</t>
  </si>
  <si>
    <t>100+</t>
  </si>
  <si>
    <t>combo 3</t>
  </si>
  <si>
    <t>from RP = 157.517 m; 1 orange marked beetle from 4/11</t>
  </si>
  <si>
    <t>total sums</t>
  </si>
  <si>
    <t>with traps 12, 13, 20, and 21 removed</t>
  </si>
  <si>
    <t>489 pinks</t>
  </si>
  <si>
    <t>51 trapped under container</t>
  </si>
  <si>
    <t>50 no fly</t>
  </si>
  <si>
    <t>315 blues</t>
  </si>
  <si>
    <t>10 trapped under container</t>
  </si>
  <si>
    <t>60 no fly</t>
  </si>
  <si>
    <t>querc removed morning of 4/5; all traps placed in field morning of 4/5</t>
  </si>
  <si>
    <t>270 marked</t>
  </si>
  <si>
    <t>357 marked</t>
  </si>
  <si>
    <t>131 still in container</t>
  </si>
  <si>
    <t>265 marked</t>
  </si>
  <si>
    <t>24 trapped</t>
  </si>
  <si>
    <t>89 no fly</t>
  </si>
  <si>
    <t>170 marked</t>
  </si>
  <si>
    <t>21 trapped</t>
  </si>
  <si>
    <t>a little rain</t>
  </si>
  <si>
    <t>1 no fly</t>
  </si>
  <si>
    <t>341 marked</t>
  </si>
  <si>
    <t>11 no fly</t>
  </si>
  <si>
    <t>sum recapt</t>
  </si>
  <si>
    <t>Blues</t>
  </si>
  <si>
    <t>179 marked</t>
  </si>
  <si>
    <t>4 no fly</t>
  </si>
  <si>
    <t>4 trapped</t>
  </si>
  <si>
    <t>276 pinks</t>
  </si>
  <si>
    <t>27 no fly</t>
  </si>
  <si>
    <t>14 trapped</t>
  </si>
  <si>
    <t>36 no fly</t>
  </si>
  <si>
    <t>87 trapped</t>
  </si>
  <si>
    <t>197 yellows</t>
  </si>
  <si>
    <t>8 no fly</t>
  </si>
  <si>
    <t>20 trapped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</si>
</sst>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0" borderId="0" xfId="0" applyFill="1"/>
    <xf numFmtId="16" fontId="0" fillId="0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'Paniagua pilot'!$B$6:$B$24</c:f>
              <c:numCache>
                <c:formatCode>General</c:formatCode>
                <c:ptCount val="19"/>
                <c:pt idx="0">
                  <c:v>-20</c:v>
                </c:pt>
                <c:pt idx="1">
                  <c:v>-57</c:v>
                </c:pt>
                <c:pt idx="2">
                  <c:v>0</c:v>
                </c:pt>
                <c:pt idx="3">
                  <c:v>0</c:v>
                </c:pt>
                <c:pt idx="4">
                  <c:v>520</c:v>
                </c:pt>
                <c:pt idx="5">
                  <c:v>489</c:v>
                </c:pt>
                <c:pt idx="6">
                  <c:v>461</c:v>
                </c:pt>
                <c:pt idx="7">
                  <c:v>537</c:v>
                </c:pt>
                <c:pt idx="8">
                  <c:v>1138</c:v>
                </c:pt>
                <c:pt idx="9">
                  <c:v>1061</c:v>
                </c:pt>
                <c:pt idx="10">
                  <c:v>1075</c:v>
                </c:pt>
                <c:pt idx="11">
                  <c:v>1107</c:v>
                </c:pt>
                <c:pt idx="12">
                  <c:v>1668</c:v>
                </c:pt>
                <c:pt idx="13">
                  <c:v>1618</c:v>
                </c:pt>
                <c:pt idx="14">
                  <c:v>1644</c:v>
                </c:pt>
                <c:pt idx="15">
                  <c:v>1600</c:v>
                </c:pt>
                <c:pt idx="16">
                  <c:v>792</c:v>
                </c:pt>
                <c:pt idx="17">
                  <c:v>809</c:v>
                </c:pt>
                <c:pt idx="18">
                  <c:v>791</c:v>
                </c:pt>
              </c:numCache>
            </c:numRef>
          </c:xVal>
          <c:yVal>
            <c:numRef>
              <c:f>'Paniagua pilot'!$C$6:$C$24</c:f>
              <c:numCache>
                <c:formatCode>General</c:formatCode>
                <c:ptCount val="19"/>
                <c:pt idx="0">
                  <c:v>944</c:v>
                </c:pt>
                <c:pt idx="1">
                  <c:v>644</c:v>
                </c:pt>
                <c:pt idx="2">
                  <c:v>283</c:v>
                </c:pt>
                <c:pt idx="3">
                  <c:v>0</c:v>
                </c:pt>
                <c:pt idx="4">
                  <c:v>980</c:v>
                </c:pt>
                <c:pt idx="5">
                  <c:v>644</c:v>
                </c:pt>
                <c:pt idx="6">
                  <c:v>312</c:v>
                </c:pt>
                <c:pt idx="7">
                  <c:v>-54</c:v>
                </c:pt>
                <c:pt idx="8">
                  <c:v>968</c:v>
                </c:pt>
                <c:pt idx="9">
                  <c:v>668</c:v>
                </c:pt>
                <c:pt idx="10">
                  <c:v>355</c:v>
                </c:pt>
                <c:pt idx="11">
                  <c:v>22</c:v>
                </c:pt>
                <c:pt idx="12">
                  <c:v>968</c:v>
                </c:pt>
                <c:pt idx="13">
                  <c:v>677</c:v>
                </c:pt>
                <c:pt idx="14">
                  <c:v>355</c:v>
                </c:pt>
                <c:pt idx="15">
                  <c:v>22</c:v>
                </c:pt>
                <c:pt idx="16">
                  <c:v>427</c:v>
                </c:pt>
                <c:pt idx="17">
                  <c:v>-134</c:v>
                </c:pt>
                <c:pt idx="18">
                  <c:v>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A-4560-AC6A-C93320D2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240"/>
        <c:axId val="149114816"/>
      </c:scatterChart>
      <c:valAx>
        <c:axId val="14911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4816"/>
        <c:crosses val="autoZero"/>
        <c:crossBetween val="midCat"/>
      </c:valAx>
      <c:valAx>
        <c:axId val="1491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'barkett placement'!$D$3:$D$47</c:f>
              <c:numCache>
                <c:formatCode>General</c:formatCode>
                <c:ptCount val="45"/>
                <c:pt idx="0">
                  <c:v>128.44773063822547</c:v>
                </c:pt>
                <c:pt idx="1">
                  <c:v>128.44773063822547</c:v>
                </c:pt>
                <c:pt idx="2">
                  <c:v>127.81273098112527</c:v>
                </c:pt>
                <c:pt idx="3">
                  <c:v>128.82873043248557</c:v>
                </c:pt>
                <c:pt idx="4">
                  <c:v>128.16833078910136</c:v>
                </c:pt>
                <c:pt idx="5">
                  <c:v>128.06673084396533</c:v>
                </c:pt>
                <c:pt idx="6">
                  <c:v>128.52393059707748</c:v>
                </c:pt>
                <c:pt idx="7">
                  <c:v>128.24453074795341</c:v>
                </c:pt>
                <c:pt idx="8">
                  <c:v>107.67054185790739</c:v>
                </c:pt>
                <c:pt idx="9">
                  <c:v>108.0261416658835</c:v>
                </c:pt>
                <c:pt idx="10">
                  <c:v>107.3657420224993</c:v>
                </c:pt>
                <c:pt idx="11">
                  <c:v>108.38174147385961</c:v>
                </c:pt>
                <c:pt idx="12">
                  <c:v>105.3083431334947</c:v>
                </c:pt>
                <c:pt idx="13">
                  <c:v>107.87374174817946</c:v>
                </c:pt>
                <c:pt idx="14">
                  <c:v>107.79754178932743</c:v>
                </c:pt>
                <c:pt idx="15">
                  <c:v>107.74674181675941</c:v>
                </c:pt>
                <c:pt idx="16">
                  <c:v>83.94695466864448</c:v>
                </c:pt>
                <c:pt idx="17">
                  <c:v>87.248952885565444</c:v>
                </c:pt>
                <c:pt idx="18">
                  <c:v>85.166154010276827</c:v>
                </c:pt>
                <c:pt idx="19">
                  <c:v>86.105953502785113</c:v>
                </c:pt>
                <c:pt idx="20">
                  <c:v>86.537753269613233</c:v>
                </c:pt>
                <c:pt idx="21">
                  <c:v>86.131353489069113</c:v>
                </c:pt>
                <c:pt idx="22">
                  <c:v>87.80775258381361</c:v>
                </c:pt>
                <c:pt idx="23">
                  <c:v>86.791753132453309</c:v>
                </c:pt>
                <c:pt idx="24">
                  <c:v>63.220565860894432</c:v>
                </c:pt>
                <c:pt idx="25">
                  <c:v>61.925166560410055</c:v>
                </c:pt>
                <c:pt idx="26">
                  <c:v>62.661766162646273</c:v>
                </c:pt>
                <c:pt idx="27">
                  <c:v>64.465165188810801</c:v>
                </c:pt>
                <c:pt idx="28">
                  <c:v>62.763366107782304</c:v>
                </c:pt>
                <c:pt idx="29">
                  <c:v>64.693765065366861</c:v>
                </c:pt>
                <c:pt idx="30">
                  <c:v>63.499965710018515</c:v>
                </c:pt>
                <c:pt idx="31">
                  <c:v>64.795365010502891</c:v>
                </c:pt>
                <c:pt idx="32">
                  <c:v>41.224177738944022</c:v>
                </c:pt>
                <c:pt idx="33">
                  <c:v>41.528977574352112</c:v>
                </c:pt>
                <c:pt idx="34">
                  <c:v>41.706777478340157</c:v>
                </c:pt>
                <c:pt idx="35">
                  <c:v>4.8513973802454142</c:v>
                </c:pt>
                <c:pt idx="36">
                  <c:v>4.2671976957132438</c:v>
                </c:pt>
                <c:pt idx="37">
                  <c:v>3.0987983266489034</c:v>
                </c:pt>
                <c:pt idx="38">
                  <c:v>1.3207992867683851</c:v>
                </c:pt>
                <c:pt idx="39">
                  <c:v>3.2003982717849331</c:v>
                </c:pt>
                <c:pt idx="40">
                  <c:v>1.066799423928311</c:v>
                </c:pt>
                <c:pt idx="41">
                  <c:v>2.0573988890045998</c:v>
                </c:pt>
                <c:pt idx="42">
                  <c:v>2.2859987655606666</c:v>
                </c:pt>
                <c:pt idx="43">
                  <c:v>2.9463984089448592</c:v>
                </c:pt>
                <c:pt idx="44">
                  <c:v>96.951747646056276</c:v>
                </c:pt>
              </c:numCache>
            </c:numRef>
          </c:xVal>
          <c:yVal>
            <c:numRef>
              <c:f>'barkett placement'!$E$3:$E$47</c:f>
              <c:numCache>
                <c:formatCode>General</c:formatCode>
                <c:ptCount val="45"/>
                <c:pt idx="0">
                  <c:v>8.9915951445386213</c:v>
                </c:pt>
                <c:pt idx="1">
                  <c:v>32.918382224073596</c:v>
                </c:pt>
                <c:pt idx="2">
                  <c:v>58.419968453217031</c:v>
                </c:pt>
                <c:pt idx="3">
                  <c:v>81.025956245983622</c:v>
                </c:pt>
                <c:pt idx="4">
                  <c:v>105.61314296890279</c:v>
                </c:pt>
                <c:pt idx="5">
                  <c:v>129.9463298289819</c:v>
                </c:pt>
                <c:pt idx="6">
                  <c:v>153.36511718283671</c:v>
                </c:pt>
                <c:pt idx="7">
                  <c:v>177.39350420750773</c:v>
                </c:pt>
                <c:pt idx="8">
                  <c:v>10.744194198135133</c:v>
                </c:pt>
                <c:pt idx="9">
                  <c:v>39.090578891087397</c:v>
                </c:pt>
                <c:pt idx="10">
                  <c:v>59.588367822281377</c:v>
                </c:pt>
                <c:pt idx="11">
                  <c:v>82.448355477888043</c:v>
                </c:pt>
                <c:pt idx="12">
                  <c:v>107.08634217337523</c:v>
                </c:pt>
                <c:pt idx="13">
                  <c:v>130.40352958209402</c:v>
                </c:pt>
                <c:pt idx="14">
                  <c:v>160.70571321891487</c:v>
                </c:pt>
                <c:pt idx="15">
                  <c:v>179.14610326110423</c:v>
                </c:pt>
                <c:pt idx="16">
                  <c:v>12.496793251731644</c:v>
                </c:pt>
                <c:pt idx="17">
                  <c:v>34.391581428546026</c:v>
                </c:pt>
                <c:pt idx="18">
                  <c:v>55.727569907112247</c:v>
                </c:pt>
                <c:pt idx="19">
                  <c:v>82.803955285864149</c:v>
                </c:pt>
                <c:pt idx="20">
                  <c:v>106.24814262600297</c:v>
                </c:pt>
                <c:pt idx="21">
                  <c:v>128.34613069308944</c:v>
                </c:pt>
                <c:pt idx="22">
                  <c:v>154.60971651075309</c:v>
                </c:pt>
                <c:pt idx="23">
                  <c:v>180.36530260273659</c:v>
                </c:pt>
                <c:pt idx="24">
                  <c:v>9.778994719342851</c:v>
                </c:pt>
                <c:pt idx="25">
                  <c:v>35.839380646734448</c:v>
                </c:pt>
                <c:pt idx="26">
                  <c:v>59.867767671405453</c:v>
                </c:pt>
                <c:pt idx="27">
                  <c:v>82.397555505320028</c:v>
                </c:pt>
                <c:pt idx="28">
                  <c:v>107.67054185790739</c:v>
                </c:pt>
                <c:pt idx="29">
                  <c:v>128.04133085768134</c:v>
                </c:pt>
                <c:pt idx="30">
                  <c:v>155.54951600326135</c:v>
                </c:pt>
                <c:pt idx="31">
                  <c:v>176.88550448182758</c:v>
                </c:pt>
                <c:pt idx="32">
                  <c:v>69.900762253588383</c:v>
                </c:pt>
                <c:pt idx="33">
                  <c:v>148.08192003576318</c:v>
                </c:pt>
                <c:pt idx="34">
                  <c:v>177.64750407034779</c:v>
                </c:pt>
                <c:pt idx="35">
                  <c:v>10.363194403875022</c:v>
                </c:pt>
                <c:pt idx="36">
                  <c:v>28.625784542076346</c:v>
                </c:pt>
                <c:pt idx="37">
                  <c:v>53.847970922095698</c:v>
                </c:pt>
                <c:pt idx="38">
                  <c:v>77.673158056494643</c:v>
                </c:pt>
                <c:pt idx="39">
                  <c:v>93.167149689739162</c:v>
                </c:pt>
                <c:pt idx="40">
                  <c:v>117.09393676927414</c:v>
                </c:pt>
                <c:pt idx="41">
                  <c:v>135.4835268388955</c:v>
                </c:pt>
                <c:pt idx="42">
                  <c:v>165.50631062659227</c:v>
                </c:pt>
                <c:pt idx="43">
                  <c:v>183.92130068249762</c:v>
                </c:pt>
                <c:pt idx="44">
                  <c:v>94.767348825631629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B-415A-B5DB-6CF5A78E7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7696"/>
        <c:axId val="149118272"/>
      </c:scatterChart>
      <c:valAx>
        <c:axId val="1491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118272"/>
        <c:crosses val="autoZero"/>
        <c:crossBetween val="midCat"/>
      </c:valAx>
      <c:valAx>
        <c:axId val="14911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27</xdr:row>
      <xdr:rowOff>28575</xdr:rowOff>
    </xdr:from>
    <xdr:to>
      <xdr:col>10</xdr:col>
      <xdr:colOff>347662</xdr:colOff>
      <xdr:row>41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147637</xdr:rowOff>
    </xdr:from>
    <xdr:to>
      <xdr:col>26</xdr:col>
      <xdr:colOff>304800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D18" sqref="D18"/>
    </sheetView>
  </sheetViews>
  <sheetFormatPr defaultRowHeight="14.4" x14ac:dyDescent="0.3"/>
  <cols>
    <col min="1" max="1" width="20.109375" customWidth="1"/>
    <col min="2" max="2" width="14.5546875" customWidth="1"/>
    <col min="3" max="3" width="12.6640625" customWidth="1"/>
  </cols>
  <sheetData>
    <row r="1" spans="1:13" x14ac:dyDescent="0.3">
      <c r="A1" t="s">
        <v>19</v>
      </c>
      <c r="B1" t="s">
        <v>20</v>
      </c>
      <c r="C1" t="s">
        <v>21</v>
      </c>
      <c r="D1" t="s">
        <v>23</v>
      </c>
      <c r="E1" t="s">
        <v>22</v>
      </c>
      <c r="F1" t="s">
        <v>29</v>
      </c>
      <c r="G1" t="s">
        <v>28</v>
      </c>
      <c r="I1" t="s">
        <v>23</v>
      </c>
      <c r="J1" t="s">
        <v>35</v>
      </c>
      <c r="K1" t="s">
        <v>37</v>
      </c>
      <c r="L1" t="s">
        <v>38</v>
      </c>
      <c r="M1" t="s">
        <v>39</v>
      </c>
    </row>
    <row r="2" spans="1:13" x14ac:dyDescent="0.3">
      <c r="A2" t="s">
        <v>25</v>
      </c>
      <c r="D2" t="s">
        <v>24</v>
      </c>
      <c r="E2" s="1">
        <v>42780</v>
      </c>
      <c r="F2" s="1">
        <v>42781</v>
      </c>
      <c r="G2" s="1">
        <v>42782</v>
      </c>
      <c r="H2" s="1"/>
      <c r="I2" t="s">
        <v>40</v>
      </c>
      <c r="J2" s="1">
        <v>42787</v>
      </c>
      <c r="K2" s="1">
        <v>42794</v>
      </c>
      <c r="L2" s="1">
        <v>42795</v>
      </c>
      <c r="M2" s="1">
        <v>42796</v>
      </c>
    </row>
    <row r="3" spans="1:13" x14ac:dyDescent="0.3">
      <c r="E3" s="1" t="s">
        <v>26</v>
      </c>
      <c r="F3" t="s">
        <v>30</v>
      </c>
      <c r="G3">
        <v>933</v>
      </c>
      <c r="J3">
        <v>507</v>
      </c>
      <c r="K3">
        <v>700</v>
      </c>
      <c r="L3">
        <v>174</v>
      </c>
      <c r="M3">
        <v>293</v>
      </c>
    </row>
    <row r="4" spans="1:13" x14ac:dyDescent="0.3">
      <c r="E4" s="1" t="s">
        <v>27</v>
      </c>
      <c r="F4" t="s">
        <v>31</v>
      </c>
      <c r="G4" t="s">
        <v>32</v>
      </c>
      <c r="J4" t="s">
        <v>36</v>
      </c>
      <c r="K4">
        <v>33</v>
      </c>
      <c r="L4">
        <v>58</v>
      </c>
      <c r="M4">
        <v>29</v>
      </c>
    </row>
    <row r="5" spans="1:13" x14ac:dyDescent="0.3">
      <c r="B5" t="s">
        <v>33</v>
      </c>
      <c r="C5" t="s">
        <v>33</v>
      </c>
      <c r="E5" s="1"/>
    </row>
    <row r="6" spans="1:13" x14ac:dyDescent="0.3">
      <c r="A6" t="s">
        <v>0</v>
      </c>
      <c r="B6">
        <v>-20</v>
      </c>
      <c r="C6">
        <v>944</v>
      </c>
      <c r="D6">
        <v>7.5</v>
      </c>
      <c r="E6">
        <v>2</v>
      </c>
      <c r="J6">
        <v>1</v>
      </c>
      <c r="L6">
        <v>1</v>
      </c>
      <c r="M6">
        <v>1</v>
      </c>
    </row>
    <row r="7" spans="1:13" x14ac:dyDescent="0.3">
      <c r="A7" t="s">
        <v>1</v>
      </c>
      <c r="B7">
        <v>-57</v>
      </c>
      <c r="C7">
        <v>644</v>
      </c>
      <c r="D7">
        <v>9</v>
      </c>
      <c r="E7">
        <v>11</v>
      </c>
    </row>
    <row r="8" spans="1:13" x14ac:dyDescent="0.3">
      <c r="A8" t="s">
        <v>2</v>
      </c>
      <c r="B8">
        <v>0</v>
      </c>
      <c r="C8">
        <v>283</v>
      </c>
      <c r="D8">
        <v>7.2</v>
      </c>
      <c r="E8">
        <v>5</v>
      </c>
      <c r="G8">
        <v>1</v>
      </c>
      <c r="J8">
        <v>1</v>
      </c>
      <c r="L8">
        <v>1</v>
      </c>
      <c r="M8">
        <v>3</v>
      </c>
    </row>
    <row r="9" spans="1:13" x14ac:dyDescent="0.3">
      <c r="A9" t="s">
        <v>3</v>
      </c>
      <c r="B9">
        <v>0</v>
      </c>
      <c r="C9">
        <v>0</v>
      </c>
      <c r="E9">
        <v>4</v>
      </c>
      <c r="G9">
        <v>1</v>
      </c>
      <c r="J9">
        <v>1</v>
      </c>
      <c r="K9">
        <v>1</v>
      </c>
      <c r="M9">
        <v>2</v>
      </c>
    </row>
    <row r="10" spans="1:13" x14ac:dyDescent="0.3">
      <c r="A10" t="s">
        <v>4</v>
      </c>
      <c r="B10">
        <v>520</v>
      </c>
      <c r="C10">
        <v>980</v>
      </c>
      <c r="D10">
        <v>13.7</v>
      </c>
      <c r="E10">
        <v>3</v>
      </c>
      <c r="G10">
        <v>1</v>
      </c>
    </row>
    <row r="11" spans="1:13" x14ac:dyDescent="0.3">
      <c r="A11" t="s">
        <v>5</v>
      </c>
      <c r="B11">
        <v>489</v>
      </c>
      <c r="C11">
        <v>644</v>
      </c>
      <c r="D11">
        <v>12.4</v>
      </c>
      <c r="E11">
        <v>4</v>
      </c>
      <c r="F11">
        <v>1</v>
      </c>
      <c r="G11">
        <v>1</v>
      </c>
      <c r="K11">
        <v>2</v>
      </c>
    </row>
    <row r="12" spans="1:13" x14ac:dyDescent="0.3">
      <c r="A12" t="s">
        <v>6</v>
      </c>
      <c r="B12">
        <v>461</v>
      </c>
      <c r="C12">
        <v>312</v>
      </c>
      <c r="D12">
        <v>11.7</v>
      </c>
      <c r="E12">
        <v>14</v>
      </c>
      <c r="J12">
        <v>1</v>
      </c>
      <c r="K12">
        <v>3</v>
      </c>
      <c r="L12">
        <v>2</v>
      </c>
      <c r="M12">
        <v>20</v>
      </c>
    </row>
    <row r="13" spans="1:13" x14ac:dyDescent="0.3">
      <c r="A13" t="s">
        <v>7</v>
      </c>
      <c r="B13">
        <v>537</v>
      </c>
      <c r="C13">
        <v>-54</v>
      </c>
      <c r="F13">
        <v>1</v>
      </c>
      <c r="K13">
        <v>1</v>
      </c>
      <c r="M13">
        <v>1</v>
      </c>
    </row>
    <row r="14" spans="1:13" x14ac:dyDescent="0.3">
      <c r="A14" t="s">
        <v>8</v>
      </c>
      <c r="B14">
        <v>1138</v>
      </c>
      <c r="C14">
        <v>968</v>
      </c>
      <c r="E14">
        <v>2</v>
      </c>
      <c r="F14">
        <v>1</v>
      </c>
      <c r="J14">
        <v>1</v>
      </c>
      <c r="L14">
        <v>1</v>
      </c>
    </row>
    <row r="15" spans="1:13" x14ac:dyDescent="0.3">
      <c r="A15" t="s">
        <v>9</v>
      </c>
      <c r="B15">
        <v>1061</v>
      </c>
      <c r="C15">
        <v>668</v>
      </c>
      <c r="E15">
        <v>1</v>
      </c>
      <c r="F15">
        <v>1</v>
      </c>
      <c r="G15">
        <v>3</v>
      </c>
      <c r="J15">
        <v>13</v>
      </c>
      <c r="K15">
        <v>4</v>
      </c>
      <c r="L15">
        <v>5</v>
      </c>
    </row>
    <row r="16" spans="1:13" x14ac:dyDescent="0.3">
      <c r="A16" t="s">
        <v>10</v>
      </c>
      <c r="B16">
        <v>1075</v>
      </c>
      <c r="C16">
        <v>355</v>
      </c>
      <c r="E16">
        <v>1</v>
      </c>
      <c r="G16">
        <v>3</v>
      </c>
      <c r="J16">
        <v>28</v>
      </c>
      <c r="K16">
        <v>24</v>
      </c>
      <c r="L16">
        <v>14</v>
      </c>
    </row>
    <row r="17" spans="1:13" x14ac:dyDescent="0.3">
      <c r="A17" t="s">
        <v>11</v>
      </c>
      <c r="B17">
        <v>1107</v>
      </c>
      <c r="C17">
        <v>22</v>
      </c>
      <c r="D17">
        <f>B18-B14</f>
        <v>530</v>
      </c>
      <c r="J17">
        <v>4</v>
      </c>
      <c r="K17">
        <v>7</v>
      </c>
      <c r="L17">
        <v>3</v>
      </c>
    </row>
    <row r="18" spans="1:13" x14ac:dyDescent="0.3">
      <c r="A18" t="s">
        <v>12</v>
      </c>
      <c r="B18">
        <v>1668</v>
      </c>
      <c r="C18">
        <v>968</v>
      </c>
      <c r="F18">
        <v>5</v>
      </c>
      <c r="G18">
        <v>4</v>
      </c>
      <c r="J18">
        <v>1</v>
      </c>
      <c r="K18">
        <v>1</v>
      </c>
    </row>
    <row r="19" spans="1:13" x14ac:dyDescent="0.3">
      <c r="A19" t="s">
        <v>13</v>
      </c>
      <c r="B19">
        <v>1618</v>
      </c>
      <c r="C19">
        <v>677</v>
      </c>
      <c r="F19">
        <v>1</v>
      </c>
      <c r="G19">
        <v>4</v>
      </c>
      <c r="J19">
        <v>9</v>
      </c>
      <c r="K19">
        <v>6</v>
      </c>
      <c r="L19">
        <v>1</v>
      </c>
    </row>
    <row r="20" spans="1:13" x14ac:dyDescent="0.3">
      <c r="A20" t="s">
        <v>14</v>
      </c>
      <c r="B20">
        <v>1644</v>
      </c>
      <c r="C20">
        <v>355</v>
      </c>
      <c r="E20">
        <v>1</v>
      </c>
      <c r="F20">
        <v>1</v>
      </c>
      <c r="G20">
        <v>5</v>
      </c>
      <c r="J20">
        <v>24</v>
      </c>
      <c r="K20">
        <v>7</v>
      </c>
      <c r="L20">
        <v>5</v>
      </c>
      <c r="M20">
        <v>1</v>
      </c>
    </row>
    <row r="21" spans="1:13" x14ac:dyDescent="0.3">
      <c r="A21" t="s">
        <v>15</v>
      </c>
      <c r="B21">
        <v>1600</v>
      </c>
      <c r="C21">
        <v>22</v>
      </c>
      <c r="G21">
        <v>7</v>
      </c>
      <c r="J21">
        <v>17</v>
      </c>
      <c r="K21">
        <v>2</v>
      </c>
      <c r="L21">
        <v>3</v>
      </c>
    </row>
    <row r="22" spans="1:13" x14ac:dyDescent="0.3">
      <c r="A22" t="s">
        <v>16</v>
      </c>
      <c r="B22">
        <v>792</v>
      </c>
      <c r="C22">
        <v>427</v>
      </c>
    </row>
    <row r="23" spans="1:13" x14ac:dyDescent="0.3">
      <c r="A23" t="s">
        <v>17</v>
      </c>
      <c r="B23">
        <v>809</v>
      </c>
      <c r="C23">
        <v>-134</v>
      </c>
      <c r="E23">
        <v>1</v>
      </c>
      <c r="K23">
        <v>1</v>
      </c>
      <c r="M23">
        <v>1</v>
      </c>
    </row>
    <row r="24" spans="1:13" x14ac:dyDescent="0.3">
      <c r="A24" t="s">
        <v>18</v>
      </c>
      <c r="B24">
        <v>791</v>
      </c>
      <c r="C24">
        <v>1089</v>
      </c>
      <c r="E24">
        <v>2</v>
      </c>
      <c r="J24">
        <v>2</v>
      </c>
      <c r="L24">
        <v>1</v>
      </c>
    </row>
    <row r="25" spans="1:13" x14ac:dyDescent="0.3">
      <c r="M25" t="s">
        <v>41</v>
      </c>
    </row>
    <row r="26" spans="1:13" x14ac:dyDescent="0.3">
      <c r="C26" t="s">
        <v>58</v>
      </c>
      <c r="E26">
        <f>436-315</f>
        <v>121</v>
      </c>
      <c r="F26">
        <f>340-175</f>
        <v>165</v>
      </c>
      <c r="G26">
        <f>933-372</f>
        <v>561</v>
      </c>
      <c r="J26">
        <f>507-182</f>
        <v>325</v>
      </c>
      <c r="K26">
        <f>700-33</f>
        <v>667</v>
      </c>
      <c r="L26">
        <f>174-58</f>
        <v>116</v>
      </c>
      <c r="M26">
        <f>293-29</f>
        <v>264</v>
      </c>
    </row>
    <row r="27" spans="1:13" x14ac:dyDescent="0.3">
      <c r="C27" t="s">
        <v>34</v>
      </c>
      <c r="E27">
        <f>SUM(E6:E24)/E26</f>
        <v>0.42148760330578511</v>
      </c>
      <c r="F27">
        <f t="shared" ref="F27:G27" si="0">SUM(F6:F24)/F26</f>
        <v>6.6666666666666666E-2</v>
      </c>
      <c r="G27">
        <f t="shared" si="0"/>
        <v>5.3475935828877004E-2</v>
      </c>
      <c r="J27">
        <f t="shared" ref="J27" si="1">SUM(J6:J24)/J26</f>
        <v>0.31692307692307692</v>
      </c>
      <c r="K27">
        <f t="shared" ref="K27" si="2">SUM(K6:K24)/K26</f>
        <v>8.8455772113943024E-2</v>
      </c>
      <c r="L27">
        <f t="shared" ref="L27" si="3">SUM(L6:L24)/L26</f>
        <v>0.31896551724137934</v>
      </c>
      <c r="M27">
        <f t="shared" ref="M27" si="4">SUM(M6:M24)/M26</f>
        <v>0.10984848484848485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"/>
  <sheetViews>
    <sheetView workbookViewId="0">
      <selection activeCell="AN5" sqref="AN5:AN48"/>
    </sheetView>
  </sheetViews>
  <sheetFormatPr defaultRowHeight="14.4" x14ac:dyDescent="0.3"/>
  <cols>
    <col min="7" max="8" width="9.109375" style="2"/>
    <col min="10" max="11" width="9.109375" style="2"/>
    <col min="13" max="14" width="9.109375" style="2"/>
    <col min="17" max="18" width="9.109375" style="2"/>
    <col min="20" max="21" width="9.109375" style="2"/>
    <col min="24" max="24" width="9.109375" style="2"/>
    <col min="26" max="27" width="9.109375" style="2"/>
    <col min="38" max="39" width="8.88671875" style="2"/>
  </cols>
  <sheetData>
    <row r="1" spans="1:40" x14ac:dyDescent="0.3">
      <c r="A1" t="s">
        <v>42</v>
      </c>
      <c r="B1" t="s">
        <v>43</v>
      </c>
      <c r="C1" t="s">
        <v>44</v>
      </c>
      <c r="E1" t="s">
        <v>23</v>
      </c>
      <c r="F1" t="s">
        <v>46</v>
      </c>
      <c r="I1" s="4" t="s">
        <v>49</v>
      </c>
      <c r="J1" s="4"/>
      <c r="K1" s="4"/>
      <c r="L1" t="s">
        <v>35</v>
      </c>
      <c r="P1" t="s">
        <v>46</v>
      </c>
      <c r="S1" t="s">
        <v>54</v>
      </c>
      <c r="V1" t="s">
        <v>35</v>
      </c>
      <c r="Y1" t="s">
        <v>46</v>
      </c>
      <c r="AB1" s="4" t="s">
        <v>35</v>
      </c>
    </row>
    <row r="2" spans="1:40" x14ac:dyDescent="0.3">
      <c r="E2" t="s">
        <v>45</v>
      </c>
      <c r="F2" s="1">
        <v>42795</v>
      </c>
      <c r="G2" s="3"/>
      <c r="H2" s="3"/>
      <c r="I2" s="5">
        <v>42796</v>
      </c>
      <c r="J2" s="5"/>
      <c r="K2" s="5"/>
      <c r="L2" s="1">
        <v>42797</v>
      </c>
      <c r="M2" s="3"/>
      <c r="N2" s="3"/>
      <c r="P2" s="1">
        <v>42802</v>
      </c>
      <c r="Q2" s="3"/>
      <c r="R2" s="3"/>
      <c r="S2" s="1">
        <v>42803</v>
      </c>
      <c r="T2" s="3"/>
      <c r="U2" s="3"/>
      <c r="V2" s="1">
        <v>42804</v>
      </c>
      <c r="Y2" s="1">
        <v>42808</v>
      </c>
      <c r="Z2" s="3"/>
      <c r="AA2" s="3"/>
      <c r="AB2" s="5">
        <v>42809</v>
      </c>
    </row>
    <row r="3" spans="1:40" x14ac:dyDescent="0.3">
      <c r="F3" s="1" t="s">
        <v>47</v>
      </c>
      <c r="G3" s="3"/>
      <c r="H3" s="3"/>
      <c r="I3" s="4">
        <v>537</v>
      </c>
      <c r="J3" s="4"/>
      <c r="K3" s="4"/>
      <c r="L3">
        <v>747</v>
      </c>
      <c r="P3" t="s">
        <v>51</v>
      </c>
      <c r="S3" t="s">
        <v>55</v>
      </c>
      <c r="V3" t="s">
        <v>59</v>
      </c>
      <c r="Y3" t="s">
        <v>62</v>
      </c>
      <c r="AB3" s="4" t="s">
        <v>64</v>
      </c>
    </row>
    <row r="4" spans="1:40" x14ac:dyDescent="0.3">
      <c r="F4" s="1" t="s">
        <v>48</v>
      </c>
      <c r="G4" s="3"/>
      <c r="H4" s="3"/>
      <c r="I4" s="4" t="s">
        <v>68</v>
      </c>
      <c r="J4" s="4"/>
      <c r="K4" s="4"/>
      <c r="L4">
        <v>305</v>
      </c>
      <c r="P4" t="s">
        <v>52</v>
      </c>
      <c r="S4" t="s">
        <v>61</v>
      </c>
      <c r="V4" t="s">
        <v>60</v>
      </c>
      <c r="Y4" t="s">
        <v>63</v>
      </c>
      <c r="AB4" s="4" t="s">
        <v>65</v>
      </c>
    </row>
    <row r="5" spans="1:40" x14ac:dyDescent="0.3">
      <c r="A5">
        <v>1</v>
      </c>
      <c r="F5">
        <v>1</v>
      </c>
      <c r="G5" s="2">
        <f>(F5/$F$49)*100</f>
        <v>7.1428571428571423</v>
      </c>
      <c r="I5" s="4"/>
      <c r="J5" s="2">
        <f>(I5/$I$49)*100</f>
        <v>0</v>
      </c>
      <c r="K5" s="4"/>
      <c r="M5" s="2">
        <f>(L5/$L$49)*100</f>
        <v>0</v>
      </c>
      <c r="Q5" s="2">
        <f>(P5/$P$49)*100</f>
        <v>0</v>
      </c>
      <c r="S5">
        <v>1</v>
      </c>
      <c r="T5" s="2">
        <f>(S5/$S$49)*100</f>
        <v>0.91743119266055051</v>
      </c>
      <c r="V5">
        <v>1</v>
      </c>
      <c r="W5" s="2">
        <f>(V5/$V$49)*100</f>
        <v>1.5625</v>
      </c>
      <c r="Y5">
        <v>2</v>
      </c>
      <c r="Z5" s="2">
        <f>(Y5/$Y$49)*100</f>
        <v>1.9607843137254901</v>
      </c>
      <c r="AB5" s="4"/>
      <c r="AC5" s="2">
        <f>(AB5/$AB$49)*100</f>
        <v>0</v>
      </c>
      <c r="AE5">
        <f>SUM(Y5,V5,S5,P5,L5,F5)</f>
        <v>5</v>
      </c>
      <c r="AF5">
        <v>1.3850415512465373</v>
      </c>
      <c r="AG5" s="2">
        <v>1</v>
      </c>
      <c r="AH5" s="2">
        <v>12</v>
      </c>
      <c r="AI5" s="2">
        <v>38.504155124653735</v>
      </c>
      <c r="AK5">
        <v>0</v>
      </c>
      <c r="AL5" s="2">
        <v>1</v>
      </c>
      <c r="AM5" s="2">
        <v>12</v>
      </c>
      <c r="AN5" s="2">
        <v>11.111111111111111</v>
      </c>
    </row>
    <row r="6" spans="1:40" x14ac:dyDescent="0.3">
      <c r="A6">
        <v>2</v>
      </c>
      <c r="G6" s="2">
        <f t="shared" ref="G6:G47" si="0">(F6/$F$49)*100</f>
        <v>0</v>
      </c>
      <c r="I6" s="4"/>
      <c r="J6" s="2">
        <f t="shared" ref="J6:J47" si="1">(I6/$I$49)*100</f>
        <v>0</v>
      </c>
      <c r="K6" s="4"/>
      <c r="L6">
        <v>1</v>
      </c>
      <c r="M6" s="2">
        <f t="shared" ref="M6:M47" si="2">(L6/$L$49)*100</f>
        <v>2.1739130434782608</v>
      </c>
      <c r="Q6" s="2">
        <f t="shared" ref="Q6:Q47" si="3">(P6/$P$49)*100</f>
        <v>0</v>
      </c>
      <c r="T6" s="2">
        <f t="shared" ref="T6:T47" si="4">(S6/$S$49)*100</f>
        <v>0</v>
      </c>
      <c r="W6" s="2">
        <f t="shared" ref="W6:W47" si="5">(V6/$V$49)*100</f>
        <v>0</v>
      </c>
      <c r="Y6">
        <v>2</v>
      </c>
      <c r="Z6" s="2">
        <f t="shared" ref="Z6:Z47" si="6">(Y6/$Y$49)*100</f>
        <v>1.9607843137254901</v>
      </c>
      <c r="AB6" s="4"/>
      <c r="AC6" s="2">
        <f t="shared" ref="AC6:AC47" si="7">(AB6/$AB$49)*100</f>
        <v>0</v>
      </c>
      <c r="AE6" s="2">
        <f t="shared" ref="AE6:AE47" si="8">SUM(Y6,V6,S6,P6,L6,F6)</f>
        <v>3</v>
      </c>
      <c r="AF6" s="2">
        <v>0.8310249307479225</v>
      </c>
      <c r="AG6" s="2">
        <v>2</v>
      </c>
      <c r="AH6" s="2">
        <v>13</v>
      </c>
      <c r="AI6" s="2">
        <v>9.418282548476455</v>
      </c>
      <c r="AK6">
        <v>0</v>
      </c>
      <c r="AL6" s="2">
        <v>2</v>
      </c>
      <c r="AM6" s="2">
        <v>13</v>
      </c>
      <c r="AN6" s="2">
        <v>13.725490196078432</v>
      </c>
    </row>
    <row r="7" spans="1:40" x14ac:dyDescent="0.3">
      <c r="A7">
        <v>3</v>
      </c>
      <c r="G7" s="2">
        <f t="shared" si="0"/>
        <v>0</v>
      </c>
      <c r="I7" s="4"/>
      <c r="J7" s="2">
        <f t="shared" si="1"/>
        <v>0</v>
      </c>
      <c r="K7" s="4"/>
      <c r="M7" s="2">
        <f t="shared" si="2"/>
        <v>0</v>
      </c>
      <c r="Q7" s="2">
        <f t="shared" si="3"/>
        <v>0</v>
      </c>
      <c r="S7">
        <v>2</v>
      </c>
      <c r="T7" s="2">
        <f t="shared" si="4"/>
        <v>1.834862385321101</v>
      </c>
      <c r="W7" s="2">
        <f t="shared" si="5"/>
        <v>0</v>
      </c>
      <c r="Y7">
        <v>1</v>
      </c>
      <c r="Z7" s="2">
        <f t="shared" si="6"/>
        <v>0.98039215686274506</v>
      </c>
      <c r="AB7" s="4"/>
      <c r="AC7" s="2">
        <f t="shared" si="7"/>
        <v>0</v>
      </c>
      <c r="AE7" s="2">
        <f t="shared" si="8"/>
        <v>3</v>
      </c>
      <c r="AF7" s="2">
        <v>0.8310249307479225</v>
      </c>
      <c r="AG7" s="2">
        <v>3</v>
      </c>
      <c r="AH7" s="2">
        <v>20</v>
      </c>
      <c r="AI7" s="2">
        <v>9.418282548476455</v>
      </c>
      <c r="AK7">
        <v>1.3071895424836601</v>
      </c>
      <c r="AL7" s="2">
        <v>3</v>
      </c>
      <c r="AM7" s="2">
        <v>20</v>
      </c>
      <c r="AN7" s="2">
        <v>26.797385620915033</v>
      </c>
    </row>
    <row r="8" spans="1:40" x14ac:dyDescent="0.3">
      <c r="A8">
        <v>4</v>
      </c>
      <c r="G8" s="2">
        <f t="shared" si="0"/>
        <v>0</v>
      </c>
      <c r="I8" s="4">
        <v>1</v>
      </c>
      <c r="J8" s="2">
        <f t="shared" si="1"/>
        <v>10</v>
      </c>
      <c r="K8" s="4"/>
      <c r="L8">
        <v>5</v>
      </c>
      <c r="M8" s="2">
        <f t="shared" si="2"/>
        <v>10.869565217391305</v>
      </c>
      <c r="Q8" s="2">
        <f t="shared" si="3"/>
        <v>0</v>
      </c>
      <c r="S8">
        <v>1</v>
      </c>
      <c r="T8" s="2">
        <f t="shared" si="4"/>
        <v>0.91743119266055051</v>
      </c>
      <c r="V8">
        <v>3</v>
      </c>
      <c r="W8" s="2">
        <f t="shared" si="5"/>
        <v>4.6875</v>
      </c>
      <c r="Y8">
        <v>3</v>
      </c>
      <c r="Z8" s="2">
        <f t="shared" si="6"/>
        <v>2.9411764705882351</v>
      </c>
      <c r="AB8" s="4"/>
      <c r="AC8" s="2">
        <f t="shared" si="7"/>
        <v>0</v>
      </c>
      <c r="AE8" s="2">
        <f t="shared" si="8"/>
        <v>12</v>
      </c>
      <c r="AF8" s="2">
        <v>3.32409972299169</v>
      </c>
      <c r="AG8" s="2">
        <v>4</v>
      </c>
      <c r="AH8" s="2">
        <v>21</v>
      </c>
      <c r="AI8" s="2">
        <v>7.202216066481995</v>
      </c>
      <c r="AK8">
        <v>0</v>
      </c>
      <c r="AL8" s="2">
        <v>4</v>
      </c>
      <c r="AM8" s="2">
        <v>21</v>
      </c>
      <c r="AN8" s="2">
        <v>3.9215686274509802</v>
      </c>
    </row>
    <row r="9" spans="1:40" x14ac:dyDescent="0.3">
      <c r="A9">
        <v>5</v>
      </c>
      <c r="F9">
        <v>1</v>
      </c>
      <c r="G9" s="2">
        <f t="shared" si="0"/>
        <v>7.1428571428571423</v>
      </c>
      <c r="I9" s="4"/>
      <c r="J9" s="2">
        <f t="shared" si="1"/>
        <v>0</v>
      </c>
      <c r="K9" s="4"/>
      <c r="L9">
        <v>2</v>
      </c>
      <c r="M9" s="2">
        <f t="shared" si="2"/>
        <v>4.3478260869565215</v>
      </c>
      <c r="P9">
        <v>1</v>
      </c>
      <c r="Q9" s="2">
        <f t="shared" si="3"/>
        <v>3.8461538461538463</v>
      </c>
      <c r="S9">
        <v>5</v>
      </c>
      <c r="T9" s="2">
        <f t="shared" si="4"/>
        <v>4.5871559633027523</v>
      </c>
      <c r="W9" s="2">
        <f t="shared" si="5"/>
        <v>0</v>
      </c>
      <c r="Y9">
        <v>3</v>
      </c>
      <c r="Z9" s="2">
        <f t="shared" si="6"/>
        <v>2.9411764705882351</v>
      </c>
      <c r="AB9" s="4"/>
      <c r="AC9" s="2">
        <f t="shared" si="7"/>
        <v>0</v>
      </c>
      <c r="AE9" s="2">
        <f t="shared" si="8"/>
        <v>12</v>
      </c>
      <c r="AF9" s="2">
        <v>3.32409972299169</v>
      </c>
      <c r="AG9" s="2">
        <v>5</v>
      </c>
      <c r="AH9" s="2">
        <v>36</v>
      </c>
      <c r="AI9" s="2">
        <v>0.2770083102493075</v>
      </c>
      <c r="AK9">
        <v>1.3071895424836601</v>
      </c>
      <c r="AL9" s="2">
        <v>5</v>
      </c>
      <c r="AM9" s="2">
        <v>36</v>
      </c>
      <c r="AN9">
        <v>0</v>
      </c>
    </row>
    <row r="10" spans="1:40" x14ac:dyDescent="0.3">
      <c r="A10">
        <v>6</v>
      </c>
      <c r="G10" s="2">
        <f t="shared" si="0"/>
        <v>0</v>
      </c>
      <c r="I10" s="4"/>
      <c r="J10" s="2">
        <f t="shared" si="1"/>
        <v>0</v>
      </c>
      <c r="K10" s="4"/>
      <c r="L10">
        <v>1</v>
      </c>
      <c r="M10" s="2">
        <f t="shared" si="2"/>
        <v>2.1739130434782608</v>
      </c>
      <c r="Q10" s="2">
        <f t="shared" si="3"/>
        <v>0</v>
      </c>
      <c r="T10" s="2">
        <f t="shared" si="4"/>
        <v>0</v>
      </c>
      <c r="V10">
        <v>2</v>
      </c>
      <c r="W10" s="2">
        <f t="shared" si="5"/>
        <v>3.125</v>
      </c>
      <c r="Y10">
        <v>5</v>
      </c>
      <c r="Z10" s="2">
        <f t="shared" si="6"/>
        <v>4.9019607843137258</v>
      </c>
      <c r="AB10" s="4"/>
      <c r="AC10" s="2">
        <f t="shared" si="7"/>
        <v>0</v>
      </c>
      <c r="AE10" s="2">
        <f t="shared" si="8"/>
        <v>8</v>
      </c>
      <c r="AF10" s="2">
        <v>2.21606648199446</v>
      </c>
      <c r="AG10" s="2">
        <v>6</v>
      </c>
      <c r="AH10" s="2">
        <v>37</v>
      </c>
      <c r="AI10">
        <v>0</v>
      </c>
      <c r="AK10">
        <v>0</v>
      </c>
      <c r="AL10" s="2">
        <v>6</v>
      </c>
      <c r="AM10" s="2">
        <v>37</v>
      </c>
      <c r="AN10">
        <v>0</v>
      </c>
    </row>
    <row r="11" spans="1:40" x14ac:dyDescent="0.3">
      <c r="A11">
        <v>7</v>
      </c>
      <c r="G11" s="2">
        <f t="shared" si="0"/>
        <v>0</v>
      </c>
      <c r="I11" s="4"/>
      <c r="J11" s="2">
        <f t="shared" si="1"/>
        <v>0</v>
      </c>
      <c r="K11" s="4"/>
      <c r="L11">
        <v>1</v>
      </c>
      <c r="M11" s="2">
        <f t="shared" si="2"/>
        <v>2.1739130434782608</v>
      </c>
      <c r="Q11" s="2">
        <f t="shared" si="3"/>
        <v>0</v>
      </c>
      <c r="T11" s="2">
        <f t="shared" si="4"/>
        <v>0</v>
      </c>
      <c r="W11" s="2">
        <f t="shared" si="5"/>
        <v>0</v>
      </c>
      <c r="Y11">
        <v>1</v>
      </c>
      <c r="Z11" s="2">
        <f t="shared" si="6"/>
        <v>0.98039215686274506</v>
      </c>
      <c r="AB11" s="4"/>
      <c r="AC11" s="2">
        <f t="shared" si="7"/>
        <v>0</v>
      </c>
      <c r="AE11" s="2">
        <f t="shared" si="8"/>
        <v>2</v>
      </c>
      <c r="AF11" s="2">
        <v>0.554016620498615</v>
      </c>
      <c r="AG11" s="2">
        <v>7</v>
      </c>
      <c r="AH11" s="2">
        <v>38</v>
      </c>
      <c r="AI11">
        <v>0</v>
      </c>
      <c r="AK11">
        <v>0</v>
      </c>
      <c r="AL11" s="2">
        <v>7</v>
      </c>
      <c r="AM11" s="2">
        <v>38</v>
      </c>
      <c r="AN11">
        <v>0</v>
      </c>
    </row>
    <row r="12" spans="1:40" x14ac:dyDescent="0.3">
      <c r="A12">
        <v>8</v>
      </c>
      <c r="G12" s="2">
        <f t="shared" si="0"/>
        <v>0</v>
      </c>
      <c r="I12" s="4"/>
      <c r="J12" s="2">
        <f t="shared" si="1"/>
        <v>0</v>
      </c>
      <c r="K12" s="4"/>
      <c r="M12" s="2">
        <f t="shared" si="2"/>
        <v>0</v>
      </c>
      <c r="Q12" s="2">
        <f t="shared" si="3"/>
        <v>0</v>
      </c>
      <c r="T12" s="2">
        <f t="shared" si="4"/>
        <v>0</v>
      </c>
      <c r="W12" s="2">
        <f t="shared" si="5"/>
        <v>0</v>
      </c>
      <c r="Y12">
        <v>1</v>
      </c>
      <c r="Z12" s="2">
        <f t="shared" si="6"/>
        <v>0.98039215686274506</v>
      </c>
      <c r="AB12" s="4"/>
      <c r="AC12" s="2">
        <f t="shared" si="7"/>
        <v>0</v>
      </c>
      <c r="AE12" s="2">
        <f t="shared" si="8"/>
        <v>1</v>
      </c>
      <c r="AF12" s="2">
        <v>0.2770083102493075</v>
      </c>
      <c r="AG12" s="2">
        <v>8</v>
      </c>
      <c r="AH12" s="2">
        <v>42</v>
      </c>
      <c r="AI12">
        <v>0</v>
      </c>
      <c r="AK12">
        <v>0</v>
      </c>
      <c r="AL12" s="2">
        <v>8</v>
      </c>
      <c r="AM12" s="2">
        <v>42</v>
      </c>
      <c r="AN12">
        <v>0</v>
      </c>
    </row>
    <row r="13" spans="1:40" x14ac:dyDescent="0.3">
      <c r="A13">
        <v>9</v>
      </c>
      <c r="G13" s="2">
        <f t="shared" si="0"/>
        <v>0</v>
      </c>
      <c r="I13" s="4"/>
      <c r="J13" s="2">
        <f t="shared" si="1"/>
        <v>0</v>
      </c>
      <c r="K13" s="4"/>
      <c r="M13" s="2">
        <f t="shared" si="2"/>
        <v>0</v>
      </c>
      <c r="Q13" s="2">
        <f t="shared" si="3"/>
        <v>0</v>
      </c>
      <c r="S13">
        <v>1</v>
      </c>
      <c r="T13" s="2">
        <f t="shared" si="4"/>
        <v>0.91743119266055051</v>
      </c>
      <c r="V13">
        <v>1</v>
      </c>
      <c r="W13" s="2">
        <f t="shared" si="5"/>
        <v>1.5625</v>
      </c>
      <c r="Y13">
        <v>0</v>
      </c>
      <c r="Z13" s="2">
        <f t="shared" si="6"/>
        <v>0</v>
      </c>
      <c r="AB13" s="4"/>
      <c r="AC13" s="2">
        <f t="shared" si="7"/>
        <v>0</v>
      </c>
      <c r="AE13" s="2">
        <f t="shared" si="8"/>
        <v>2</v>
      </c>
      <c r="AF13" s="2">
        <v>0.554016620498615</v>
      </c>
      <c r="AG13" s="2">
        <v>9</v>
      </c>
      <c r="AH13" s="2">
        <v>43</v>
      </c>
      <c r="AI13">
        <v>0</v>
      </c>
      <c r="AK13">
        <v>0</v>
      </c>
      <c r="AL13" s="2">
        <v>9</v>
      </c>
      <c r="AM13" s="2">
        <v>43</v>
      </c>
      <c r="AN13">
        <v>0</v>
      </c>
    </row>
    <row r="14" spans="1:40" x14ac:dyDescent="0.3">
      <c r="A14">
        <v>10</v>
      </c>
      <c r="G14" s="2">
        <f t="shared" si="0"/>
        <v>0</v>
      </c>
      <c r="I14" s="4"/>
      <c r="J14" s="2">
        <f t="shared" si="1"/>
        <v>0</v>
      </c>
      <c r="K14" s="4"/>
      <c r="M14" s="2">
        <f t="shared" si="2"/>
        <v>0</v>
      </c>
      <c r="Q14" s="2">
        <f t="shared" si="3"/>
        <v>0</v>
      </c>
      <c r="T14" s="2">
        <f t="shared" si="4"/>
        <v>0</v>
      </c>
      <c r="W14" s="2">
        <f t="shared" si="5"/>
        <v>0</v>
      </c>
      <c r="Y14">
        <v>0</v>
      </c>
      <c r="Z14" s="2">
        <f t="shared" si="6"/>
        <v>0</v>
      </c>
      <c r="AB14" s="4"/>
      <c r="AC14" s="2">
        <f t="shared" si="7"/>
        <v>0</v>
      </c>
      <c r="AE14" s="2">
        <f t="shared" si="8"/>
        <v>0</v>
      </c>
      <c r="AF14" s="2">
        <v>0</v>
      </c>
      <c r="AG14" s="2">
        <v>10</v>
      </c>
      <c r="AH14" s="2">
        <v>44</v>
      </c>
      <c r="AI14">
        <v>0</v>
      </c>
      <c r="AK14">
        <v>0</v>
      </c>
      <c r="AL14" s="2">
        <v>10</v>
      </c>
      <c r="AM14" s="2">
        <v>44</v>
      </c>
      <c r="AN14">
        <v>0</v>
      </c>
    </row>
    <row r="15" spans="1:40" x14ac:dyDescent="0.3">
      <c r="A15">
        <v>11</v>
      </c>
      <c r="G15" s="2">
        <f t="shared" si="0"/>
        <v>0</v>
      </c>
      <c r="I15" s="4"/>
      <c r="J15" s="2">
        <f t="shared" si="1"/>
        <v>0</v>
      </c>
      <c r="K15" s="4"/>
      <c r="M15" s="2">
        <f t="shared" si="2"/>
        <v>0</v>
      </c>
      <c r="Q15" s="2">
        <f t="shared" si="3"/>
        <v>0</v>
      </c>
      <c r="S15">
        <v>4</v>
      </c>
      <c r="T15" s="2">
        <f t="shared" si="4"/>
        <v>3.669724770642202</v>
      </c>
      <c r="W15" s="2">
        <f t="shared" si="5"/>
        <v>0</v>
      </c>
      <c r="Y15">
        <v>1</v>
      </c>
      <c r="Z15" s="2">
        <f t="shared" si="6"/>
        <v>0.98039215686274506</v>
      </c>
      <c r="AB15" s="4"/>
      <c r="AC15" s="2">
        <f t="shared" si="7"/>
        <v>0</v>
      </c>
      <c r="AE15" s="2">
        <f t="shared" si="8"/>
        <v>5</v>
      </c>
      <c r="AF15" s="2">
        <v>1.3850415512465373</v>
      </c>
      <c r="AG15" s="2">
        <v>11</v>
      </c>
      <c r="AH15" s="2">
        <v>4</v>
      </c>
      <c r="AI15" s="2">
        <v>3.32409972299169</v>
      </c>
      <c r="AK15">
        <v>0.65359477124183007</v>
      </c>
      <c r="AL15" s="2">
        <v>11</v>
      </c>
      <c r="AM15" s="2">
        <v>4</v>
      </c>
      <c r="AN15" s="2">
        <v>0</v>
      </c>
    </row>
    <row r="16" spans="1:40" x14ac:dyDescent="0.3">
      <c r="A16">
        <v>12</v>
      </c>
      <c r="F16">
        <v>9</v>
      </c>
      <c r="G16" s="2">
        <f t="shared" si="0"/>
        <v>64.285714285714292</v>
      </c>
      <c r="I16" s="4">
        <v>6</v>
      </c>
      <c r="J16" s="2">
        <f t="shared" si="1"/>
        <v>60</v>
      </c>
      <c r="K16" s="4"/>
      <c r="L16">
        <v>10</v>
      </c>
      <c r="M16" s="2">
        <f t="shared" si="2"/>
        <v>21.739130434782609</v>
      </c>
      <c r="P16">
        <v>10</v>
      </c>
      <c r="Q16" s="2">
        <f t="shared" si="3"/>
        <v>38.461538461538467</v>
      </c>
      <c r="S16">
        <v>51</v>
      </c>
      <c r="T16" s="2">
        <f t="shared" si="4"/>
        <v>46.788990825688074</v>
      </c>
      <c r="V16">
        <v>6</v>
      </c>
      <c r="W16" s="2">
        <f t="shared" si="5"/>
        <v>9.375</v>
      </c>
      <c r="Y16">
        <v>53</v>
      </c>
      <c r="Z16" s="2">
        <f t="shared" si="6"/>
        <v>51.960784313725497</v>
      </c>
      <c r="AB16" s="4">
        <v>1</v>
      </c>
      <c r="AC16" s="2">
        <f t="shared" si="7"/>
        <v>50</v>
      </c>
      <c r="AE16" s="2">
        <f t="shared" si="8"/>
        <v>139</v>
      </c>
      <c r="AF16" s="2">
        <v>38.504155124653735</v>
      </c>
      <c r="AG16" s="2">
        <v>12</v>
      </c>
      <c r="AH16" s="2">
        <v>5</v>
      </c>
      <c r="AI16" s="2">
        <v>3.32409972299169</v>
      </c>
      <c r="AK16">
        <v>11.111111111111111</v>
      </c>
      <c r="AL16" s="2">
        <v>12</v>
      </c>
      <c r="AM16" s="2">
        <v>5</v>
      </c>
      <c r="AN16" s="2">
        <v>1.3071895424836601</v>
      </c>
    </row>
    <row r="17" spans="1:40" x14ac:dyDescent="0.3">
      <c r="A17">
        <v>13</v>
      </c>
      <c r="G17" s="2">
        <f t="shared" si="0"/>
        <v>0</v>
      </c>
      <c r="I17" s="4"/>
      <c r="J17" s="2">
        <f t="shared" si="1"/>
        <v>0</v>
      </c>
      <c r="K17" s="4"/>
      <c r="L17">
        <v>11</v>
      </c>
      <c r="M17" s="2">
        <f t="shared" si="2"/>
        <v>23.913043478260871</v>
      </c>
      <c r="P17">
        <v>7</v>
      </c>
      <c r="Q17" s="2">
        <f t="shared" si="3"/>
        <v>26.923076923076923</v>
      </c>
      <c r="S17">
        <v>12</v>
      </c>
      <c r="T17" s="2">
        <f t="shared" si="4"/>
        <v>11.009174311926607</v>
      </c>
      <c r="V17">
        <v>3</v>
      </c>
      <c r="W17" s="2">
        <f t="shared" si="5"/>
        <v>4.6875</v>
      </c>
      <c r="Y17">
        <v>1</v>
      </c>
      <c r="Z17" s="2">
        <f t="shared" si="6"/>
        <v>0.98039215686274506</v>
      </c>
      <c r="AB17" s="4"/>
      <c r="AC17" s="2">
        <f t="shared" si="7"/>
        <v>0</v>
      </c>
      <c r="AE17" s="2">
        <f t="shared" si="8"/>
        <v>34</v>
      </c>
      <c r="AF17" s="2">
        <v>9.418282548476455</v>
      </c>
      <c r="AG17" s="2">
        <v>13</v>
      </c>
      <c r="AH17" s="2">
        <v>11</v>
      </c>
      <c r="AI17" s="2">
        <v>1.3850415512465373</v>
      </c>
      <c r="AK17">
        <v>13.725490196078432</v>
      </c>
      <c r="AL17" s="2">
        <v>13</v>
      </c>
      <c r="AM17" s="2">
        <v>11</v>
      </c>
      <c r="AN17" s="2">
        <v>0.65359477124183007</v>
      </c>
    </row>
    <row r="18" spans="1:40" x14ac:dyDescent="0.3">
      <c r="A18">
        <v>14</v>
      </c>
      <c r="G18" s="2">
        <f t="shared" si="0"/>
        <v>0</v>
      </c>
      <c r="I18" s="4"/>
      <c r="J18" s="2">
        <f t="shared" si="1"/>
        <v>0</v>
      </c>
      <c r="K18" s="4"/>
      <c r="M18" s="2">
        <f t="shared" si="2"/>
        <v>0</v>
      </c>
      <c r="P18">
        <v>1</v>
      </c>
      <c r="Q18" s="2">
        <f t="shared" si="3"/>
        <v>3.8461538461538463</v>
      </c>
      <c r="S18">
        <v>2</v>
      </c>
      <c r="T18" s="2">
        <f t="shared" si="4"/>
        <v>1.834862385321101</v>
      </c>
      <c r="V18">
        <v>1</v>
      </c>
      <c r="W18" s="2">
        <f t="shared" si="5"/>
        <v>1.5625</v>
      </c>
      <c r="Y18">
        <v>0</v>
      </c>
      <c r="Z18" s="2">
        <f t="shared" si="6"/>
        <v>0</v>
      </c>
      <c r="AB18" s="4"/>
      <c r="AC18" s="2">
        <f t="shared" si="7"/>
        <v>0</v>
      </c>
      <c r="AE18" s="2">
        <f t="shared" si="8"/>
        <v>4</v>
      </c>
      <c r="AF18" s="2">
        <v>1.10803324099723</v>
      </c>
      <c r="AG18" s="2">
        <v>14</v>
      </c>
      <c r="AH18" s="2">
        <v>14</v>
      </c>
      <c r="AI18" s="2">
        <v>1.10803324099723</v>
      </c>
      <c r="AK18">
        <v>4.5751633986928102</v>
      </c>
      <c r="AL18" s="2">
        <v>14</v>
      </c>
      <c r="AM18" s="2">
        <v>14</v>
      </c>
      <c r="AN18" s="2">
        <v>4.5751633986928102</v>
      </c>
    </row>
    <row r="19" spans="1:40" x14ac:dyDescent="0.3">
      <c r="A19">
        <v>15</v>
      </c>
      <c r="G19" s="2">
        <f t="shared" si="0"/>
        <v>0</v>
      </c>
      <c r="I19" s="4"/>
      <c r="J19" s="2">
        <f t="shared" si="1"/>
        <v>0</v>
      </c>
      <c r="K19" s="4"/>
      <c r="L19">
        <v>1</v>
      </c>
      <c r="M19" s="2">
        <f t="shared" si="2"/>
        <v>2.1739130434782608</v>
      </c>
      <c r="Q19" s="2">
        <f t="shared" si="3"/>
        <v>0</v>
      </c>
      <c r="T19" s="2">
        <f t="shared" si="4"/>
        <v>0</v>
      </c>
      <c r="W19" s="2">
        <f t="shared" si="5"/>
        <v>0</v>
      </c>
      <c r="Y19">
        <v>0</v>
      </c>
      <c r="Z19" s="2">
        <f t="shared" si="6"/>
        <v>0</v>
      </c>
      <c r="AB19" s="4"/>
      <c r="AC19" s="2">
        <f t="shared" si="7"/>
        <v>0</v>
      </c>
      <c r="AE19" s="2">
        <f t="shared" si="8"/>
        <v>1</v>
      </c>
      <c r="AF19" s="2">
        <v>0.2770083102493075</v>
      </c>
      <c r="AG19" s="2">
        <v>15</v>
      </c>
      <c r="AH19" s="2">
        <v>22</v>
      </c>
      <c r="AI19" s="2">
        <v>2.7700831024930745</v>
      </c>
      <c r="AK19">
        <v>1.3071895424836601</v>
      </c>
      <c r="AL19" s="2">
        <v>15</v>
      </c>
      <c r="AM19" s="2">
        <v>22</v>
      </c>
      <c r="AN19" s="2">
        <v>3.2679738562091507</v>
      </c>
    </row>
    <row r="20" spans="1:40" x14ac:dyDescent="0.3">
      <c r="A20">
        <v>16</v>
      </c>
      <c r="F20">
        <v>1</v>
      </c>
      <c r="G20" s="2">
        <f t="shared" si="0"/>
        <v>7.1428571428571423</v>
      </c>
      <c r="I20" s="4"/>
      <c r="J20" s="2">
        <f t="shared" si="1"/>
        <v>0</v>
      </c>
      <c r="K20" s="4"/>
      <c r="M20" s="2">
        <f t="shared" si="2"/>
        <v>0</v>
      </c>
      <c r="Q20" s="2">
        <f t="shared" si="3"/>
        <v>0</v>
      </c>
      <c r="S20">
        <v>1</v>
      </c>
      <c r="T20" s="2">
        <f t="shared" si="4"/>
        <v>0.91743119266055051</v>
      </c>
      <c r="W20" s="2">
        <f t="shared" si="5"/>
        <v>0</v>
      </c>
      <c r="Y20">
        <v>0</v>
      </c>
      <c r="Z20" s="2">
        <f t="shared" si="6"/>
        <v>0</v>
      </c>
      <c r="AB20" s="4"/>
      <c r="AC20" s="2">
        <f t="shared" si="7"/>
        <v>0</v>
      </c>
      <c r="AE20" s="2">
        <f t="shared" si="8"/>
        <v>2</v>
      </c>
      <c r="AF20" s="2">
        <v>0.554016620498615</v>
      </c>
      <c r="AG20" s="2">
        <v>16</v>
      </c>
      <c r="AH20" s="2">
        <v>28</v>
      </c>
      <c r="AI20" s="2">
        <v>4.986149584487535</v>
      </c>
      <c r="AK20">
        <v>0.65359477124183007</v>
      </c>
      <c r="AL20" s="2">
        <v>16</v>
      </c>
      <c r="AM20" s="2">
        <v>28</v>
      </c>
      <c r="AN20" s="2">
        <v>9.8039215686274517</v>
      </c>
    </row>
    <row r="21" spans="1:40" x14ac:dyDescent="0.3">
      <c r="A21">
        <v>17</v>
      </c>
      <c r="G21" s="2">
        <f t="shared" si="0"/>
        <v>0</v>
      </c>
      <c r="I21" s="4"/>
      <c r="J21" s="2">
        <f t="shared" si="1"/>
        <v>0</v>
      </c>
      <c r="K21" s="4"/>
      <c r="M21" s="2">
        <f t="shared" si="2"/>
        <v>0</v>
      </c>
      <c r="Q21" s="2">
        <f t="shared" si="3"/>
        <v>0</v>
      </c>
      <c r="T21" s="2">
        <f t="shared" si="4"/>
        <v>0</v>
      </c>
      <c r="W21" s="2">
        <f t="shared" si="5"/>
        <v>0</v>
      </c>
      <c r="Y21">
        <v>0</v>
      </c>
      <c r="Z21" s="2">
        <f t="shared" si="6"/>
        <v>0</v>
      </c>
      <c r="AB21" s="4"/>
      <c r="AC21" s="2">
        <f t="shared" si="7"/>
        <v>0</v>
      </c>
      <c r="AE21" s="2">
        <f t="shared" si="8"/>
        <v>0</v>
      </c>
      <c r="AF21" s="2">
        <v>0</v>
      </c>
      <c r="AG21" s="2">
        <v>17</v>
      </c>
      <c r="AH21" s="2">
        <v>29</v>
      </c>
      <c r="AI21" s="2">
        <v>2.7700831024930745</v>
      </c>
      <c r="AK21">
        <v>0.65359477124183007</v>
      </c>
      <c r="AL21" s="2">
        <v>17</v>
      </c>
      <c r="AM21" s="2">
        <v>29</v>
      </c>
      <c r="AN21" s="2">
        <v>2.6143790849673203</v>
      </c>
    </row>
    <row r="22" spans="1:40" x14ac:dyDescent="0.3">
      <c r="A22">
        <v>18</v>
      </c>
      <c r="G22" s="2">
        <f t="shared" si="0"/>
        <v>0</v>
      </c>
      <c r="I22" s="4"/>
      <c r="J22" s="2">
        <f t="shared" si="1"/>
        <v>0</v>
      </c>
      <c r="K22" s="4"/>
      <c r="M22" s="2">
        <f t="shared" si="2"/>
        <v>0</v>
      </c>
      <c r="Q22" s="2">
        <f t="shared" si="3"/>
        <v>0</v>
      </c>
      <c r="T22" s="2">
        <f t="shared" si="4"/>
        <v>0</v>
      </c>
      <c r="V22">
        <v>1</v>
      </c>
      <c r="W22" s="2">
        <f t="shared" si="5"/>
        <v>1.5625</v>
      </c>
      <c r="Y22">
        <v>0</v>
      </c>
      <c r="Z22" s="2">
        <f t="shared" si="6"/>
        <v>0</v>
      </c>
      <c r="AB22" s="4"/>
      <c r="AC22" s="2">
        <f t="shared" si="7"/>
        <v>0</v>
      </c>
      <c r="AE22" s="2">
        <f t="shared" si="8"/>
        <v>1</v>
      </c>
      <c r="AF22" s="2">
        <v>0.2770083102493075</v>
      </c>
      <c r="AG22" s="2">
        <v>18</v>
      </c>
      <c r="AH22" s="2">
        <v>3</v>
      </c>
      <c r="AI22" s="2">
        <v>0.8310249307479225</v>
      </c>
      <c r="AK22">
        <v>1.9607843137254901</v>
      </c>
      <c r="AL22" s="2">
        <v>18</v>
      </c>
      <c r="AM22" s="2">
        <v>3</v>
      </c>
      <c r="AN22" s="2">
        <v>1.3071895424836601</v>
      </c>
    </row>
    <row r="23" spans="1:40" x14ac:dyDescent="0.3">
      <c r="A23">
        <v>19</v>
      </c>
      <c r="G23" s="2">
        <f t="shared" si="0"/>
        <v>0</v>
      </c>
      <c r="I23" s="4"/>
      <c r="J23" s="2">
        <f t="shared" si="1"/>
        <v>0</v>
      </c>
      <c r="K23" s="4"/>
      <c r="L23">
        <v>1</v>
      </c>
      <c r="M23" s="2">
        <f t="shared" si="2"/>
        <v>2.1739130434782608</v>
      </c>
      <c r="Q23" s="2">
        <f t="shared" si="3"/>
        <v>0</v>
      </c>
      <c r="S23">
        <v>1</v>
      </c>
      <c r="T23" s="2">
        <f t="shared" si="4"/>
        <v>0.91743119266055051</v>
      </c>
      <c r="V23">
        <v>2</v>
      </c>
      <c r="W23" s="2">
        <f t="shared" si="5"/>
        <v>3.125</v>
      </c>
      <c r="Y23">
        <v>4</v>
      </c>
      <c r="Z23" s="2">
        <f t="shared" si="6"/>
        <v>3.9215686274509802</v>
      </c>
      <c r="AB23" s="4"/>
      <c r="AC23" s="2">
        <f t="shared" si="7"/>
        <v>0</v>
      </c>
      <c r="AE23" s="2">
        <f t="shared" si="8"/>
        <v>8</v>
      </c>
      <c r="AF23" s="2">
        <v>2.21606648199446</v>
      </c>
      <c r="AG23" s="2">
        <v>19</v>
      </c>
      <c r="AH23" s="2">
        <v>6</v>
      </c>
      <c r="AI23" s="2">
        <v>2.21606648199446</v>
      </c>
      <c r="AK23">
        <v>2.6143790849673203</v>
      </c>
      <c r="AL23" s="2">
        <v>19</v>
      </c>
      <c r="AM23" s="2">
        <v>6</v>
      </c>
      <c r="AN23">
        <v>0</v>
      </c>
    </row>
    <row r="24" spans="1:40" x14ac:dyDescent="0.3">
      <c r="A24">
        <v>20</v>
      </c>
      <c r="F24">
        <v>1</v>
      </c>
      <c r="G24" s="2">
        <f t="shared" si="0"/>
        <v>7.1428571428571423</v>
      </c>
      <c r="I24" s="4">
        <v>2</v>
      </c>
      <c r="J24" s="2">
        <f t="shared" si="1"/>
        <v>20</v>
      </c>
      <c r="K24" s="4"/>
      <c r="L24">
        <v>1</v>
      </c>
      <c r="M24" s="2">
        <f t="shared" si="2"/>
        <v>2.1739130434782608</v>
      </c>
      <c r="P24">
        <v>2</v>
      </c>
      <c r="Q24" s="2">
        <f t="shared" si="3"/>
        <v>7.6923076923076925</v>
      </c>
      <c r="S24">
        <v>11</v>
      </c>
      <c r="T24" s="2">
        <f t="shared" si="4"/>
        <v>10.091743119266056</v>
      </c>
      <c r="V24">
        <v>10</v>
      </c>
      <c r="W24" s="2">
        <f t="shared" si="5"/>
        <v>15.625</v>
      </c>
      <c r="Y24">
        <v>9</v>
      </c>
      <c r="Z24" s="2">
        <f t="shared" si="6"/>
        <v>8.8235294117647065</v>
      </c>
      <c r="AB24" s="4"/>
      <c r="AC24" s="2">
        <f t="shared" si="7"/>
        <v>0</v>
      </c>
      <c r="AE24" s="2">
        <f t="shared" si="8"/>
        <v>34</v>
      </c>
      <c r="AF24" s="2">
        <v>9.418282548476455</v>
      </c>
      <c r="AG24" s="2">
        <v>20</v>
      </c>
      <c r="AH24" s="2">
        <v>10</v>
      </c>
      <c r="AI24">
        <v>0</v>
      </c>
      <c r="AK24">
        <v>26.797385620915033</v>
      </c>
      <c r="AL24" s="2">
        <v>20</v>
      </c>
      <c r="AM24" s="2">
        <v>10</v>
      </c>
      <c r="AN24">
        <v>0</v>
      </c>
    </row>
    <row r="25" spans="1:40" x14ac:dyDescent="0.3">
      <c r="A25">
        <v>21</v>
      </c>
      <c r="G25" s="2">
        <f t="shared" si="0"/>
        <v>0</v>
      </c>
      <c r="I25" s="4"/>
      <c r="J25" s="2">
        <f t="shared" si="1"/>
        <v>0</v>
      </c>
      <c r="K25" s="4"/>
      <c r="M25" s="2">
        <f t="shared" si="2"/>
        <v>0</v>
      </c>
      <c r="P25">
        <v>1</v>
      </c>
      <c r="Q25" s="2">
        <f t="shared" si="3"/>
        <v>3.8461538461538463</v>
      </c>
      <c r="S25">
        <v>7</v>
      </c>
      <c r="T25" s="2">
        <f t="shared" si="4"/>
        <v>6.4220183486238538</v>
      </c>
      <c r="V25">
        <v>11</v>
      </c>
      <c r="W25" s="2">
        <f t="shared" si="5"/>
        <v>17.1875</v>
      </c>
      <c r="Y25">
        <v>7</v>
      </c>
      <c r="Z25" s="2">
        <f t="shared" si="6"/>
        <v>6.8627450980392162</v>
      </c>
      <c r="AB25" s="4"/>
      <c r="AC25" s="2">
        <f t="shared" si="7"/>
        <v>0</v>
      </c>
      <c r="AE25" s="2">
        <f t="shared" si="8"/>
        <v>26</v>
      </c>
      <c r="AF25" s="2">
        <v>7.202216066481995</v>
      </c>
      <c r="AG25" s="2">
        <v>21</v>
      </c>
      <c r="AH25" s="2">
        <v>19</v>
      </c>
      <c r="AI25" s="2">
        <v>2.21606648199446</v>
      </c>
      <c r="AK25">
        <v>3.9215686274509802</v>
      </c>
      <c r="AL25" s="2">
        <v>21</v>
      </c>
      <c r="AM25" s="2">
        <v>19</v>
      </c>
      <c r="AN25" s="2">
        <v>2.6143790849673203</v>
      </c>
    </row>
    <row r="26" spans="1:40" x14ac:dyDescent="0.3">
      <c r="A26">
        <v>22</v>
      </c>
      <c r="G26" s="2">
        <f t="shared" si="0"/>
        <v>0</v>
      </c>
      <c r="I26" s="4"/>
      <c r="J26" s="2">
        <f t="shared" si="1"/>
        <v>0</v>
      </c>
      <c r="K26" s="4"/>
      <c r="M26" s="2">
        <f t="shared" si="2"/>
        <v>0</v>
      </c>
      <c r="Q26" s="2">
        <f t="shared" si="3"/>
        <v>0</v>
      </c>
      <c r="S26">
        <v>2</v>
      </c>
      <c r="T26" s="2">
        <f t="shared" si="4"/>
        <v>1.834862385321101</v>
      </c>
      <c r="V26">
        <v>3</v>
      </c>
      <c r="W26" s="2">
        <f t="shared" si="5"/>
        <v>4.6875</v>
      </c>
      <c r="Y26">
        <v>5</v>
      </c>
      <c r="Z26" s="2">
        <f t="shared" si="6"/>
        <v>4.9019607843137258</v>
      </c>
      <c r="AB26" s="4"/>
      <c r="AC26" s="2">
        <f t="shared" si="7"/>
        <v>0</v>
      </c>
      <c r="AE26" s="2">
        <f t="shared" si="8"/>
        <v>10</v>
      </c>
      <c r="AF26" s="2">
        <v>2.7700831024930745</v>
      </c>
      <c r="AG26" s="2">
        <v>22</v>
      </c>
      <c r="AH26" s="2">
        <v>27</v>
      </c>
      <c r="AI26" s="2">
        <v>0.554016620498615</v>
      </c>
      <c r="AK26">
        <v>3.2679738562091507</v>
      </c>
      <c r="AL26" s="2">
        <v>22</v>
      </c>
      <c r="AM26" s="2">
        <v>27</v>
      </c>
      <c r="AN26" s="2">
        <v>6.5359477124183014</v>
      </c>
    </row>
    <row r="27" spans="1:40" x14ac:dyDescent="0.3">
      <c r="A27">
        <v>23</v>
      </c>
      <c r="G27" s="2">
        <f t="shared" si="0"/>
        <v>0</v>
      </c>
      <c r="I27" s="4"/>
      <c r="J27" s="2">
        <f t="shared" si="1"/>
        <v>0</v>
      </c>
      <c r="K27" s="4"/>
      <c r="L27">
        <v>3</v>
      </c>
      <c r="M27" s="2">
        <f t="shared" si="2"/>
        <v>6.5217391304347823</v>
      </c>
      <c r="Q27" s="2">
        <f t="shared" si="3"/>
        <v>0</v>
      </c>
      <c r="T27" s="2">
        <f t="shared" si="4"/>
        <v>0</v>
      </c>
      <c r="V27">
        <v>1</v>
      </c>
      <c r="W27" s="2">
        <f t="shared" si="5"/>
        <v>1.5625</v>
      </c>
      <c r="Y27">
        <v>2</v>
      </c>
      <c r="Z27" s="2">
        <f t="shared" si="6"/>
        <v>1.9607843137254901</v>
      </c>
      <c r="AB27" s="4"/>
      <c r="AC27" s="2">
        <f t="shared" si="7"/>
        <v>0</v>
      </c>
      <c r="AE27" s="2">
        <f t="shared" si="8"/>
        <v>6</v>
      </c>
      <c r="AF27" s="2">
        <v>1.662049861495845</v>
      </c>
      <c r="AG27" s="2">
        <v>23</v>
      </c>
      <c r="AH27" s="2">
        <v>30</v>
      </c>
      <c r="AI27" s="2">
        <v>0.8310249307479225</v>
      </c>
      <c r="AK27">
        <v>1.3071895424836601</v>
      </c>
      <c r="AL27" s="2">
        <v>23</v>
      </c>
      <c r="AM27" s="2">
        <v>30</v>
      </c>
      <c r="AN27" s="2">
        <v>0.65359477124183007</v>
      </c>
    </row>
    <row r="28" spans="1:40" x14ac:dyDescent="0.3">
      <c r="A28">
        <v>24</v>
      </c>
      <c r="G28" s="2">
        <f t="shared" si="0"/>
        <v>0</v>
      </c>
      <c r="I28" s="4"/>
      <c r="J28" s="2">
        <f t="shared" si="1"/>
        <v>0</v>
      </c>
      <c r="K28" s="4"/>
      <c r="M28" s="2">
        <f t="shared" si="2"/>
        <v>0</v>
      </c>
      <c r="P28">
        <v>1</v>
      </c>
      <c r="Q28" s="2">
        <f t="shared" si="3"/>
        <v>3.8461538461538463</v>
      </c>
      <c r="T28" s="2">
        <f t="shared" si="4"/>
        <v>0</v>
      </c>
      <c r="W28" s="2">
        <f t="shared" si="5"/>
        <v>0</v>
      </c>
      <c r="Y28">
        <v>1</v>
      </c>
      <c r="Z28" s="2">
        <f t="shared" si="6"/>
        <v>0.98039215686274506</v>
      </c>
      <c r="AB28" s="4"/>
      <c r="AC28" s="2">
        <f t="shared" si="7"/>
        <v>0</v>
      </c>
      <c r="AE28" s="2">
        <f t="shared" si="8"/>
        <v>2</v>
      </c>
      <c r="AF28" s="2">
        <v>0.554016620498615</v>
      </c>
      <c r="AG28" s="2">
        <v>24</v>
      </c>
      <c r="AH28" s="2">
        <v>2</v>
      </c>
      <c r="AI28" s="2">
        <v>0.8310249307479225</v>
      </c>
      <c r="AK28">
        <v>0.65359477124183007</v>
      </c>
      <c r="AL28" s="2">
        <v>24</v>
      </c>
      <c r="AM28" s="2">
        <v>2</v>
      </c>
      <c r="AN28">
        <v>0</v>
      </c>
    </row>
    <row r="29" spans="1:40" x14ac:dyDescent="0.3">
      <c r="A29">
        <v>25</v>
      </c>
      <c r="G29" s="2">
        <f t="shared" si="0"/>
        <v>0</v>
      </c>
      <c r="I29" s="4"/>
      <c r="J29" s="2">
        <f t="shared" si="1"/>
        <v>0</v>
      </c>
      <c r="K29" s="4"/>
      <c r="M29" s="2">
        <f t="shared" si="2"/>
        <v>0</v>
      </c>
      <c r="Q29" s="2">
        <f t="shared" si="3"/>
        <v>0</v>
      </c>
      <c r="T29" s="2">
        <f t="shared" si="4"/>
        <v>0</v>
      </c>
      <c r="V29">
        <v>1</v>
      </c>
      <c r="W29" s="2">
        <f t="shared" si="5"/>
        <v>1.5625</v>
      </c>
      <c r="Y29">
        <v>0</v>
      </c>
      <c r="Z29" s="2">
        <f t="shared" si="6"/>
        <v>0</v>
      </c>
      <c r="AB29" s="4"/>
      <c r="AC29" s="2">
        <f t="shared" si="7"/>
        <v>0</v>
      </c>
      <c r="AE29" s="2">
        <f t="shared" si="8"/>
        <v>1</v>
      </c>
      <c r="AF29" s="2">
        <v>0.2770083102493075</v>
      </c>
      <c r="AG29" s="2">
        <v>25</v>
      </c>
      <c r="AH29" s="2">
        <v>7</v>
      </c>
      <c r="AI29" s="2">
        <v>0.554016620498615</v>
      </c>
      <c r="AK29">
        <v>0.65359477124183007</v>
      </c>
      <c r="AL29" s="2">
        <v>25</v>
      </c>
      <c r="AM29" s="2">
        <v>7</v>
      </c>
      <c r="AN29">
        <v>0</v>
      </c>
    </row>
    <row r="30" spans="1:40" x14ac:dyDescent="0.3">
      <c r="A30">
        <v>26</v>
      </c>
      <c r="G30" s="2">
        <f t="shared" si="0"/>
        <v>0</v>
      </c>
      <c r="I30" s="4"/>
      <c r="J30" s="2">
        <f t="shared" si="1"/>
        <v>0</v>
      </c>
      <c r="K30" s="4"/>
      <c r="M30" s="2">
        <f t="shared" si="2"/>
        <v>0</v>
      </c>
      <c r="Q30" s="2">
        <f t="shared" si="3"/>
        <v>0</v>
      </c>
      <c r="T30" s="2">
        <f t="shared" si="4"/>
        <v>0</v>
      </c>
      <c r="W30" s="2">
        <f t="shared" si="5"/>
        <v>0</v>
      </c>
      <c r="Y30">
        <v>1</v>
      </c>
      <c r="Z30" s="2">
        <f t="shared" si="6"/>
        <v>0.98039215686274506</v>
      </c>
      <c r="AB30" s="4">
        <v>1</v>
      </c>
      <c r="AC30" s="2">
        <f t="shared" si="7"/>
        <v>50</v>
      </c>
      <c r="AE30" s="2">
        <f t="shared" si="8"/>
        <v>1</v>
      </c>
      <c r="AF30" s="2">
        <v>0.2770083102493075</v>
      </c>
      <c r="AG30" s="2">
        <v>26</v>
      </c>
      <c r="AH30" s="2">
        <v>15</v>
      </c>
      <c r="AI30" s="2">
        <v>0.2770083102493075</v>
      </c>
      <c r="AK30">
        <v>1.9607843137254901</v>
      </c>
      <c r="AL30" s="2">
        <v>26</v>
      </c>
      <c r="AM30" s="2">
        <v>15</v>
      </c>
      <c r="AN30" s="2">
        <v>1.3071895424836601</v>
      </c>
    </row>
    <row r="31" spans="1:40" x14ac:dyDescent="0.3">
      <c r="A31">
        <v>27</v>
      </c>
      <c r="G31" s="2">
        <f t="shared" si="0"/>
        <v>0</v>
      </c>
      <c r="I31" s="4"/>
      <c r="J31" s="2">
        <f t="shared" si="1"/>
        <v>0</v>
      </c>
      <c r="K31" s="4"/>
      <c r="M31" s="2">
        <f t="shared" si="2"/>
        <v>0</v>
      </c>
      <c r="P31">
        <v>1</v>
      </c>
      <c r="Q31" s="2">
        <f t="shared" si="3"/>
        <v>3.8461538461538463</v>
      </c>
      <c r="S31">
        <v>1</v>
      </c>
      <c r="T31" s="2">
        <f t="shared" si="4"/>
        <v>0.91743119266055051</v>
      </c>
      <c r="W31" s="2">
        <f t="shared" si="5"/>
        <v>0</v>
      </c>
      <c r="Y31">
        <v>0</v>
      </c>
      <c r="Z31" s="2">
        <f t="shared" si="6"/>
        <v>0</v>
      </c>
      <c r="AB31" s="4"/>
      <c r="AC31" s="2">
        <f t="shared" si="7"/>
        <v>0</v>
      </c>
      <c r="AE31" s="2">
        <f t="shared" si="8"/>
        <v>2</v>
      </c>
      <c r="AF31" s="2">
        <v>0.554016620498615</v>
      </c>
      <c r="AG31" s="2">
        <v>27</v>
      </c>
      <c r="AH31" s="2">
        <v>18</v>
      </c>
      <c r="AI31" s="2">
        <v>0.2770083102493075</v>
      </c>
      <c r="AK31">
        <v>6.5359477124183014</v>
      </c>
      <c r="AL31" s="2">
        <v>27</v>
      </c>
      <c r="AM31" s="2">
        <v>18</v>
      </c>
      <c r="AN31" s="2">
        <v>1.9607843137254901</v>
      </c>
    </row>
    <row r="32" spans="1:40" x14ac:dyDescent="0.3">
      <c r="A32">
        <v>28</v>
      </c>
      <c r="G32" s="2">
        <f t="shared" si="0"/>
        <v>0</v>
      </c>
      <c r="I32" s="4"/>
      <c r="J32" s="2">
        <f t="shared" si="1"/>
        <v>0</v>
      </c>
      <c r="K32" s="4"/>
      <c r="L32">
        <v>2</v>
      </c>
      <c r="M32" s="2">
        <f t="shared" si="2"/>
        <v>4.3478260869565215</v>
      </c>
      <c r="P32">
        <v>1</v>
      </c>
      <c r="Q32" s="2">
        <f t="shared" si="3"/>
        <v>3.8461538461538463</v>
      </c>
      <c r="S32">
        <v>1</v>
      </c>
      <c r="T32" s="2">
        <f t="shared" si="4"/>
        <v>0.91743119266055051</v>
      </c>
      <c r="V32">
        <v>14</v>
      </c>
      <c r="W32" s="2">
        <f t="shared" si="5"/>
        <v>21.875</v>
      </c>
      <c r="Y32">
        <v>0</v>
      </c>
      <c r="Z32" s="2">
        <f t="shared" si="6"/>
        <v>0</v>
      </c>
      <c r="AB32" s="4"/>
      <c r="AC32" s="2">
        <f t="shared" si="7"/>
        <v>0</v>
      </c>
      <c r="AE32" s="2">
        <f t="shared" si="8"/>
        <v>18</v>
      </c>
      <c r="AF32" s="2">
        <v>4.986149584487535</v>
      </c>
      <c r="AG32" s="2">
        <v>28</v>
      </c>
      <c r="AH32" s="2">
        <v>23</v>
      </c>
      <c r="AI32" s="2">
        <v>1.662049861495845</v>
      </c>
      <c r="AK32">
        <v>9.8039215686274517</v>
      </c>
      <c r="AL32" s="2">
        <v>28</v>
      </c>
      <c r="AM32" s="2">
        <v>23</v>
      </c>
      <c r="AN32" s="2">
        <v>1.3071895424836601</v>
      </c>
    </row>
    <row r="33" spans="1:40" x14ac:dyDescent="0.3">
      <c r="A33">
        <v>29</v>
      </c>
      <c r="G33" s="2">
        <f t="shared" si="0"/>
        <v>0</v>
      </c>
      <c r="I33" s="4">
        <v>1</v>
      </c>
      <c r="J33" s="2">
        <f t="shared" si="1"/>
        <v>10</v>
      </c>
      <c r="K33" s="4"/>
      <c r="L33">
        <v>4</v>
      </c>
      <c r="M33" s="2">
        <f t="shared" si="2"/>
        <v>8.695652173913043</v>
      </c>
      <c r="Q33" s="2">
        <f t="shared" si="3"/>
        <v>0</v>
      </c>
      <c r="S33">
        <v>3</v>
      </c>
      <c r="T33" s="2">
        <f t="shared" si="4"/>
        <v>2.7522935779816518</v>
      </c>
      <c r="V33">
        <v>3</v>
      </c>
      <c r="W33" s="2">
        <f t="shared" si="5"/>
        <v>4.6875</v>
      </c>
      <c r="Y33">
        <v>0</v>
      </c>
      <c r="Z33" s="2">
        <f t="shared" si="6"/>
        <v>0</v>
      </c>
      <c r="AB33" s="4"/>
      <c r="AC33" s="2">
        <f t="shared" si="7"/>
        <v>0</v>
      </c>
      <c r="AE33" s="2">
        <f t="shared" si="8"/>
        <v>10</v>
      </c>
      <c r="AF33" s="2">
        <v>2.7700831024930745</v>
      </c>
      <c r="AG33" s="2">
        <v>29</v>
      </c>
      <c r="AH33" s="2">
        <v>26</v>
      </c>
      <c r="AI33" s="2">
        <v>0.2770083102493075</v>
      </c>
      <c r="AK33">
        <v>2.6143790849673203</v>
      </c>
      <c r="AL33" s="2">
        <v>29</v>
      </c>
      <c r="AM33" s="2">
        <v>26</v>
      </c>
      <c r="AN33" s="2">
        <v>1.9607843137254901</v>
      </c>
    </row>
    <row r="34" spans="1:40" x14ac:dyDescent="0.3">
      <c r="A34">
        <v>30</v>
      </c>
      <c r="G34" s="2">
        <f t="shared" si="0"/>
        <v>0</v>
      </c>
      <c r="I34" s="4"/>
      <c r="J34" s="2">
        <f t="shared" si="1"/>
        <v>0</v>
      </c>
      <c r="K34" s="4"/>
      <c r="L34">
        <v>3</v>
      </c>
      <c r="M34" s="2">
        <f t="shared" si="2"/>
        <v>6.5217391304347823</v>
      </c>
      <c r="Q34" s="2">
        <f t="shared" si="3"/>
        <v>0</v>
      </c>
      <c r="T34" s="2">
        <f t="shared" si="4"/>
        <v>0</v>
      </c>
      <c r="W34" s="2">
        <f t="shared" si="5"/>
        <v>0</v>
      </c>
      <c r="Y34">
        <v>0</v>
      </c>
      <c r="Z34" s="2">
        <f t="shared" si="6"/>
        <v>0</v>
      </c>
      <c r="AB34" s="4"/>
      <c r="AC34" s="2">
        <f t="shared" si="7"/>
        <v>0</v>
      </c>
      <c r="AE34" s="2">
        <f t="shared" si="8"/>
        <v>3</v>
      </c>
      <c r="AF34" s="2">
        <v>0.8310249307479225</v>
      </c>
      <c r="AG34" s="2">
        <v>30</v>
      </c>
      <c r="AH34" s="2">
        <v>31</v>
      </c>
      <c r="AI34">
        <v>0</v>
      </c>
      <c r="AK34">
        <v>0.65359477124183007</v>
      </c>
      <c r="AL34" s="2">
        <v>30</v>
      </c>
      <c r="AM34" s="2">
        <v>31</v>
      </c>
      <c r="AN34" s="2">
        <v>0</v>
      </c>
    </row>
    <row r="35" spans="1:40" x14ac:dyDescent="0.3">
      <c r="A35">
        <v>31</v>
      </c>
      <c r="G35" s="2">
        <f t="shared" si="0"/>
        <v>0</v>
      </c>
      <c r="I35" s="4"/>
      <c r="J35" s="2">
        <f t="shared" si="1"/>
        <v>0</v>
      </c>
      <c r="K35" s="4"/>
      <c r="M35" s="2">
        <f t="shared" si="2"/>
        <v>0</v>
      </c>
      <c r="Q35" s="2">
        <f t="shared" si="3"/>
        <v>0</v>
      </c>
      <c r="T35" s="2">
        <f t="shared" si="4"/>
        <v>0</v>
      </c>
      <c r="W35" s="2">
        <f t="shared" si="5"/>
        <v>0</v>
      </c>
      <c r="Y35">
        <v>0</v>
      </c>
      <c r="Z35" s="2">
        <f t="shared" si="6"/>
        <v>0</v>
      </c>
      <c r="AB35" s="4"/>
      <c r="AC35" s="2">
        <f t="shared" si="7"/>
        <v>0</v>
      </c>
      <c r="AE35" s="2">
        <f t="shared" si="8"/>
        <v>0</v>
      </c>
      <c r="AF35" s="2">
        <v>0</v>
      </c>
      <c r="AG35" s="2">
        <v>31</v>
      </c>
      <c r="AH35" s="2">
        <v>33</v>
      </c>
      <c r="AI35" s="2">
        <v>0.2770083102493075</v>
      </c>
      <c r="AK35">
        <v>0</v>
      </c>
      <c r="AL35" s="2">
        <v>31</v>
      </c>
      <c r="AM35" s="2">
        <v>33</v>
      </c>
      <c r="AN35" s="2">
        <v>1.3071895424836601</v>
      </c>
    </row>
    <row r="36" spans="1:40" x14ac:dyDescent="0.3">
      <c r="A36">
        <v>32</v>
      </c>
      <c r="G36" s="2">
        <f t="shared" si="0"/>
        <v>0</v>
      </c>
      <c r="I36" s="4"/>
      <c r="J36" s="2">
        <f t="shared" si="1"/>
        <v>0</v>
      </c>
      <c r="K36" s="4"/>
      <c r="M36" s="2">
        <f t="shared" si="2"/>
        <v>0</v>
      </c>
      <c r="Q36" s="2">
        <f t="shared" si="3"/>
        <v>0</v>
      </c>
      <c r="S36">
        <v>1</v>
      </c>
      <c r="T36" s="2">
        <f t="shared" si="4"/>
        <v>0.91743119266055051</v>
      </c>
      <c r="V36">
        <v>1</v>
      </c>
      <c r="W36" s="2">
        <f t="shared" si="5"/>
        <v>1.5625</v>
      </c>
      <c r="Y36">
        <v>0</v>
      </c>
      <c r="Z36" s="2">
        <f t="shared" si="6"/>
        <v>0</v>
      </c>
      <c r="AB36" s="4"/>
      <c r="AC36" s="2">
        <f t="shared" si="7"/>
        <v>0</v>
      </c>
      <c r="AE36" s="2">
        <f t="shared" si="8"/>
        <v>2</v>
      </c>
      <c r="AF36" s="2">
        <v>0.554016620498615</v>
      </c>
      <c r="AG36" s="2">
        <v>32</v>
      </c>
      <c r="AH36" s="2">
        <v>34</v>
      </c>
      <c r="AI36">
        <v>0</v>
      </c>
      <c r="AK36">
        <v>0.65359477124183007</v>
      </c>
      <c r="AL36" s="2">
        <v>32</v>
      </c>
      <c r="AM36" s="2">
        <v>34</v>
      </c>
      <c r="AN36">
        <v>0</v>
      </c>
    </row>
    <row r="37" spans="1:40" x14ac:dyDescent="0.3">
      <c r="A37">
        <v>33</v>
      </c>
      <c r="G37" s="2">
        <f t="shared" si="0"/>
        <v>0</v>
      </c>
      <c r="I37" s="4"/>
      <c r="J37" s="2">
        <f t="shared" si="1"/>
        <v>0</v>
      </c>
      <c r="K37" s="4"/>
      <c r="M37" s="2">
        <f t="shared" si="2"/>
        <v>0</v>
      </c>
      <c r="Q37" s="2">
        <f t="shared" si="3"/>
        <v>0</v>
      </c>
      <c r="S37">
        <v>1</v>
      </c>
      <c r="T37" s="2">
        <f t="shared" si="4"/>
        <v>0.91743119266055051</v>
      </c>
      <c r="W37" s="2">
        <f t="shared" si="5"/>
        <v>0</v>
      </c>
      <c r="Y37">
        <v>0</v>
      </c>
      <c r="Z37" s="2">
        <f t="shared" si="6"/>
        <v>0</v>
      </c>
      <c r="AB37" s="4"/>
      <c r="AC37" s="2">
        <f t="shared" si="7"/>
        <v>0</v>
      </c>
      <c r="AE37" s="2">
        <f t="shared" si="8"/>
        <v>1</v>
      </c>
      <c r="AF37" s="2">
        <v>0.2770083102493075</v>
      </c>
      <c r="AG37" s="2">
        <v>33</v>
      </c>
      <c r="AH37" s="2">
        <v>1</v>
      </c>
      <c r="AI37" s="2">
        <v>1.3850415512465373</v>
      </c>
      <c r="AK37">
        <v>1.3071895424836601</v>
      </c>
      <c r="AL37" s="2">
        <v>33</v>
      </c>
      <c r="AM37" s="2">
        <v>1</v>
      </c>
      <c r="AN37">
        <v>0</v>
      </c>
    </row>
    <row r="38" spans="1:40" x14ac:dyDescent="0.3">
      <c r="A38">
        <v>34</v>
      </c>
      <c r="G38" s="2">
        <f t="shared" si="0"/>
        <v>0</v>
      </c>
      <c r="I38" s="4"/>
      <c r="J38" s="2">
        <f t="shared" si="1"/>
        <v>0</v>
      </c>
      <c r="K38" s="4"/>
      <c r="M38" s="2">
        <f t="shared" si="2"/>
        <v>0</v>
      </c>
      <c r="Q38" s="2">
        <f t="shared" si="3"/>
        <v>0</v>
      </c>
      <c r="T38" s="2">
        <f t="shared" si="4"/>
        <v>0</v>
      </c>
      <c r="W38" s="2">
        <f t="shared" si="5"/>
        <v>0</v>
      </c>
      <c r="Y38">
        <v>0</v>
      </c>
      <c r="Z38" s="2">
        <f t="shared" si="6"/>
        <v>0</v>
      </c>
      <c r="AB38" s="4"/>
      <c r="AC38" s="2">
        <f t="shared" si="7"/>
        <v>0</v>
      </c>
      <c r="AE38" s="2">
        <f t="shared" si="8"/>
        <v>0</v>
      </c>
      <c r="AF38" s="2">
        <v>0</v>
      </c>
      <c r="AG38" s="2">
        <v>34</v>
      </c>
      <c r="AH38" s="2">
        <v>8</v>
      </c>
      <c r="AI38" s="2">
        <v>0.2770083102493075</v>
      </c>
      <c r="AK38">
        <v>0</v>
      </c>
      <c r="AL38" s="2">
        <v>34</v>
      </c>
      <c r="AM38" s="2">
        <v>8</v>
      </c>
      <c r="AN38">
        <v>0</v>
      </c>
    </row>
    <row r="39" spans="1:40" x14ac:dyDescent="0.3">
      <c r="A39">
        <v>35</v>
      </c>
      <c r="G39" s="2">
        <f t="shared" si="0"/>
        <v>0</v>
      </c>
      <c r="I39" s="4"/>
      <c r="J39" s="2">
        <f t="shared" si="1"/>
        <v>0</v>
      </c>
      <c r="K39" s="4"/>
      <c r="M39" s="2">
        <f t="shared" si="2"/>
        <v>0</v>
      </c>
      <c r="P39">
        <v>1</v>
      </c>
      <c r="Q39" s="2">
        <f t="shared" si="3"/>
        <v>3.8461538461538463</v>
      </c>
      <c r="T39" s="2">
        <f t="shared" si="4"/>
        <v>0</v>
      </c>
      <c r="W39" s="2">
        <f t="shared" si="5"/>
        <v>0</v>
      </c>
      <c r="Y39">
        <v>0</v>
      </c>
      <c r="Z39" s="2">
        <f t="shared" si="6"/>
        <v>0</v>
      </c>
      <c r="AB39" s="4"/>
      <c r="AC39" s="2">
        <f t="shared" si="7"/>
        <v>0</v>
      </c>
      <c r="AE39" s="2">
        <f t="shared" si="8"/>
        <v>1</v>
      </c>
      <c r="AF39" s="2">
        <v>0.2770083102493075</v>
      </c>
      <c r="AG39" s="2">
        <v>35</v>
      </c>
      <c r="AH39" s="2">
        <v>9</v>
      </c>
      <c r="AI39" s="2">
        <v>0.554016620498615</v>
      </c>
      <c r="AK39">
        <v>0</v>
      </c>
      <c r="AL39" s="2">
        <v>35</v>
      </c>
      <c r="AM39" s="2">
        <v>9</v>
      </c>
      <c r="AN39">
        <v>0</v>
      </c>
    </row>
    <row r="40" spans="1:40" x14ac:dyDescent="0.3">
      <c r="A40">
        <v>36</v>
      </c>
      <c r="G40" s="2">
        <f t="shared" si="0"/>
        <v>0</v>
      </c>
      <c r="I40" s="4"/>
      <c r="J40" s="2">
        <f t="shared" si="1"/>
        <v>0</v>
      </c>
      <c r="K40" s="4"/>
      <c r="M40" s="2">
        <f t="shared" si="2"/>
        <v>0</v>
      </c>
      <c r="Q40" s="2">
        <f t="shared" si="3"/>
        <v>0</v>
      </c>
      <c r="S40">
        <v>1</v>
      </c>
      <c r="T40" s="2">
        <f t="shared" si="4"/>
        <v>0.91743119266055051</v>
      </c>
      <c r="W40" s="2">
        <f t="shared" si="5"/>
        <v>0</v>
      </c>
      <c r="Y40">
        <v>0</v>
      </c>
      <c r="Z40" s="2">
        <f t="shared" si="6"/>
        <v>0</v>
      </c>
      <c r="AB40" s="4"/>
      <c r="AC40" s="2">
        <f t="shared" si="7"/>
        <v>0</v>
      </c>
      <c r="AE40" s="2">
        <f t="shared" si="8"/>
        <v>1</v>
      </c>
      <c r="AF40" s="2">
        <v>0.2770083102493075</v>
      </c>
      <c r="AG40" s="2">
        <v>36</v>
      </c>
      <c r="AH40" s="2">
        <v>16</v>
      </c>
      <c r="AI40" s="2">
        <v>0.554016620498615</v>
      </c>
      <c r="AK40">
        <v>0</v>
      </c>
      <c r="AL40" s="2">
        <v>36</v>
      </c>
      <c r="AM40" s="2">
        <v>16</v>
      </c>
      <c r="AN40" s="2">
        <v>0.65359477124183007</v>
      </c>
    </row>
    <row r="41" spans="1:40" x14ac:dyDescent="0.3">
      <c r="A41">
        <v>37</v>
      </c>
      <c r="G41" s="2">
        <f t="shared" si="0"/>
        <v>0</v>
      </c>
      <c r="I41" s="4"/>
      <c r="J41" s="2">
        <f t="shared" si="1"/>
        <v>0</v>
      </c>
      <c r="K41" s="4"/>
      <c r="M41" s="2">
        <f t="shared" si="2"/>
        <v>0</v>
      </c>
      <c r="Q41" s="2">
        <f t="shared" si="3"/>
        <v>0</v>
      </c>
      <c r="T41" s="2">
        <f t="shared" si="4"/>
        <v>0</v>
      </c>
      <c r="W41" s="2">
        <f t="shared" si="5"/>
        <v>0</v>
      </c>
      <c r="Y41">
        <v>0</v>
      </c>
      <c r="Z41" s="2">
        <f t="shared" si="6"/>
        <v>0</v>
      </c>
      <c r="AB41" s="4"/>
      <c r="AC41" s="2">
        <f t="shared" si="7"/>
        <v>0</v>
      </c>
      <c r="AE41" s="2">
        <f t="shared" si="8"/>
        <v>0</v>
      </c>
      <c r="AF41" s="2">
        <v>0</v>
      </c>
      <c r="AG41" s="2">
        <v>37</v>
      </c>
      <c r="AH41" s="2">
        <v>17</v>
      </c>
      <c r="AI41">
        <v>0</v>
      </c>
      <c r="AK41">
        <v>0</v>
      </c>
      <c r="AL41" s="2">
        <v>37</v>
      </c>
      <c r="AM41" s="2">
        <v>17</v>
      </c>
      <c r="AN41" s="2">
        <v>0.65359477124183007</v>
      </c>
    </row>
    <row r="42" spans="1:40" x14ac:dyDescent="0.3">
      <c r="A42">
        <v>38</v>
      </c>
      <c r="G42" s="2">
        <f t="shared" si="0"/>
        <v>0</v>
      </c>
      <c r="I42" s="4"/>
      <c r="J42" s="2">
        <f t="shared" si="1"/>
        <v>0</v>
      </c>
      <c r="K42" s="4"/>
      <c r="M42" s="2">
        <f t="shared" si="2"/>
        <v>0</v>
      </c>
      <c r="Q42" s="2">
        <f t="shared" si="3"/>
        <v>0</v>
      </c>
      <c r="T42" s="2">
        <f t="shared" si="4"/>
        <v>0</v>
      </c>
      <c r="W42" s="2">
        <f t="shared" si="5"/>
        <v>0</v>
      </c>
      <c r="Y42">
        <v>0</v>
      </c>
      <c r="Z42" s="2">
        <f t="shared" si="6"/>
        <v>0</v>
      </c>
      <c r="AB42" s="4"/>
      <c r="AC42" s="2">
        <f t="shared" si="7"/>
        <v>0</v>
      </c>
      <c r="AE42" s="2">
        <f t="shared" si="8"/>
        <v>0</v>
      </c>
      <c r="AF42" s="2">
        <v>0</v>
      </c>
      <c r="AG42" s="2">
        <v>38</v>
      </c>
      <c r="AH42" s="2">
        <v>24</v>
      </c>
      <c r="AI42" s="2">
        <v>0.554016620498615</v>
      </c>
      <c r="AK42">
        <v>0</v>
      </c>
      <c r="AL42" s="2">
        <v>38</v>
      </c>
      <c r="AM42" s="2">
        <v>24</v>
      </c>
      <c r="AN42" s="2">
        <v>0.65359477124183007</v>
      </c>
    </row>
    <row r="43" spans="1:40" x14ac:dyDescent="0.3">
      <c r="A43">
        <v>39</v>
      </c>
      <c r="G43" s="2">
        <f t="shared" si="0"/>
        <v>0</v>
      </c>
      <c r="I43" s="4"/>
      <c r="J43" s="2">
        <f t="shared" si="1"/>
        <v>0</v>
      </c>
      <c r="K43" s="4"/>
      <c r="M43" s="2">
        <f t="shared" si="2"/>
        <v>0</v>
      </c>
      <c r="Q43" s="2">
        <f t="shared" si="3"/>
        <v>0</v>
      </c>
      <c r="T43" s="2">
        <f t="shared" si="4"/>
        <v>0</v>
      </c>
      <c r="W43" s="2">
        <f t="shared" si="5"/>
        <v>0</v>
      </c>
      <c r="Y43">
        <v>0</v>
      </c>
      <c r="Z43" s="2">
        <f t="shared" si="6"/>
        <v>0</v>
      </c>
      <c r="AB43" s="4"/>
      <c r="AC43" s="2">
        <f t="shared" si="7"/>
        <v>0</v>
      </c>
      <c r="AE43" s="2">
        <f t="shared" si="8"/>
        <v>0</v>
      </c>
      <c r="AF43" s="2">
        <v>0</v>
      </c>
      <c r="AG43" s="2">
        <v>39</v>
      </c>
      <c r="AH43" s="2">
        <v>25</v>
      </c>
      <c r="AI43" s="2">
        <v>0.2770083102493075</v>
      </c>
      <c r="AK43">
        <v>0</v>
      </c>
      <c r="AL43" s="2">
        <v>39</v>
      </c>
      <c r="AM43" s="2">
        <v>25</v>
      </c>
      <c r="AN43" s="2">
        <v>0.65359477124183007</v>
      </c>
    </row>
    <row r="44" spans="1:40" x14ac:dyDescent="0.3">
      <c r="A44">
        <v>40</v>
      </c>
      <c r="F44">
        <v>1</v>
      </c>
      <c r="G44" s="2">
        <f t="shared" si="0"/>
        <v>7.1428571428571423</v>
      </c>
      <c r="I44" s="4"/>
      <c r="J44" s="2">
        <f t="shared" si="1"/>
        <v>0</v>
      </c>
      <c r="K44" s="4"/>
      <c r="M44" s="2">
        <f t="shared" si="2"/>
        <v>0</v>
      </c>
      <c r="Q44" s="2">
        <f t="shared" si="3"/>
        <v>0</v>
      </c>
      <c r="T44" s="2">
        <f t="shared" si="4"/>
        <v>0</v>
      </c>
      <c r="W44" s="2">
        <f t="shared" si="5"/>
        <v>0</v>
      </c>
      <c r="Y44">
        <v>0</v>
      </c>
      <c r="Z44" s="2">
        <f t="shared" si="6"/>
        <v>0</v>
      </c>
      <c r="AB44" s="4"/>
      <c r="AC44" s="2">
        <f t="shared" si="7"/>
        <v>0</v>
      </c>
      <c r="AE44" s="2">
        <f t="shared" si="8"/>
        <v>1</v>
      </c>
      <c r="AF44" s="2">
        <v>0.2770083102493075</v>
      </c>
      <c r="AG44" s="2">
        <v>40</v>
      </c>
      <c r="AH44" s="2">
        <v>32</v>
      </c>
      <c r="AI44" s="2">
        <v>0.554016620498615</v>
      </c>
      <c r="AK44">
        <v>0</v>
      </c>
      <c r="AL44" s="2">
        <v>40</v>
      </c>
      <c r="AM44" s="2">
        <v>32</v>
      </c>
      <c r="AN44" s="2">
        <v>0.65359477124183007</v>
      </c>
    </row>
    <row r="45" spans="1:40" x14ac:dyDescent="0.3">
      <c r="A45">
        <v>41</v>
      </c>
      <c r="G45" s="2">
        <f t="shared" si="0"/>
        <v>0</v>
      </c>
      <c r="I45" s="4"/>
      <c r="J45" s="2">
        <f t="shared" si="1"/>
        <v>0</v>
      </c>
      <c r="K45" s="4"/>
      <c r="M45" s="2">
        <f t="shared" si="2"/>
        <v>0</v>
      </c>
      <c r="Q45" s="2">
        <f t="shared" si="3"/>
        <v>0</v>
      </c>
      <c r="T45" s="2">
        <f t="shared" si="4"/>
        <v>0</v>
      </c>
      <c r="W45" s="2">
        <f t="shared" si="5"/>
        <v>0</v>
      </c>
      <c r="Y45">
        <v>0</v>
      </c>
      <c r="Z45" s="2">
        <f t="shared" si="6"/>
        <v>0</v>
      </c>
      <c r="AB45" s="4"/>
      <c r="AC45" s="2">
        <f t="shared" si="7"/>
        <v>0</v>
      </c>
      <c r="AE45" s="2">
        <f t="shared" si="8"/>
        <v>0</v>
      </c>
      <c r="AF45" s="2">
        <v>0</v>
      </c>
      <c r="AG45" s="2">
        <v>41</v>
      </c>
      <c r="AH45" s="2">
        <v>35</v>
      </c>
      <c r="AI45" s="2">
        <v>0.2770083102493075</v>
      </c>
      <c r="AK45">
        <v>0</v>
      </c>
      <c r="AL45" s="2">
        <v>41</v>
      </c>
      <c r="AM45" s="2">
        <v>35</v>
      </c>
      <c r="AN45">
        <v>0</v>
      </c>
    </row>
    <row r="46" spans="1:40" x14ac:dyDescent="0.3">
      <c r="A46">
        <v>42</v>
      </c>
      <c r="G46" s="2">
        <f t="shared" si="0"/>
        <v>0</v>
      </c>
      <c r="I46" s="4"/>
      <c r="J46" s="2">
        <f t="shared" si="1"/>
        <v>0</v>
      </c>
      <c r="K46" s="4"/>
      <c r="M46" s="2">
        <f t="shared" si="2"/>
        <v>0</v>
      </c>
      <c r="Q46" s="2">
        <f t="shared" si="3"/>
        <v>0</v>
      </c>
      <c r="T46" s="2">
        <f t="shared" si="4"/>
        <v>0</v>
      </c>
      <c r="W46" s="2">
        <f t="shared" si="5"/>
        <v>0</v>
      </c>
      <c r="Y46">
        <v>0</v>
      </c>
      <c r="Z46" s="2">
        <f t="shared" si="6"/>
        <v>0</v>
      </c>
      <c r="AB46" s="4"/>
      <c r="AC46" s="2">
        <f t="shared" si="7"/>
        <v>0</v>
      </c>
      <c r="AE46" s="2">
        <f t="shared" si="8"/>
        <v>0</v>
      </c>
      <c r="AF46" s="2">
        <v>0</v>
      </c>
      <c r="AG46" s="2">
        <v>42</v>
      </c>
      <c r="AH46" s="2">
        <v>39</v>
      </c>
      <c r="AI46">
        <v>0</v>
      </c>
      <c r="AK46">
        <v>0</v>
      </c>
      <c r="AL46" s="2">
        <v>42</v>
      </c>
      <c r="AM46" s="2">
        <v>39</v>
      </c>
      <c r="AN46">
        <v>0</v>
      </c>
    </row>
    <row r="47" spans="1:40" x14ac:dyDescent="0.3">
      <c r="A47">
        <v>43</v>
      </c>
      <c r="G47" s="2">
        <f t="shared" si="0"/>
        <v>0</v>
      </c>
      <c r="I47" s="4"/>
      <c r="J47" s="2">
        <f t="shared" si="1"/>
        <v>0</v>
      </c>
      <c r="K47" s="4"/>
      <c r="M47" s="2">
        <f t="shared" si="2"/>
        <v>0</v>
      </c>
      <c r="Q47" s="2">
        <f t="shared" si="3"/>
        <v>0</v>
      </c>
      <c r="T47" s="2">
        <f t="shared" si="4"/>
        <v>0</v>
      </c>
      <c r="W47" s="2">
        <f t="shared" si="5"/>
        <v>0</v>
      </c>
      <c r="Y47">
        <v>0</v>
      </c>
      <c r="Z47" s="2">
        <f t="shared" si="6"/>
        <v>0</v>
      </c>
      <c r="AB47" s="4"/>
      <c r="AC47" s="2">
        <f t="shared" si="7"/>
        <v>0</v>
      </c>
      <c r="AE47" s="2">
        <f t="shared" si="8"/>
        <v>0</v>
      </c>
      <c r="AF47" s="2">
        <v>0</v>
      </c>
      <c r="AG47" s="2">
        <v>43</v>
      </c>
      <c r="AH47" s="2">
        <v>40</v>
      </c>
      <c r="AI47">
        <v>0.27700799999999998</v>
      </c>
      <c r="AK47">
        <v>0</v>
      </c>
      <c r="AL47" s="2">
        <v>43</v>
      </c>
      <c r="AM47" s="2">
        <v>40</v>
      </c>
      <c r="AN47">
        <v>0</v>
      </c>
    </row>
    <row r="48" spans="1:40" x14ac:dyDescent="0.3">
      <c r="F48" t="s">
        <v>50</v>
      </c>
      <c r="I48" s="4"/>
      <c r="J48" s="4"/>
      <c r="K48" s="4"/>
      <c r="P48" t="s">
        <v>53</v>
      </c>
      <c r="AB48" s="4"/>
      <c r="AC48" s="2"/>
      <c r="AH48" s="2">
        <v>41</v>
      </c>
      <c r="AI48">
        <v>0</v>
      </c>
      <c r="AK48">
        <v>0</v>
      </c>
      <c r="AM48" s="2">
        <v>41</v>
      </c>
      <c r="AN48">
        <v>0</v>
      </c>
    </row>
    <row r="49" spans="5:31" x14ac:dyDescent="0.3">
      <c r="E49" t="s">
        <v>129</v>
      </c>
      <c r="F49">
        <f>SUM(F5:F47)</f>
        <v>14</v>
      </c>
      <c r="I49" s="2">
        <f>SUM(I5:I47)</f>
        <v>10</v>
      </c>
      <c r="J49" s="4"/>
      <c r="K49" s="4"/>
      <c r="L49" s="2">
        <f>SUM(L5:L47)</f>
        <v>46</v>
      </c>
      <c r="P49" s="2">
        <f>SUM(P5:P47)</f>
        <v>26</v>
      </c>
      <c r="S49" s="2">
        <f>SUM(S5:S47)</f>
        <v>109</v>
      </c>
      <c r="V49" s="2">
        <f>SUM(V5:V47)</f>
        <v>64</v>
      </c>
      <c r="Y49" s="2">
        <f>SUM(Y5:Y47)</f>
        <v>102</v>
      </c>
      <c r="AB49" s="2">
        <f>SUM(AB5:AB47)</f>
        <v>2</v>
      </c>
      <c r="AE49">
        <f>SUM(AE5:AE47)</f>
        <v>361</v>
      </c>
    </row>
    <row r="50" spans="5:31" x14ac:dyDescent="0.3">
      <c r="E50" t="s">
        <v>57</v>
      </c>
      <c r="F50">
        <f>318-108</f>
        <v>210</v>
      </c>
      <c r="I50" s="4">
        <v>515</v>
      </c>
      <c r="J50" s="4"/>
      <c r="K50" s="4"/>
      <c r="L50">
        <v>442</v>
      </c>
      <c r="P50">
        <f>801-628</f>
        <v>173</v>
      </c>
      <c r="S50">
        <v>602</v>
      </c>
      <c r="V50">
        <f>612-162</f>
        <v>450</v>
      </c>
      <c r="Y50">
        <v>473</v>
      </c>
      <c r="AB50" s="4">
        <v>102</v>
      </c>
    </row>
    <row r="51" spans="5:31" x14ac:dyDescent="0.3">
      <c r="E51" t="s">
        <v>56</v>
      </c>
      <c r="F51">
        <f>SUM(F5:F47)/F50</f>
        <v>6.6666666666666666E-2</v>
      </c>
      <c r="I51" s="4">
        <f>SUM(I5:I47)/I50</f>
        <v>1.9417475728155338E-2</v>
      </c>
      <c r="J51" s="4"/>
      <c r="K51" s="4"/>
      <c r="L51">
        <f>SUM(L5:L47)/L50</f>
        <v>0.10407239819004525</v>
      </c>
      <c r="P51">
        <f>SUM(P5:P47)/P50</f>
        <v>0.15028901734104047</v>
      </c>
      <c r="S51">
        <f t="shared" ref="S51:V51" si="9">SUM(S5:S47)/S50</f>
        <v>0.18106312292358803</v>
      </c>
      <c r="V51">
        <f t="shared" si="9"/>
        <v>0.14222222222222222</v>
      </c>
      <c r="Y51">
        <f>SUM(Y5:Y47)/Y50</f>
        <v>0.21564482029598309</v>
      </c>
      <c r="AB51" s="4">
        <f>2/102</f>
        <v>1.9607843137254902E-2</v>
      </c>
    </row>
    <row r="52" spans="5:31" x14ac:dyDescent="0.3">
      <c r="Y52" t="s">
        <v>66</v>
      </c>
      <c r="AB52" t="s">
        <v>67</v>
      </c>
    </row>
    <row r="55" spans="5:31" x14ac:dyDescent="0.3">
      <c r="I55">
        <f>AVERAGE(F51,L51:Y51)</f>
        <v>0.14332637460659095</v>
      </c>
      <c r="K55" s="2">
        <f>AVERAGE(F51:AB51)</f>
        <v>0.1123729458131195</v>
      </c>
    </row>
    <row r="56" spans="5:31" x14ac:dyDescent="0.3">
      <c r="I56">
        <f>STDEV(F51,L51:Y51)</f>
        <v>5.3143772528398178E-2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7"/>
  <sheetViews>
    <sheetView workbookViewId="0">
      <selection activeCell="M19" sqref="M19"/>
    </sheetView>
  </sheetViews>
  <sheetFormatPr defaultRowHeight="14.4" x14ac:dyDescent="0.3"/>
  <cols>
    <col min="7" max="10" width="9.109375" style="2"/>
    <col min="12" max="14" width="9.109375" style="2"/>
    <col min="16" max="19" width="9.109375" style="2"/>
    <col min="22" max="24" width="9.109375" style="2"/>
    <col min="26" max="28" width="9.109375" style="2"/>
    <col min="31" max="31" width="9.109375" style="2"/>
  </cols>
  <sheetData>
    <row r="1" spans="1:43" x14ac:dyDescent="0.3">
      <c r="A1" t="s">
        <v>42</v>
      </c>
      <c r="B1" t="s">
        <v>43</v>
      </c>
      <c r="C1" t="s">
        <v>44</v>
      </c>
      <c r="E1" t="s">
        <v>23</v>
      </c>
      <c r="F1" t="s">
        <v>46</v>
      </c>
      <c r="K1" t="s">
        <v>78</v>
      </c>
      <c r="O1" s="4" t="s">
        <v>37</v>
      </c>
      <c r="P1" s="4"/>
      <c r="Q1" s="4"/>
      <c r="U1" t="s">
        <v>46</v>
      </c>
      <c r="Y1" t="s">
        <v>78</v>
      </c>
      <c r="AC1" t="s">
        <v>37</v>
      </c>
      <c r="AG1" t="s">
        <v>108</v>
      </c>
      <c r="AK1" t="s">
        <v>109</v>
      </c>
    </row>
    <row r="2" spans="1:43" x14ac:dyDescent="0.3">
      <c r="E2" s="3">
        <v>42814</v>
      </c>
      <c r="F2" s="1" t="s">
        <v>75</v>
      </c>
      <c r="G2" s="3"/>
      <c r="H2" s="3"/>
      <c r="I2" s="3"/>
      <c r="J2" s="3">
        <v>42817</v>
      </c>
      <c r="K2" s="1" t="s">
        <v>79</v>
      </c>
      <c r="L2" s="3"/>
      <c r="M2" s="3"/>
      <c r="N2" s="3">
        <v>42818</v>
      </c>
      <c r="O2" s="5" t="s">
        <v>81</v>
      </c>
      <c r="P2" s="5"/>
      <c r="Q2" s="5"/>
      <c r="R2" s="3"/>
      <c r="S2" s="3"/>
      <c r="T2" s="3" t="s">
        <v>85</v>
      </c>
      <c r="U2" s="1" t="s">
        <v>87</v>
      </c>
      <c r="V2" s="3"/>
      <c r="W2" s="3"/>
      <c r="X2" s="3">
        <v>42823</v>
      </c>
      <c r="Y2" s="1" t="s">
        <v>92</v>
      </c>
      <c r="Z2" s="3"/>
      <c r="AA2" s="3"/>
      <c r="AB2" s="3">
        <v>42824</v>
      </c>
      <c r="AC2" s="1" t="s">
        <v>93</v>
      </c>
      <c r="AF2" s="1"/>
      <c r="AG2" s="1"/>
      <c r="AK2" s="3">
        <v>42828</v>
      </c>
      <c r="AL2" t="s">
        <v>110</v>
      </c>
      <c r="AP2" s="3">
        <v>42829</v>
      </c>
      <c r="AQ2" t="s">
        <v>113</v>
      </c>
    </row>
    <row r="3" spans="1:43" x14ac:dyDescent="0.3">
      <c r="E3" s="3">
        <v>42818</v>
      </c>
      <c r="F3" s="1" t="s">
        <v>76</v>
      </c>
      <c r="G3" s="3"/>
      <c r="H3" s="3"/>
      <c r="I3" s="3"/>
      <c r="J3" s="3"/>
      <c r="K3" t="s">
        <v>80</v>
      </c>
      <c r="O3" s="4" t="s">
        <v>82</v>
      </c>
      <c r="P3" s="4"/>
      <c r="Q3" s="4"/>
      <c r="T3" s="3" t="s">
        <v>86</v>
      </c>
      <c r="U3" t="s">
        <v>88</v>
      </c>
      <c r="Y3" t="s">
        <v>89</v>
      </c>
      <c r="AC3" t="s">
        <v>90</v>
      </c>
      <c r="AL3" t="s">
        <v>111</v>
      </c>
      <c r="AQ3" t="s">
        <v>114</v>
      </c>
    </row>
    <row r="4" spans="1:43" x14ac:dyDescent="0.3">
      <c r="F4" s="1" t="s">
        <v>77</v>
      </c>
      <c r="G4" s="3"/>
      <c r="H4" s="3"/>
      <c r="I4" s="3"/>
      <c r="J4" s="3"/>
      <c r="K4" t="s">
        <v>84</v>
      </c>
      <c r="O4" s="4" t="s">
        <v>83</v>
      </c>
      <c r="P4" s="4"/>
      <c r="Q4" s="4"/>
      <c r="AC4" t="s">
        <v>91</v>
      </c>
      <c r="AL4" t="s">
        <v>112</v>
      </c>
      <c r="AQ4" t="s">
        <v>115</v>
      </c>
    </row>
    <row r="5" spans="1:43" s="2" customFormat="1" x14ac:dyDescent="0.3">
      <c r="D5" s="2" t="s">
        <v>94</v>
      </c>
      <c r="F5" s="3"/>
      <c r="G5" s="3"/>
      <c r="H5" s="3"/>
      <c r="I5" s="3"/>
      <c r="J5" s="3"/>
      <c r="O5" s="4"/>
      <c r="P5" s="4"/>
      <c r="Q5" s="4"/>
    </row>
    <row r="6" spans="1:43" s="2" customFormat="1" x14ac:dyDescent="0.3">
      <c r="D6" s="2" t="s">
        <v>95</v>
      </c>
      <c r="F6" s="3"/>
      <c r="G6" s="3"/>
      <c r="H6" s="3"/>
      <c r="I6" s="3"/>
      <c r="J6" s="3"/>
      <c r="O6" s="4"/>
      <c r="P6" s="4"/>
      <c r="Q6" s="4"/>
    </row>
    <row r="7" spans="1:43" s="2" customFormat="1" x14ac:dyDescent="0.3">
      <c r="F7" s="3"/>
      <c r="G7" s="3"/>
      <c r="H7" s="3"/>
      <c r="I7" s="3"/>
      <c r="J7" s="3"/>
      <c r="O7" s="4"/>
      <c r="P7" s="4"/>
      <c r="Q7" s="4"/>
    </row>
    <row r="8" spans="1:43" x14ac:dyDescent="0.3">
      <c r="A8">
        <v>1</v>
      </c>
      <c r="F8">
        <v>0</v>
      </c>
      <c r="G8" s="2">
        <f>F8/291</f>
        <v>0</v>
      </c>
      <c r="H8" s="2">
        <f>G8*100</f>
        <v>0</v>
      </c>
      <c r="I8" s="2">
        <f>F8/$F$52*100</f>
        <v>0</v>
      </c>
      <c r="K8">
        <v>0</v>
      </c>
      <c r="L8" s="2">
        <f>(K8/342) *100</f>
        <v>0</v>
      </c>
      <c r="M8" s="2">
        <f>K8/$K$52 *100</f>
        <v>0</v>
      </c>
      <c r="O8" s="4">
        <v>0</v>
      </c>
      <c r="P8" s="4">
        <f>(O8/336) *100</f>
        <v>0</v>
      </c>
      <c r="Q8" s="4">
        <f>O8/$O$52 *100</f>
        <v>0</v>
      </c>
      <c r="U8">
        <v>0</v>
      </c>
      <c r="V8" s="2">
        <f>(U8/313) *100</f>
        <v>0</v>
      </c>
      <c r="W8" s="2">
        <f>U8/$U$52 *100</f>
        <v>0</v>
      </c>
      <c r="Y8">
        <v>0</v>
      </c>
      <c r="Z8" s="2">
        <f>(Y8/246) *100</f>
        <v>0</v>
      </c>
      <c r="AA8" s="2">
        <f>Y8/$Y$52 *100</f>
        <v>0</v>
      </c>
      <c r="AC8">
        <v>1</v>
      </c>
      <c r="AD8">
        <f>(AC8/134) *100</f>
        <v>0.74626865671641784</v>
      </c>
      <c r="AE8" s="2">
        <f>AC8/$AC$52 *100</f>
        <v>1.9230769230769231</v>
      </c>
      <c r="AG8">
        <f>SUM(F8,K8,U8,Y8,AC8, O8)</f>
        <v>1</v>
      </c>
      <c r="AH8">
        <f>(AG8/(291 + 342 + 313 + 246 + 134 +336)) *100</f>
        <v>6.0168471720818295E-2</v>
      </c>
      <c r="AI8" s="2">
        <f>AG8/$AG$52 *100</f>
        <v>0.19960079840319359</v>
      </c>
    </row>
    <row r="9" spans="1:43" x14ac:dyDescent="0.3">
      <c r="A9">
        <v>2</v>
      </c>
      <c r="F9">
        <v>0</v>
      </c>
      <c r="G9" s="2">
        <f t="shared" ref="G9:G51" si="0">F9/291</f>
        <v>0</v>
      </c>
      <c r="H9" s="2">
        <f t="shared" ref="H9:H51" si="1">G9*100</f>
        <v>0</v>
      </c>
      <c r="I9" s="2">
        <f t="shared" ref="I9:I53" si="2">F9/$F$52*100</f>
        <v>0</v>
      </c>
      <c r="K9">
        <v>0</v>
      </c>
      <c r="L9" s="2">
        <f t="shared" ref="L9:L51" si="3">(K9/342) *100</f>
        <v>0</v>
      </c>
      <c r="M9" s="2">
        <f t="shared" ref="M9:M53" si="4">K9/$K$52 *100</f>
        <v>0</v>
      </c>
      <c r="O9" s="4">
        <v>0</v>
      </c>
      <c r="P9" s="4">
        <f t="shared" ref="P9:P51" si="5">(O9/336) *100</f>
        <v>0</v>
      </c>
      <c r="Q9" s="4">
        <f t="shared" ref="Q9:Q53" si="6">O9/$O$52 *100</f>
        <v>0</v>
      </c>
      <c r="U9">
        <v>4</v>
      </c>
      <c r="V9" s="2">
        <f t="shared" ref="V9:V51" si="7">(U9/313) *100</f>
        <v>1.2779552715654952</v>
      </c>
      <c r="W9" s="2">
        <f t="shared" ref="W9:W53" si="8">U9/$U$52 *100</f>
        <v>3.8095238095238098</v>
      </c>
      <c r="Y9">
        <v>1</v>
      </c>
      <c r="Z9" s="2">
        <f t="shared" ref="Z9:Z51" si="9">(Y9/246) *100</f>
        <v>0.40650406504065045</v>
      </c>
      <c r="AA9" s="2">
        <f t="shared" ref="AA9:AA53" si="10">Y9/$Y$52 *100</f>
        <v>1.25</v>
      </c>
      <c r="AC9">
        <v>2</v>
      </c>
      <c r="AD9" s="2">
        <f t="shared" ref="AD9:AD51" si="11">(AC9/134) *100</f>
        <v>1.4925373134328357</v>
      </c>
      <c r="AE9" s="2">
        <f t="shared" ref="AE9:AE55" si="12">AC9/$AC$52 *100</f>
        <v>3.8461538461538463</v>
      </c>
      <c r="AG9" s="2">
        <f t="shared" ref="AG9:AG51" si="13">SUM(F9,K9,U9,Y9,AC9, O9)</f>
        <v>7</v>
      </c>
      <c r="AH9" s="2">
        <f t="shared" ref="AH9:AH51" si="14">(AG9/(291 + 342 + 313 + 246 + 134 +336)) *100</f>
        <v>0.42117930204572801</v>
      </c>
      <c r="AI9" s="2">
        <f t="shared" ref="AI9:AI55" si="15">AG9/$AG$52 *100</f>
        <v>1.3972055888223553</v>
      </c>
      <c r="AL9">
        <v>1</v>
      </c>
      <c r="AQ9">
        <v>1</v>
      </c>
    </row>
    <row r="10" spans="1:43" x14ac:dyDescent="0.3">
      <c r="A10">
        <v>3</v>
      </c>
      <c r="F10"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K10">
        <v>0</v>
      </c>
      <c r="L10" s="2">
        <f t="shared" si="3"/>
        <v>0</v>
      </c>
      <c r="M10" s="2">
        <f t="shared" si="4"/>
        <v>0</v>
      </c>
      <c r="O10" s="4">
        <v>0</v>
      </c>
      <c r="P10" s="4">
        <f t="shared" si="5"/>
        <v>0</v>
      </c>
      <c r="Q10" s="4">
        <f t="shared" si="6"/>
        <v>0</v>
      </c>
      <c r="U10">
        <v>1</v>
      </c>
      <c r="V10" s="2">
        <f t="shared" si="7"/>
        <v>0.31948881789137379</v>
      </c>
      <c r="W10" s="2">
        <f t="shared" si="8"/>
        <v>0.95238095238095244</v>
      </c>
      <c r="Y10">
        <v>2</v>
      </c>
      <c r="Z10" s="2">
        <f t="shared" si="9"/>
        <v>0.81300813008130091</v>
      </c>
      <c r="AA10" s="2">
        <f t="shared" si="10"/>
        <v>2.5</v>
      </c>
      <c r="AC10">
        <v>0</v>
      </c>
      <c r="AD10" s="2">
        <f t="shared" si="11"/>
        <v>0</v>
      </c>
      <c r="AE10" s="2">
        <f t="shared" si="12"/>
        <v>0</v>
      </c>
      <c r="AG10" s="2">
        <f t="shared" si="13"/>
        <v>3</v>
      </c>
      <c r="AH10" s="2">
        <f t="shared" si="14"/>
        <v>0.18050541516245489</v>
      </c>
      <c r="AI10" s="2">
        <f t="shared" si="15"/>
        <v>0.5988023952095809</v>
      </c>
      <c r="AQ10">
        <v>2</v>
      </c>
    </row>
    <row r="11" spans="1:43" x14ac:dyDescent="0.3">
      <c r="A11">
        <v>4</v>
      </c>
      <c r="F11"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K11">
        <v>1</v>
      </c>
      <c r="L11" s="2">
        <f t="shared" si="3"/>
        <v>0.29239766081871343</v>
      </c>
      <c r="M11" s="2">
        <f t="shared" si="4"/>
        <v>0.79365079365079361</v>
      </c>
      <c r="O11" s="4">
        <v>0</v>
      </c>
      <c r="P11" s="4">
        <f t="shared" si="5"/>
        <v>0</v>
      </c>
      <c r="Q11" s="4">
        <f t="shared" si="6"/>
        <v>0</v>
      </c>
      <c r="U11">
        <v>7</v>
      </c>
      <c r="V11" s="2">
        <f t="shared" si="7"/>
        <v>2.2364217252396164</v>
      </c>
      <c r="W11" s="2">
        <f t="shared" si="8"/>
        <v>6.666666666666667</v>
      </c>
      <c r="Y11">
        <v>4</v>
      </c>
      <c r="Z11" s="2">
        <f t="shared" si="9"/>
        <v>1.6260162601626018</v>
      </c>
      <c r="AA11" s="2">
        <f t="shared" si="10"/>
        <v>5</v>
      </c>
      <c r="AC11">
        <v>1</v>
      </c>
      <c r="AD11" s="2">
        <f t="shared" si="11"/>
        <v>0.74626865671641784</v>
      </c>
      <c r="AE11" s="2">
        <f t="shared" si="12"/>
        <v>1.9230769230769231</v>
      </c>
      <c r="AG11" s="2">
        <f t="shared" si="13"/>
        <v>13</v>
      </c>
      <c r="AH11" s="2">
        <f t="shared" si="14"/>
        <v>0.78219013237063784</v>
      </c>
      <c r="AI11" s="2">
        <f t="shared" si="15"/>
        <v>2.5948103792415167</v>
      </c>
      <c r="AL11">
        <v>1</v>
      </c>
      <c r="AQ11">
        <v>3</v>
      </c>
    </row>
    <row r="12" spans="1:43" x14ac:dyDescent="0.3">
      <c r="A12">
        <v>5</v>
      </c>
      <c r="F12">
        <v>1</v>
      </c>
      <c r="G12" s="2">
        <f t="shared" si="0"/>
        <v>3.4364261168384879E-3</v>
      </c>
      <c r="H12" s="2">
        <f t="shared" si="1"/>
        <v>0.3436426116838488</v>
      </c>
      <c r="I12" s="2">
        <f t="shared" si="2"/>
        <v>1.0869565217391304</v>
      </c>
      <c r="K12">
        <v>1</v>
      </c>
      <c r="L12" s="2">
        <f t="shared" si="3"/>
        <v>0.29239766081871343</v>
      </c>
      <c r="M12" s="2">
        <f t="shared" si="4"/>
        <v>0.79365079365079361</v>
      </c>
      <c r="O12" s="4">
        <v>0</v>
      </c>
      <c r="P12" s="4">
        <f t="shared" si="5"/>
        <v>0</v>
      </c>
      <c r="Q12" s="4">
        <f t="shared" si="6"/>
        <v>0</v>
      </c>
      <c r="U12">
        <v>1</v>
      </c>
      <c r="V12" s="2">
        <f t="shared" si="7"/>
        <v>0.31948881789137379</v>
      </c>
      <c r="W12" s="2">
        <f t="shared" si="8"/>
        <v>0.95238095238095244</v>
      </c>
      <c r="Y12">
        <v>1</v>
      </c>
      <c r="Z12" s="2">
        <f t="shared" si="9"/>
        <v>0.40650406504065045</v>
      </c>
      <c r="AA12" s="2">
        <f t="shared" si="10"/>
        <v>1.25</v>
      </c>
      <c r="AC12">
        <v>1</v>
      </c>
      <c r="AD12" s="2">
        <f t="shared" si="11"/>
        <v>0.74626865671641784</v>
      </c>
      <c r="AE12" s="2">
        <f t="shared" si="12"/>
        <v>1.9230769230769231</v>
      </c>
      <c r="AG12" s="2">
        <f t="shared" si="13"/>
        <v>5</v>
      </c>
      <c r="AH12" s="2">
        <f t="shared" si="14"/>
        <v>0.30084235860409148</v>
      </c>
      <c r="AI12" s="2">
        <f t="shared" si="15"/>
        <v>0.99800399201596801</v>
      </c>
      <c r="AL12">
        <v>8</v>
      </c>
      <c r="AQ12">
        <v>12</v>
      </c>
    </row>
    <row r="13" spans="1:43" x14ac:dyDescent="0.3">
      <c r="A13">
        <v>6</v>
      </c>
      <c r="F13"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K13">
        <v>0</v>
      </c>
      <c r="L13" s="2">
        <f t="shared" si="3"/>
        <v>0</v>
      </c>
      <c r="M13" s="2">
        <f t="shared" si="4"/>
        <v>0</v>
      </c>
      <c r="O13" s="4">
        <v>0</v>
      </c>
      <c r="P13" s="4">
        <f t="shared" si="5"/>
        <v>0</v>
      </c>
      <c r="Q13" s="4">
        <f t="shared" si="6"/>
        <v>0</v>
      </c>
      <c r="U13">
        <v>2</v>
      </c>
      <c r="V13" s="2">
        <f t="shared" si="7"/>
        <v>0.63897763578274758</v>
      </c>
      <c r="W13" s="2">
        <f t="shared" si="8"/>
        <v>1.9047619047619049</v>
      </c>
      <c r="Y13">
        <v>1</v>
      </c>
      <c r="Z13" s="2">
        <f t="shared" si="9"/>
        <v>0.40650406504065045</v>
      </c>
      <c r="AA13" s="2">
        <f t="shared" si="10"/>
        <v>1.25</v>
      </c>
      <c r="AC13">
        <v>1</v>
      </c>
      <c r="AD13" s="2">
        <f t="shared" si="11"/>
        <v>0.74626865671641784</v>
      </c>
      <c r="AE13" s="2">
        <f t="shared" si="12"/>
        <v>1.9230769230769231</v>
      </c>
      <c r="AG13" s="2">
        <f t="shared" si="13"/>
        <v>4</v>
      </c>
      <c r="AH13" s="2">
        <f t="shared" si="14"/>
        <v>0.24067388688327318</v>
      </c>
      <c r="AI13" s="2">
        <f t="shared" si="15"/>
        <v>0.79840319361277434</v>
      </c>
      <c r="AL13">
        <v>2</v>
      </c>
    </row>
    <row r="14" spans="1:43" x14ac:dyDescent="0.3">
      <c r="A14">
        <v>7</v>
      </c>
      <c r="F14">
        <v>0</v>
      </c>
      <c r="G14" s="2">
        <f t="shared" si="0"/>
        <v>0</v>
      </c>
      <c r="H14" s="2">
        <f t="shared" si="1"/>
        <v>0</v>
      </c>
      <c r="I14" s="2">
        <f t="shared" si="2"/>
        <v>0</v>
      </c>
      <c r="K14">
        <v>1</v>
      </c>
      <c r="L14" s="2">
        <f t="shared" si="3"/>
        <v>0.29239766081871343</v>
      </c>
      <c r="M14" s="2">
        <f t="shared" si="4"/>
        <v>0.79365079365079361</v>
      </c>
      <c r="O14" s="4">
        <v>0</v>
      </c>
      <c r="P14" s="4">
        <f t="shared" si="5"/>
        <v>0</v>
      </c>
      <c r="Q14" s="4">
        <f t="shared" si="6"/>
        <v>0</v>
      </c>
      <c r="U14">
        <v>1</v>
      </c>
      <c r="V14" s="2">
        <f t="shared" si="7"/>
        <v>0.31948881789137379</v>
      </c>
      <c r="W14" s="2">
        <f t="shared" si="8"/>
        <v>0.95238095238095244</v>
      </c>
      <c r="Y14">
        <v>0</v>
      </c>
      <c r="Z14" s="2">
        <f t="shared" si="9"/>
        <v>0</v>
      </c>
      <c r="AA14" s="2">
        <f t="shared" si="10"/>
        <v>0</v>
      </c>
      <c r="AC14">
        <v>0</v>
      </c>
      <c r="AD14" s="2">
        <f t="shared" si="11"/>
        <v>0</v>
      </c>
      <c r="AE14" s="2">
        <f t="shared" si="12"/>
        <v>0</v>
      </c>
      <c r="AG14" s="2">
        <f t="shared" si="13"/>
        <v>2</v>
      </c>
      <c r="AH14" s="2">
        <f t="shared" si="14"/>
        <v>0.12033694344163659</v>
      </c>
      <c r="AI14" s="2">
        <f t="shared" si="15"/>
        <v>0.39920159680638717</v>
      </c>
    </row>
    <row r="15" spans="1:43" x14ac:dyDescent="0.3">
      <c r="A15">
        <v>8</v>
      </c>
      <c r="F15"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K15">
        <v>0</v>
      </c>
      <c r="L15" s="2">
        <f t="shared" si="3"/>
        <v>0</v>
      </c>
      <c r="M15" s="2">
        <f t="shared" si="4"/>
        <v>0</v>
      </c>
      <c r="O15" s="4">
        <v>0</v>
      </c>
      <c r="P15" s="4">
        <f t="shared" si="5"/>
        <v>0</v>
      </c>
      <c r="Q15" s="4">
        <f t="shared" si="6"/>
        <v>0</v>
      </c>
      <c r="U15">
        <v>0</v>
      </c>
      <c r="V15" s="2">
        <f t="shared" si="7"/>
        <v>0</v>
      </c>
      <c r="W15" s="2">
        <f t="shared" si="8"/>
        <v>0</v>
      </c>
      <c r="Y15">
        <v>0</v>
      </c>
      <c r="Z15" s="2">
        <f t="shared" si="9"/>
        <v>0</v>
      </c>
      <c r="AA15" s="2">
        <f t="shared" si="10"/>
        <v>0</v>
      </c>
      <c r="AC15">
        <v>0</v>
      </c>
      <c r="AD15" s="2">
        <f t="shared" si="11"/>
        <v>0</v>
      </c>
      <c r="AE15" s="2">
        <f t="shared" si="12"/>
        <v>0</v>
      </c>
      <c r="AG15" s="2">
        <f t="shared" si="13"/>
        <v>0</v>
      </c>
      <c r="AH15" s="2">
        <f t="shared" si="14"/>
        <v>0</v>
      </c>
      <c r="AI15" s="2">
        <f t="shared" si="15"/>
        <v>0</v>
      </c>
    </row>
    <row r="16" spans="1:43" x14ac:dyDescent="0.3">
      <c r="A16">
        <v>9</v>
      </c>
      <c r="F16"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K16">
        <v>0</v>
      </c>
      <c r="L16" s="2">
        <f t="shared" si="3"/>
        <v>0</v>
      </c>
      <c r="M16" s="2">
        <f t="shared" si="4"/>
        <v>0</v>
      </c>
      <c r="O16" s="4">
        <v>1</v>
      </c>
      <c r="P16" s="4">
        <f t="shared" si="5"/>
        <v>0.29761904761904762</v>
      </c>
      <c r="Q16" s="4">
        <f t="shared" si="6"/>
        <v>2.1739130434782608</v>
      </c>
      <c r="U16">
        <v>0</v>
      </c>
      <c r="V16" s="2">
        <f t="shared" si="7"/>
        <v>0</v>
      </c>
      <c r="W16" s="2">
        <f t="shared" si="8"/>
        <v>0</v>
      </c>
      <c r="Y16">
        <v>1</v>
      </c>
      <c r="Z16" s="2">
        <f t="shared" si="9"/>
        <v>0.40650406504065045</v>
      </c>
      <c r="AA16" s="2">
        <f t="shared" si="10"/>
        <v>1.25</v>
      </c>
      <c r="AC16">
        <v>0</v>
      </c>
      <c r="AD16" s="2">
        <f t="shared" si="11"/>
        <v>0</v>
      </c>
      <c r="AE16" s="2">
        <f t="shared" si="12"/>
        <v>0</v>
      </c>
      <c r="AG16" s="2">
        <f t="shared" si="13"/>
        <v>2</v>
      </c>
      <c r="AH16" s="2">
        <f t="shared" si="14"/>
        <v>0.12033694344163659</v>
      </c>
      <c r="AI16" s="2">
        <f t="shared" si="15"/>
        <v>0.39920159680638717</v>
      </c>
      <c r="AL16">
        <v>1</v>
      </c>
      <c r="AQ16">
        <v>3</v>
      </c>
    </row>
    <row r="17" spans="1:43" x14ac:dyDescent="0.3">
      <c r="A17">
        <v>10</v>
      </c>
      <c r="F17"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K17">
        <v>0</v>
      </c>
      <c r="L17" s="2">
        <f t="shared" si="3"/>
        <v>0</v>
      </c>
      <c r="M17" s="2">
        <f t="shared" si="4"/>
        <v>0</v>
      </c>
      <c r="O17" s="4">
        <v>0</v>
      </c>
      <c r="P17" s="4">
        <f t="shared" si="5"/>
        <v>0</v>
      </c>
      <c r="Q17" s="4">
        <f t="shared" si="6"/>
        <v>0</v>
      </c>
      <c r="U17">
        <v>1</v>
      </c>
      <c r="V17" s="2">
        <f t="shared" si="7"/>
        <v>0.31948881789137379</v>
      </c>
      <c r="W17" s="2">
        <f t="shared" si="8"/>
        <v>0.95238095238095244</v>
      </c>
      <c r="Y17">
        <v>2</v>
      </c>
      <c r="Z17" s="2">
        <f t="shared" si="9"/>
        <v>0.81300813008130091</v>
      </c>
      <c r="AA17" s="2">
        <f t="shared" si="10"/>
        <v>2.5</v>
      </c>
      <c r="AC17">
        <v>2</v>
      </c>
      <c r="AD17" s="2">
        <f t="shared" si="11"/>
        <v>1.4925373134328357</v>
      </c>
      <c r="AE17" s="2">
        <f t="shared" si="12"/>
        <v>3.8461538461538463</v>
      </c>
      <c r="AG17" s="2">
        <f t="shared" si="13"/>
        <v>5</v>
      </c>
      <c r="AH17" s="2">
        <f t="shared" si="14"/>
        <v>0.30084235860409148</v>
      </c>
      <c r="AI17" s="2">
        <f t="shared" si="15"/>
        <v>0.99800399201596801</v>
      </c>
      <c r="AQ17">
        <v>1</v>
      </c>
    </row>
    <row r="18" spans="1:43" x14ac:dyDescent="0.3">
      <c r="A18">
        <v>11</v>
      </c>
      <c r="F18">
        <v>2</v>
      </c>
      <c r="G18" s="2">
        <f t="shared" si="0"/>
        <v>6.8728522336769758E-3</v>
      </c>
      <c r="H18" s="2">
        <f t="shared" si="1"/>
        <v>0.6872852233676976</v>
      </c>
      <c r="I18" s="2">
        <f t="shared" si="2"/>
        <v>2.1739130434782608</v>
      </c>
      <c r="K18">
        <v>5</v>
      </c>
      <c r="L18" s="2">
        <f t="shared" si="3"/>
        <v>1.4619883040935671</v>
      </c>
      <c r="M18" s="2">
        <f t="shared" si="4"/>
        <v>3.9682539682539679</v>
      </c>
      <c r="O18" s="4">
        <v>0</v>
      </c>
      <c r="P18" s="4">
        <f t="shared" si="5"/>
        <v>0</v>
      </c>
      <c r="Q18" s="4">
        <f t="shared" si="6"/>
        <v>0</v>
      </c>
      <c r="U18">
        <v>5</v>
      </c>
      <c r="V18" s="2">
        <f t="shared" si="7"/>
        <v>1.5974440894568689</v>
      </c>
      <c r="W18" s="2">
        <f t="shared" si="8"/>
        <v>4.7619047619047619</v>
      </c>
      <c r="Y18">
        <v>3</v>
      </c>
      <c r="Z18" s="2">
        <f t="shared" si="9"/>
        <v>1.2195121951219512</v>
      </c>
      <c r="AA18" s="2">
        <f t="shared" si="10"/>
        <v>3.75</v>
      </c>
      <c r="AC18">
        <v>4</v>
      </c>
      <c r="AD18" s="2">
        <f t="shared" si="11"/>
        <v>2.9850746268656714</v>
      </c>
      <c r="AE18" s="2">
        <f t="shared" si="12"/>
        <v>7.6923076923076925</v>
      </c>
      <c r="AG18" s="2">
        <f t="shared" si="13"/>
        <v>19</v>
      </c>
      <c r="AH18" s="2">
        <f t="shared" si="14"/>
        <v>1.1432009626955475</v>
      </c>
      <c r="AI18" s="2">
        <f t="shared" si="15"/>
        <v>3.7924151696606789</v>
      </c>
      <c r="AL18">
        <v>6</v>
      </c>
      <c r="AQ18">
        <v>6</v>
      </c>
    </row>
    <row r="19" spans="1:43" s="4" customFormat="1" x14ac:dyDescent="0.3">
      <c r="A19" s="4">
        <v>12</v>
      </c>
      <c r="F19" s="4">
        <v>21</v>
      </c>
      <c r="G19" s="4">
        <f t="shared" si="0"/>
        <v>7.2164948453608241E-2</v>
      </c>
      <c r="H19" s="4">
        <f t="shared" si="1"/>
        <v>7.216494845360824</v>
      </c>
      <c r="I19" s="4">
        <f t="shared" si="2"/>
        <v>22.826086956521738</v>
      </c>
      <c r="K19" s="4">
        <v>28</v>
      </c>
      <c r="L19" s="4">
        <f t="shared" si="3"/>
        <v>8.1871345029239766</v>
      </c>
      <c r="M19" s="4">
        <f t="shared" si="4"/>
        <v>22.222222222222221</v>
      </c>
      <c r="O19" s="4">
        <v>2</v>
      </c>
      <c r="P19" s="4">
        <f t="shared" si="5"/>
        <v>0.59523809523809523</v>
      </c>
      <c r="Q19" s="4">
        <f t="shared" si="6"/>
        <v>4.3478260869565215</v>
      </c>
      <c r="U19" s="4">
        <v>16</v>
      </c>
      <c r="V19" s="4">
        <f t="shared" si="7"/>
        <v>5.1118210862619806</v>
      </c>
      <c r="W19" s="4">
        <f t="shared" si="8"/>
        <v>15.238095238095239</v>
      </c>
      <c r="Y19" s="4">
        <v>18</v>
      </c>
      <c r="Z19" s="4">
        <f t="shared" si="9"/>
        <v>7.3170731707317067</v>
      </c>
      <c r="AA19" s="4">
        <f t="shared" si="10"/>
        <v>22.5</v>
      </c>
      <c r="AC19" s="4">
        <v>21</v>
      </c>
      <c r="AD19" s="4">
        <f t="shared" si="11"/>
        <v>15.671641791044777</v>
      </c>
      <c r="AE19" s="4">
        <f t="shared" si="12"/>
        <v>40.384615384615387</v>
      </c>
      <c r="AG19" s="2">
        <f t="shared" si="13"/>
        <v>106</v>
      </c>
      <c r="AH19" s="2">
        <f t="shared" si="14"/>
        <v>6.3778580024067386</v>
      </c>
      <c r="AI19" s="4">
        <f t="shared" si="15"/>
        <v>21.157684630738522</v>
      </c>
    </row>
    <row r="20" spans="1:43" s="4" customFormat="1" x14ac:dyDescent="0.3">
      <c r="A20" s="4">
        <v>13</v>
      </c>
      <c r="F20" s="4">
        <v>30</v>
      </c>
      <c r="G20" s="4">
        <f t="shared" si="0"/>
        <v>0.10309278350515463</v>
      </c>
      <c r="H20" s="4">
        <f t="shared" si="1"/>
        <v>10.309278350515463</v>
      </c>
      <c r="I20" s="4">
        <f t="shared" si="2"/>
        <v>32.608695652173914</v>
      </c>
      <c r="K20" s="4">
        <v>41</v>
      </c>
      <c r="L20" s="4">
        <f t="shared" si="3"/>
        <v>11.988304093567251</v>
      </c>
      <c r="M20" s="4">
        <f t="shared" si="4"/>
        <v>32.539682539682538</v>
      </c>
      <c r="O20" s="4">
        <v>6</v>
      </c>
      <c r="P20" s="4">
        <f t="shared" si="5"/>
        <v>1.7857142857142856</v>
      </c>
      <c r="Q20" s="4">
        <f t="shared" si="6"/>
        <v>13.043478260869565</v>
      </c>
      <c r="U20" s="4">
        <v>14</v>
      </c>
      <c r="V20" s="4">
        <f t="shared" si="7"/>
        <v>4.4728434504792327</v>
      </c>
      <c r="W20" s="4">
        <f t="shared" si="8"/>
        <v>13.333333333333334</v>
      </c>
      <c r="Y20" s="4">
        <v>4</v>
      </c>
      <c r="Z20" s="4">
        <f t="shared" si="9"/>
        <v>1.6260162601626018</v>
      </c>
      <c r="AA20" s="4">
        <f t="shared" si="10"/>
        <v>5</v>
      </c>
      <c r="AC20" s="4">
        <v>0</v>
      </c>
      <c r="AD20" s="4">
        <f t="shared" si="11"/>
        <v>0</v>
      </c>
      <c r="AE20" s="4">
        <f t="shared" si="12"/>
        <v>0</v>
      </c>
      <c r="AG20" s="2">
        <f t="shared" si="13"/>
        <v>95</v>
      </c>
      <c r="AH20" s="2">
        <f t="shared" si="14"/>
        <v>5.7160048134777375</v>
      </c>
      <c r="AI20" s="4">
        <f t="shared" si="15"/>
        <v>18.962075848303392</v>
      </c>
    </row>
    <row r="21" spans="1:43" x14ac:dyDescent="0.3">
      <c r="A21">
        <v>14</v>
      </c>
      <c r="F21">
        <v>3</v>
      </c>
      <c r="G21" s="2">
        <f t="shared" si="0"/>
        <v>1.0309278350515464E-2</v>
      </c>
      <c r="H21" s="2">
        <f t="shared" si="1"/>
        <v>1.0309278350515463</v>
      </c>
      <c r="I21" s="2">
        <f t="shared" si="2"/>
        <v>3.2608695652173911</v>
      </c>
      <c r="K21">
        <v>3</v>
      </c>
      <c r="L21" s="2">
        <f t="shared" si="3"/>
        <v>0.8771929824561403</v>
      </c>
      <c r="M21" s="2">
        <f t="shared" si="4"/>
        <v>2.3809523809523809</v>
      </c>
      <c r="O21" s="4">
        <v>0</v>
      </c>
      <c r="P21" s="4">
        <f t="shared" si="5"/>
        <v>0</v>
      </c>
      <c r="Q21" s="4">
        <f t="shared" si="6"/>
        <v>0</v>
      </c>
      <c r="U21">
        <v>3</v>
      </c>
      <c r="V21" s="2">
        <f t="shared" si="7"/>
        <v>0.95846645367412142</v>
      </c>
      <c r="W21" s="2">
        <f t="shared" si="8"/>
        <v>2.8571428571428572</v>
      </c>
      <c r="Y21">
        <v>0</v>
      </c>
      <c r="Z21" s="2">
        <f t="shared" si="9"/>
        <v>0</v>
      </c>
      <c r="AA21" s="2">
        <f t="shared" si="10"/>
        <v>0</v>
      </c>
      <c r="AC21">
        <v>1</v>
      </c>
      <c r="AD21" s="2">
        <f t="shared" si="11"/>
        <v>0.74626865671641784</v>
      </c>
      <c r="AE21" s="2">
        <f t="shared" si="12"/>
        <v>1.9230769230769231</v>
      </c>
      <c r="AG21" s="2">
        <f t="shared" si="13"/>
        <v>10</v>
      </c>
      <c r="AH21" s="2">
        <f t="shared" si="14"/>
        <v>0.60168471720818295</v>
      </c>
      <c r="AI21" s="2">
        <f t="shared" si="15"/>
        <v>1.996007984031936</v>
      </c>
      <c r="AL21">
        <v>2</v>
      </c>
    </row>
    <row r="22" spans="1:43" x14ac:dyDescent="0.3">
      <c r="A22">
        <v>15</v>
      </c>
      <c r="F22"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K22">
        <v>1</v>
      </c>
      <c r="L22" s="2">
        <f t="shared" si="3"/>
        <v>0.29239766081871343</v>
      </c>
      <c r="M22" s="2">
        <f t="shared" si="4"/>
        <v>0.79365079365079361</v>
      </c>
      <c r="O22" s="4">
        <v>0</v>
      </c>
      <c r="P22" s="4">
        <f t="shared" si="5"/>
        <v>0</v>
      </c>
      <c r="Q22" s="4">
        <f t="shared" si="6"/>
        <v>0</v>
      </c>
      <c r="U22">
        <v>0</v>
      </c>
      <c r="V22" s="2">
        <f t="shared" si="7"/>
        <v>0</v>
      </c>
      <c r="W22" s="2">
        <f t="shared" si="8"/>
        <v>0</v>
      </c>
      <c r="Y22">
        <v>1</v>
      </c>
      <c r="Z22" s="2">
        <f t="shared" si="9"/>
        <v>0.40650406504065045</v>
      </c>
      <c r="AA22" s="2">
        <f t="shared" si="10"/>
        <v>1.25</v>
      </c>
      <c r="AC22">
        <v>0</v>
      </c>
      <c r="AD22" s="2">
        <f t="shared" si="11"/>
        <v>0</v>
      </c>
      <c r="AE22" s="2">
        <f t="shared" si="12"/>
        <v>0</v>
      </c>
      <c r="AG22" s="2">
        <f t="shared" si="13"/>
        <v>2</v>
      </c>
      <c r="AH22" s="2">
        <f t="shared" si="14"/>
        <v>0.12033694344163659</v>
      </c>
      <c r="AI22" s="2">
        <f t="shared" si="15"/>
        <v>0.39920159680638717</v>
      </c>
    </row>
    <row r="23" spans="1:43" x14ac:dyDescent="0.3">
      <c r="A23">
        <v>16</v>
      </c>
      <c r="F23"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K23">
        <v>0</v>
      </c>
      <c r="L23" s="2">
        <f t="shared" si="3"/>
        <v>0</v>
      </c>
      <c r="M23" s="2">
        <f t="shared" si="4"/>
        <v>0</v>
      </c>
      <c r="O23" s="4">
        <v>0</v>
      </c>
      <c r="P23" s="4">
        <f t="shared" si="5"/>
        <v>0</v>
      </c>
      <c r="Q23" s="4">
        <f t="shared" si="6"/>
        <v>0</v>
      </c>
      <c r="U23">
        <v>0</v>
      </c>
      <c r="V23" s="2">
        <f t="shared" si="7"/>
        <v>0</v>
      </c>
      <c r="W23" s="2">
        <f t="shared" si="8"/>
        <v>0</v>
      </c>
      <c r="Y23">
        <v>0</v>
      </c>
      <c r="Z23" s="2">
        <f t="shared" si="9"/>
        <v>0</v>
      </c>
      <c r="AA23" s="2">
        <f t="shared" si="10"/>
        <v>0</v>
      </c>
      <c r="AC23">
        <v>0</v>
      </c>
      <c r="AD23" s="2">
        <f t="shared" si="11"/>
        <v>0</v>
      </c>
      <c r="AE23" s="2">
        <f t="shared" si="12"/>
        <v>0</v>
      </c>
      <c r="AG23" s="2">
        <f t="shared" si="13"/>
        <v>0</v>
      </c>
      <c r="AH23" s="2">
        <f t="shared" si="14"/>
        <v>0</v>
      </c>
      <c r="AI23" s="2">
        <f t="shared" si="15"/>
        <v>0</v>
      </c>
    </row>
    <row r="24" spans="1:43" x14ac:dyDescent="0.3">
      <c r="A24">
        <v>17</v>
      </c>
      <c r="F24"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K24">
        <v>0</v>
      </c>
      <c r="L24" s="2">
        <f t="shared" si="3"/>
        <v>0</v>
      </c>
      <c r="M24" s="2">
        <f t="shared" si="4"/>
        <v>0</v>
      </c>
      <c r="O24" s="4">
        <v>0</v>
      </c>
      <c r="P24" s="4">
        <f t="shared" si="5"/>
        <v>0</v>
      </c>
      <c r="Q24" s="4">
        <f t="shared" si="6"/>
        <v>0</v>
      </c>
      <c r="U24">
        <v>0</v>
      </c>
      <c r="V24" s="2">
        <f t="shared" si="7"/>
        <v>0</v>
      </c>
      <c r="W24" s="2">
        <f t="shared" si="8"/>
        <v>0</v>
      </c>
      <c r="Y24">
        <v>2</v>
      </c>
      <c r="Z24" s="2">
        <f t="shared" si="9"/>
        <v>0.81300813008130091</v>
      </c>
      <c r="AA24" s="2">
        <f t="shared" si="10"/>
        <v>2.5</v>
      </c>
      <c r="AC24">
        <v>0</v>
      </c>
      <c r="AD24" s="2">
        <f t="shared" si="11"/>
        <v>0</v>
      </c>
      <c r="AE24" s="2">
        <f t="shared" si="12"/>
        <v>0</v>
      </c>
      <c r="AG24" s="2">
        <f t="shared" si="13"/>
        <v>2</v>
      </c>
      <c r="AH24" s="2">
        <f t="shared" si="14"/>
        <v>0.12033694344163659</v>
      </c>
      <c r="AI24" s="2">
        <f t="shared" si="15"/>
        <v>0.39920159680638717</v>
      </c>
      <c r="AL24">
        <v>1</v>
      </c>
      <c r="AQ24">
        <v>1</v>
      </c>
    </row>
    <row r="25" spans="1:43" x14ac:dyDescent="0.3">
      <c r="A25">
        <v>18</v>
      </c>
      <c r="F25">
        <v>1</v>
      </c>
      <c r="G25" s="2">
        <f t="shared" si="0"/>
        <v>3.4364261168384879E-3</v>
      </c>
      <c r="H25" s="2">
        <f t="shared" si="1"/>
        <v>0.3436426116838488</v>
      </c>
      <c r="I25" s="2">
        <f t="shared" si="2"/>
        <v>1.0869565217391304</v>
      </c>
      <c r="K25">
        <v>0</v>
      </c>
      <c r="L25" s="2">
        <f t="shared" si="3"/>
        <v>0</v>
      </c>
      <c r="M25" s="2">
        <f t="shared" si="4"/>
        <v>0</v>
      </c>
      <c r="O25" s="4">
        <v>1</v>
      </c>
      <c r="P25" s="4">
        <f t="shared" si="5"/>
        <v>0.29761904761904762</v>
      </c>
      <c r="Q25" s="4">
        <f t="shared" si="6"/>
        <v>2.1739130434782608</v>
      </c>
      <c r="U25">
        <v>0</v>
      </c>
      <c r="V25" s="2">
        <f t="shared" si="7"/>
        <v>0</v>
      </c>
      <c r="W25" s="2">
        <f t="shared" si="8"/>
        <v>0</v>
      </c>
      <c r="Y25">
        <v>2</v>
      </c>
      <c r="Z25" s="2">
        <f t="shared" si="9"/>
        <v>0.81300813008130091</v>
      </c>
      <c r="AA25" s="2">
        <f t="shared" si="10"/>
        <v>2.5</v>
      </c>
      <c r="AC25">
        <v>0</v>
      </c>
      <c r="AD25" s="2">
        <f t="shared" si="11"/>
        <v>0</v>
      </c>
      <c r="AE25" s="2">
        <f t="shared" si="12"/>
        <v>0</v>
      </c>
      <c r="AG25" s="2">
        <f t="shared" si="13"/>
        <v>4</v>
      </c>
      <c r="AH25" s="2">
        <f t="shared" si="14"/>
        <v>0.24067388688327318</v>
      </c>
      <c r="AI25" s="2">
        <f t="shared" si="15"/>
        <v>0.79840319361277434</v>
      </c>
      <c r="AL25">
        <v>1</v>
      </c>
      <c r="AQ25">
        <v>2</v>
      </c>
    </row>
    <row r="26" spans="1:43" x14ac:dyDescent="0.3">
      <c r="A26">
        <v>19</v>
      </c>
      <c r="F26">
        <v>2</v>
      </c>
      <c r="G26" s="2">
        <f t="shared" si="0"/>
        <v>6.8728522336769758E-3</v>
      </c>
      <c r="H26" s="2">
        <f t="shared" si="1"/>
        <v>0.6872852233676976</v>
      </c>
      <c r="I26" s="2">
        <f t="shared" si="2"/>
        <v>2.1739130434782608</v>
      </c>
      <c r="K26">
        <v>2</v>
      </c>
      <c r="L26" s="2">
        <f t="shared" si="3"/>
        <v>0.58479532163742687</v>
      </c>
      <c r="M26" s="2">
        <f t="shared" si="4"/>
        <v>1.5873015873015872</v>
      </c>
      <c r="O26" s="4">
        <v>2</v>
      </c>
      <c r="P26" s="4">
        <f t="shared" si="5"/>
        <v>0.59523809523809523</v>
      </c>
      <c r="Q26" s="4">
        <f t="shared" si="6"/>
        <v>4.3478260869565215</v>
      </c>
      <c r="U26">
        <v>1</v>
      </c>
      <c r="V26" s="2">
        <f t="shared" si="7"/>
        <v>0.31948881789137379</v>
      </c>
      <c r="W26" s="2">
        <f t="shared" si="8"/>
        <v>0.95238095238095244</v>
      </c>
      <c r="Y26">
        <v>1</v>
      </c>
      <c r="Z26" s="2">
        <f t="shared" si="9"/>
        <v>0.40650406504065045</v>
      </c>
      <c r="AA26" s="2">
        <f t="shared" si="10"/>
        <v>1.25</v>
      </c>
      <c r="AC26">
        <v>3</v>
      </c>
      <c r="AD26" s="2">
        <f t="shared" si="11"/>
        <v>2.2388059701492535</v>
      </c>
      <c r="AE26" s="2">
        <f t="shared" si="12"/>
        <v>5.7692307692307692</v>
      </c>
      <c r="AG26" s="2">
        <f t="shared" si="13"/>
        <v>11</v>
      </c>
      <c r="AH26" s="2">
        <f t="shared" si="14"/>
        <v>0.66185318892900113</v>
      </c>
      <c r="AI26" s="2">
        <f t="shared" si="15"/>
        <v>2.19560878243513</v>
      </c>
      <c r="AL26">
        <v>5</v>
      </c>
      <c r="AQ26">
        <v>8</v>
      </c>
    </row>
    <row r="27" spans="1:43" s="4" customFormat="1" x14ac:dyDescent="0.3">
      <c r="A27" s="4">
        <v>20</v>
      </c>
      <c r="F27" s="4">
        <v>22</v>
      </c>
      <c r="G27" s="4">
        <f t="shared" si="0"/>
        <v>7.560137457044673E-2</v>
      </c>
      <c r="H27" s="4">
        <f t="shared" si="1"/>
        <v>7.5601374570446733</v>
      </c>
      <c r="I27" s="4">
        <f t="shared" si="2"/>
        <v>23.913043478260871</v>
      </c>
      <c r="K27" s="4">
        <v>15</v>
      </c>
      <c r="L27" s="4">
        <f t="shared" si="3"/>
        <v>4.3859649122807012</v>
      </c>
      <c r="M27" s="4">
        <f t="shared" si="4"/>
        <v>11.904761904761903</v>
      </c>
      <c r="O27" s="4">
        <v>22</v>
      </c>
      <c r="P27" s="4">
        <f t="shared" si="5"/>
        <v>6.5476190476190483</v>
      </c>
      <c r="Q27" s="4">
        <f t="shared" si="6"/>
        <v>47.826086956521742</v>
      </c>
      <c r="U27" s="4">
        <v>18</v>
      </c>
      <c r="V27" s="4">
        <f t="shared" si="7"/>
        <v>5.7507987220447285</v>
      </c>
      <c r="W27" s="4">
        <f t="shared" si="8"/>
        <v>17.142857142857142</v>
      </c>
      <c r="Y27" s="4">
        <v>21</v>
      </c>
      <c r="Z27" s="4">
        <f t="shared" si="9"/>
        <v>8.536585365853659</v>
      </c>
      <c r="AA27" s="4">
        <f t="shared" si="10"/>
        <v>26.25</v>
      </c>
      <c r="AC27" s="4">
        <v>10</v>
      </c>
      <c r="AD27" s="4">
        <f t="shared" si="11"/>
        <v>7.4626865671641784</v>
      </c>
      <c r="AE27" s="4">
        <f t="shared" si="12"/>
        <v>19.230769230769234</v>
      </c>
      <c r="AG27" s="2">
        <f t="shared" si="13"/>
        <v>108</v>
      </c>
      <c r="AH27" s="2">
        <f t="shared" si="14"/>
        <v>6.4981949458483745</v>
      </c>
      <c r="AI27" s="4">
        <f t="shared" si="15"/>
        <v>21.556886227544911</v>
      </c>
    </row>
    <row r="28" spans="1:43" s="4" customFormat="1" x14ac:dyDescent="0.3">
      <c r="A28" s="4">
        <v>21</v>
      </c>
      <c r="F28" s="4">
        <v>2</v>
      </c>
      <c r="G28" s="4">
        <f t="shared" si="0"/>
        <v>6.8728522336769758E-3</v>
      </c>
      <c r="H28" s="4">
        <f t="shared" si="1"/>
        <v>0.6872852233676976</v>
      </c>
      <c r="I28" s="4">
        <f t="shared" si="2"/>
        <v>2.1739130434782608</v>
      </c>
      <c r="K28" s="4">
        <v>7</v>
      </c>
      <c r="L28" s="4">
        <f t="shared" si="3"/>
        <v>2.0467836257309941</v>
      </c>
      <c r="M28" s="4">
        <f t="shared" si="4"/>
        <v>5.5555555555555554</v>
      </c>
      <c r="O28" s="4">
        <v>1</v>
      </c>
      <c r="P28" s="4">
        <f t="shared" si="5"/>
        <v>0.29761904761904762</v>
      </c>
      <c r="Q28" s="4">
        <f t="shared" si="6"/>
        <v>2.1739130434782608</v>
      </c>
      <c r="U28" s="4">
        <v>14</v>
      </c>
      <c r="V28" s="4">
        <f t="shared" si="7"/>
        <v>4.4728434504792327</v>
      </c>
      <c r="W28" s="4">
        <f t="shared" si="8"/>
        <v>13.333333333333334</v>
      </c>
      <c r="Y28" s="4">
        <v>7</v>
      </c>
      <c r="Z28" s="4">
        <f t="shared" si="9"/>
        <v>2.8455284552845526</v>
      </c>
      <c r="AA28" s="4">
        <f t="shared" si="10"/>
        <v>8.75</v>
      </c>
      <c r="AC28" s="4">
        <v>1</v>
      </c>
      <c r="AD28" s="4">
        <f t="shared" si="11"/>
        <v>0.74626865671641784</v>
      </c>
      <c r="AE28" s="4">
        <f t="shared" si="12"/>
        <v>1.9230769230769231</v>
      </c>
      <c r="AG28" s="2">
        <f t="shared" si="13"/>
        <v>32</v>
      </c>
      <c r="AH28" s="2">
        <f t="shared" si="14"/>
        <v>1.9253910950661854</v>
      </c>
      <c r="AI28" s="4">
        <f t="shared" si="15"/>
        <v>6.3872255489021947</v>
      </c>
    </row>
    <row r="29" spans="1:43" x14ac:dyDescent="0.3">
      <c r="A29">
        <v>22</v>
      </c>
      <c r="F29">
        <v>2</v>
      </c>
      <c r="G29" s="2">
        <f t="shared" si="0"/>
        <v>6.8728522336769758E-3</v>
      </c>
      <c r="H29" s="2">
        <f t="shared" si="1"/>
        <v>0.6872852233676976</v>
      </c>
      <c r="I29" s="2">
        <f t="shared" si="2"/>
        <v>2.1739130434782608</v>
      </c>
      <c r="K29">
        <v>6</v>
      </c>
      <c r="L29" s="2">
        <f t="shared" si="3"/>
        <v>1.7543859649122806</v>
      </c>
      <c r="M29" s="2">
        <f t="shared" si="4"/>
        <v>4.7619047619047619</v>
      </c>
      <c r="O29" s="4">
        <v>3</v>
      </c>
      <c r="P29" s="4">
        <f t="shared" si="5"/>
        <v>0.89285714285714279</v>
      </c>
      <c r="Q29" s="4">
        <f t="shared" si="6"/>
        <v>6.5217391304347823</v>
      </c>
      <c r="U29">
        <v>3</v>
      </c>
      <c r="V29" s="2">
        <f t="shared" si="7"/>
        <v>0.95846645367412142</v>
      </c>
      <c r="W29" s="2">
        <f t="shared" si="8"/>
        <v>2.8571428571428572</v>
      </c>
      <c r="Y29">
        <v>1</v>
      </c>
      <c r="Z29" s="2">
        <f t="shared" si="9"/>
        <v>0.40650406504065045</v>
      </c>
      <c r="AA29" s="2">
        <f t="shared" si="10"/>
        <v>1.25</v>
      </c>
      <c r="AC29">
        <v>1</v>
      </c>
      <c r="AD29" s="2">
        <f t="shared" si="11"/>
        <v>0.74626865671641784</v>
      </c>
      <c r="AE29" s="2">
        <f t="shared" si="12"/>
        <v>1.9230769230769231</v>
      </c>
      <c r="AG29" s="2">
        <f t="shared" si="13"/>
        <v>16</v>
      </c>
      <c r="AH29" s="2">
        <f t="shared" si="14"/>
        <v>0.96269554753309272</v>
      </c>
      <c r="AI29" s="2">
        <f t="shared" si="15"/>
        <v>3.1936127744510974</v>
      </c>
      <c r="AL29">
        <v>7</v>
      </c>
      <c r="AQ29">
        <v>3</v>
      </c>
    </row>
    <row r="30" spans="1:43" x14ac:dyDescent="0.3">
      <c r="A30">
        <v>23</v>
      </c>
      <c r="F30">
        <v>0</v>
      </c>
      <c r="G30" s="2">
        <f t="shared" si="0"/>
        <v>0</v>
      </c>
      <c r="H30" s="2">
        <f t="shared" si="1"/>
        <v>0</v>
      </c>
      <c r="I30" s="2">
        <f t="shared" si="2"/>
        <v>0</v>
      </c>
      <c r="K30">
        <v>1</v>
      </c>
      <c r="L30" s="2">
        <f t="shared" si="3"/>
        <v>0.29239766081871343</v>
      </c>
      <c r="M30" s="2">
        <f t="shared" si="4"/>
        <v>0.79365079365079361</v>
      </c>
      <c r="O30" s="4">
        <v>1</v>
      </c>
      <c r="P30" s="4">
        <f t="shared" si="5"/>
        <v>0.29761904761904762</v>
      </c>
      <c r="Q30" s="4">
        <f t="shared" si="6"/>
        <v>2.1739130434782608</v>
      </c>
      <c r="U30">
        <v>2</v>
      </c>
      <c r="V30" s="2">
        <f t="shared" si="7"/>
        <v>0.63897763578274758</v>
      </c>
      <c r="W30" s="2">
        <f t="shared" si="8"/>
        <v>1.9047619047619049</v>
      </c>
      <c r="Y30">
        <v>1</v>
      </c>
      <c r="Z30" s="2">
        <f t="shared" si="9"/>
        <v>0.40650406504065045</v>
      </c>
      <c r="AA30" s="2">
        <f t="shared" si="10"/>
        <v>1.25</v>
      </c>
      <c r="AC30">
        <v>0</v>
      </c>
      <c r="AD30" s="2">
        <f t="shared" si="11"/>
        <v>0</v>
      </c>
      <c r="AE30" s="2">
        <f t="shared" si="12"/>
        <v>0</v>
      </c>
      <c r="AG30" s="2">
        <f t="shared" si="13"/>
        <v>5</v>
      </c>
      <c r="AH30" s="2">
        <f t="shared" si="14"/>
        <v>0.30084235860409148</v>
      </c>
      <c r="AI30" s="2">
        <f t="shared" si="15"/>
        <v>0.99800399201596801</v>
      </c>
      <c r="AQ30">
        <v>1</v>
      </c>
    </row>
    <row r="31" spans="1:43" x14ac:dyDescent="0.3">
      <c r="A31">
        <v>24</v>
      </c>
      <c r="F31">
        <v>0</v>
      </c>
      <c r="G31" s="2">
        <f t="shared" si="0"/>
        <v>0</v>
      </c>
      <c r="H31" s="2">
        <f t="shared" si="1"/>
        <v>0</v>
      </c>
      <c r="I31" s="2">
        <f t="shared" si="2"/>
        <v>0</v>
      </c>
      <c r="K31">
        <v>0</v>
      </c>
      <c r="L31" s="2">
        <f t="shared" si="3"/>
        <v>0</v>
      </c>
      <c r="M31" s="2">
        <f t="shared" si="4"/>
        <v>0</v>
      </c>
      <c r="O31" s="4">
        <v>0</v>
      </c>
      <c r="P31" s="4">
        <f t="shared" si="5"/>
        <v>0</v>
      </c>
      <c r="Q31" s="4">
        <f t="shared" si="6"/>
        <v>0</v>
      </c>
      <c r="U31">
        <v>0</v>
      </c>
      <c r="V31" s="2">
        <f t="shared" si="7"/>
        <v>0</v>
      </c>
      <c r="W31" s="2">
        <f t="shared" si="8"/>
        <v>0</v>
      </c>
      <c r="Y31">
        <v>0</v>
      </c>
      <c r="Z31" s="2">
        <f t="shared" si="9"/>
        <v>0</v>
      </c>
      <c r="AA31" s="2">
        <f t="shared" si="10"/>
        <v>0</v>
      </c>
      <c r="AC31">
        <v>0</v>
      </c>
      <c r="AD31" s="2">
        <f t="shared" si="11"/>
        <v>0</v>
      </c>
      <c r="AE31" s="2">
        <f t="shared" si="12"/>
        <v>0</v>
      </c>
      <c r="AG31" s="2">
        <f t="shared" si="13"/>
        <v>0</v>
      </c>
      <c r="AH31" s="2">
        <f t="shared" si="14"/>
        <v>0</v>
      </c>
      <c r="AI31" s="2">
        <f t="shared" si="15"/>
        <v>0</v>
      </c>
    </row>
    <row r="32" spans="1:43" x14ac:dyDescent="0.3">
      <c r="A32">
        <v>25</v>
      </c>
      <c r="F32">
        <v>0</v>
      </c>
      <c r="G32" s="2">
        <f t="shared" si="0"/>
        <v>0</v>
      </c>
      <c r="H32" s="2">
        <f t="shared" si="1"/>
        <v>0</v>
      </c>
      <c r="I32" s="2">
        <f t="shared" si="2"/>
        <v>0</v>
      </c>
      <c r="K32">
        <v>0</v>
      </c>
      <c r="L32" s="2">
        <f t="shared" si="3"/>
        <v>0</v>
      </c>
      <c r="M32" s="2">
        <f t="shared" si="4"/>
        <v>0</v>
      </c>
      <c r="O32" s="4">
        <v>0</v>
      </c>
      <c r="P32" s="4">
        <f t="shared" si="5"/>
        <v>0</v>
      </c>
      <c r="Q32" s="4">
        <f t="shared" si="6"/>
        <v>0</v>
      </c>
      <c r="U32">
        <v>1</v>
      </c>
      <c r="V32" s="2">
        <f t="shared" si="7"/>
        <v>0.31948881789137379</v>
      </c>
      <c r="W32" s="2">
        <f t="shared" si="8"/>
        <v>0.95238095238095244</v>
      </c>
      <c r="Y32">
        <v>0</v>
      </c>
      <c r="Z32" s="2">
        <f t="shared" si="9"/>
        <v>0</v>
      </c>
      <c r="AA32" s="2">
        <f t="shared" si="10"/>
        <v>0</v>
      </c>
      <c r="AC32">
        <v>0</v>
      </c>
      <c r="AD32" s="2">
        <f t="shared" si="11"/>
        <v>0</v>
      </c>
      <c r="AE32" s="2">
        <f t="shared" si="12"/>
        <v>0</v>
      </c>
      <c r="AG32" s="2">
        <f t="shared" si="13"/>
        <v>1</v>
      </c>
      <c r="AH32" s="2">
        <f t="shared" si="14"/>
        <v>6.0168471720818295E-2</v>
      </c>
      <c r="AI32" s="2">
        <f t="shared" si="15"/>
        <v>0.19960079840319359</v>
      </c>
    </row>
    <row r="33" spans="1:43" x14ac:dyDescent="0.3">
      <c r="A33">
        <v>26</v>
      </c>
      <c r="F33">
        <v>0</v>
      </c>
      <c r="G33" s="2">
        <f t="shared" si="0"/>
        <v>0</v>
      </c>
      <c r="H33" s="2">
        <f t="shared" si="1"/>
        <v>0</v>
      </c>
      <c r="I33" s="2">
        <f t="shared" si="2"/>
        <v>0</v>
      </c>
      <c r="K33">
        <v>0</v>
      </c>
      <c r="L33" s="2">
        <f t="shared" si="3"/>
        <v>0</v>
      </c>
      <c r="M33" s="2">
        <f t="shared" si="4"/>
        <v>0</v>
      </c>
      <c r="O33" s="4">
        <v>0</v>
      </c>
      <c r="P33" s="4">
        <f t="shared" si="5"/>
        <v>0</v>
      </c>
      <c r="Q33" s="4">
        <f t="shared" si="6"/>
        <v>0</v>
      </c>
      <c r="U33">
        <v>0</v>
      </c>
      <c r="V33" s="2">
        <f t="shared" si="7"/>
        <v>0</v>
      </c>
      <c r="W33" s="2">
        <f t="shared" si="8"/>
        <v>0</v>
      </c>
      <c r="Y33">
        <v>1</v>
      </c>
      <c r="Z33" s="2">
        <f t="shared" si="9"/>
        <v>0.40650406504065045</v>
      </c>
      <c r="AA33" s="2">
        <f t="shared" si="10"/>
        <v>1.25</v>
      </c>
      <c r="AC33">
        <v>0</v>
      </c>
      <c r="AD33" s="2">
        <f t="shared" si="11"/>
        <v>0</v>
      </c>
      <c r="AE33" s="2">
        <f t="shared" si="12"/>
        <v>0</v>
      </c>
      <c r="AG33" s="2">
        <f t="shared" si="13"/>
        <v>1</v>
      </c>
      <c r="AH33" s="2">
        <f t="shared" si="14"/>
        <v>6.0168471720818295E-2</v>
      </c>
      <c r="AI33" s="2">
        <f t="shared" si="15"/>
        <v>0.19960079840319359</v>
      </c>
    </row>
    <row r="34" spans="1:43" x14ac:dyDescent="0.3">
      <c r="A34">
        <v>27</v>
      </c>
      <c r="F34">
        <v>0</v>
      </c>
      <c r="G34" s="2">
        <f t="shared" si="0"/>
        <v>0</v>
      </c>
      <c r="H34" s="2">
        <f t="shared" si="1"/>
        <v>0</v>
      </c>
      <c r="I34" s="2">
        <f t="shared" si="2"/>
        <v>0</v>
      </c>
      <c r="K34">
        <v>0</v>
      </c>
      <c r="L34" s="2">
        <f t="shared" si="3"/>
        <v>0</v>
      </c>
      <c r="M34" s="2">
        <f t="shared" si="4"/>
        <v>0</v>
      </c>
      <c r="O34" s="4">
        <v>1</v>
      </c>
      <c r="P34" s="4">
        <f t="shared" si="5"/>
        <v>0.29761904761904762</v>
      </c>
      <c r="Q34" s="4">
        <f t="shared" si="6"/>
        <v>2.1739130434782608</v>
      </c>
      <c r="U34">
        <v>0</v>
      </c>
      <c r="V34" s="2">
        <f t="shared" si="7"/>
        <v>0</v>
      </c>
      <c r="W34" s="2">
        <f t="shared" si="8"/>
        <v>0</v>
      </c>
      <c r="Y34">
        <v>0</v>
      </c>
      <c r="Z34" s="2">
        <f t="shared" si="9"/>
        <v>0</v>
      </c>
      <c r="AA34" s="2">
        <f t="shared" si="10"/>
        <v>0</v>
      </c>
      <c r="AC34">
        <v>0</v>
      </c>
      <c r="AD34" s="2">
        <f t="shared" si="11"/>
        <v>0</v>
      </c>
      <c r="AE34" s="2">
        <f t="shared" si="12"/>
        <v>0</v>
      </c>
      <c r="AG34" s="2">
        <f t="shared" si="13"/>
        <v>1</v>
      </c>
      <c r="AH34" s="2">
        <f t="shared" si="14"/>
        <v>6.0168471720818295E-2</v>
      </c>
      <c r="AI34" s="2">
        <f t="shared" si="15"/>
        <v>0.19960079840319359</v>
      </c>
      <c r="AL34">
        <v>1</v>
      </c>
      <c r="AQ34">
        <v>1</v>
      </c>
    </row>
    <row r="35" spans="1:43" x14ac:dyDescent="0.3">
      <c r="A35">
        <v>28</v>
      </c>
      <c r="F35">
        <v>2</v>
      </c>
      <c r="G35" s="2">
        <f t="shared" si="0"/>
        <v>6.8728522336769758E-3</v>
      </c>
      <c r="H35" s="2">
        <f t="shared" si="1"/>
        <v>0.6872852233676976</v>
      </c>
      <c r="I35" s="2">
        <f t="shared" si="2"/>
        <v>2.1739130434782608</v>
      </c>
      <c r="K35">
        <v>4</v>
      </c>
      <c r="L35" s="2">
        <f t="shared" si="3"/>
        <v>1.1695906432748537</v>
      </c>
      <c r="M35" s="2">
        <f t="shared" si="4"/>
        <v>3.1746031746031744</v>
      </c>
      <c r="O35" s="4">
        <v>1</v>
      </c>
      <c r="P35" s="4">
        <f t="shared" si="5"/>
        <v>0.29761904761904762</v>
      </c>
      <c r="Q35" s="4">
        <f t="shared" si="6"/>
        <v>2.1739130434782608</v>
      </c>
      <c r="U35">
        <v>5</v>
      </c>
      <c r="V35" s="2">
        <f t="shared" si="7"/>
        <v>1.5974440894568689</v>
      </c>
      <c r="W35" s="2">
        <f t="shared" si="8"/>
        <v>4.7619047619047619</v>
      </c>
      <c r="Y35">
        <v>4</v>
      </c>
      <c r="Z35" s="2">
        <f t="shared" si="9"/>
        <v>1.6260162601626018</v>
      </c>
      <c r="AA35" s="2">
        <f t="shared" si="10"/>
        <v>5</v>
      </c>
      <c r="AC35">
        <v>3</v>
      </c>
      <c r="AD35" s="2">
        <f t="shared" si="11"/>
        <v>2.2388059701492535</v>
      </c>
      <c r="AE35" s="2">
        <f t="shared" si="12"/>
        <v>5.7692307692307692</v>
      </c>
      <c r="AG35" s="2">
        <f t="shared" si="13"/>
        <v>19</v>
      </c>
      <c r="AH35" s="2">
        <f t="shared" si="14"/>
        <v>1.1432009626955475</v>
      </c>
      <c r="AI35" s="2">
        <f t="shared" si="15"/>
        <v>3.7924151696606789</v>
      </c>
      <c r="AL35">
        <v>9</v>
      </c>
      <c r="AQ35">
        <v>7</v>
      </c>
    </row>
    <row r="36" spans="1:43" x14ac:dyDescent="0.3">
      <c r="A36">
        <v>29</v>
      </c>
      <c r="F36">
        <v>3</v>
      </c>
      <c r="G36" s="2">
        <f t="shared" si="0"/>
        <v>1.0309278350515464E-2</v>
      </c>
      <c r="H36" s="2">
        <f t="shared" si="1"/>
        <v>1.0309278350515463</v>
      </c>
      <c r="I36" s="2">
        <f t="shared" si="2"/>
        <v>3.2608695652173911</v>
      </c>
      <c r="K36">
        <v>7</v>
      </c>
      <c r="L36" s="2">
        <f t="shared" si="3"/>
        <v>2.0467836257309941</v>
      </c>
      <c r="M36" s="2">
        <f t="shared" si="4"/>
        <v>5.5555555555555554</v>
      </c>
      <c r="O36" s="4">
        <v>3</v>
      </c>
      <c r="P36" s="4">
        <f t="shared" si="5"/>
        <v>0.89285714285714279</v>
      </c>
      <c r="Q36" s="4">
        <f t="shared" si="6"/>
        <v>6.5217391304347823</v>
      </c>
      <c r="U36">
        <v>4</v>
      </c>
      <c r="V36" s="2">
        <f t="shared" si="7"/>
        <v>1.2779552715654952</v>
      </c>
      <c r="W36" s="2">
        <f t="shared" si="8"/>
        <v>3.8095238095238098</v>
      </c>
      <c r="Y36">
        <v>2</v>
      </c>
      <c r="Z36" s="2">
        <f t="shared" si="9"/>
        <v>0.81300813008130091</v>
      </c>
      <c r="AA36" s="2">
        <f t="shared" si="10"/>
        <v>2.5</v>
      </c>
      <c r="AC36">
        <v>0</v>
      </c>
      <c r="AD36" s="2">
        <f t="shared" si="11"/>
        <v>0</v>
      </c>
      <c r="AE36" s="2">
        <f t="shared" si="12"/>
        <v>0</v>
      </c>
      <c r="AG36" s="2">
        <f t="shared" si="13"/>
        <v>19</v>
      </c>
      <c r="AH36" s="2">
        <f t="shared" si="14"/>
        <v>1.1432009626955475</v>
      </c>
      <c r="AI36" s="2">
        <f t="shared" si="15"/>
        <v>3.7924151696606789</v>
      </c>
      <c r="AL36">
        <v>1</v>
      </c>
      <c r="AQ36">
        <v>6</v>
      </c>
    </row>
    <row r="37" spans="1:43" x14ac:dyDescent="0.3">
      <c r="A37">
        <v>30</v>
      </c>
      <c r="F37">
        <v>0</v>
      </c>
      <c r="G37" s="2">
        <f t="shared" si="0"/>
        <v>0</v>
      </c>
      <c r="H37" s="2">
        <f t="shared" si="1"/>
        <v>0</v>
      </c>
      <c r="I37" s="2">
        <f t="shared" si="2"/>
        <v>0</v>
      </c>
      <c r="K37">
        <v>0</v>
      </c>
      <c r="L37" s="2">
        <f t="shared" si="3"/>
        <v>0</v>
      </c>
      <c r="M37" s="2">
        <f t="shared" si="4"/>
        <v>0</v>
      </c>
      <c r="O37" s="4">
        <v>1</v>
      </c>
      <c r="P37" s="4">
        <f t="shared" si="5"/>
        <v>0.29761904761904762</v>
      </c>
      <c r="Q37" s="4">
        <f t="shared" si="6"/>
        <v>2.1739130434782608</v>
      </c>
      <c r="U37">
        <v>1</v>
      </c>
      <c r="V37" s="2">
        <f t="shared" si="7"/>
        <v>0.31948881789137379</v>
      </c>
      <c r="W37" s="2">
        <f t="shared" si="8"/>
        <v>0.95238095238095244</v>
      </c>
      <c r="Y37">
        <v>0</v>
      </c>
      <c r="Z37" s="2">
        <f t="shared" si="9"/>
        <v>0</v>
      </c>
      <c r="AA37" s="2">
        <f t="shared" si="10"/>
        <v>0</v>
      </c>
      <c r="AC37">
        <v>0</v>
      </c>
      <c r="AD37" s="2">
        <f t="shared" si="11"/>
        <v>0</v>
      </c>
      <c r="AE37" s="2">
        <f t="shared" si="12"/>
        <v>0</v>
      </c>
      <c r="AG37" s="2">
        <f t="shared" si="13"/>
        <v>2</v>
      </c>
      <c r="AH37" s="2">
        <f t="shared" si="14"/>
        <v>0.12033694344163659</v>
      </c>
      <c r="AI37" s="2">
        <f t="shared" si="15"/>
        <v>0.39920159680638717</v>
      </c>
    </row>
    <row r="38" spans="1:43" x14ac:dyDescent="0.3">
      <c r="A38">
        <v>31</v>
      </c>
      <c r="F38">
        <v>1</v>
      </c>
      <c r="G38" s="2">
        <f t="shared" si="0"/>
        <v>3.4364261168384879E-3</v>
      </c>
      <c r="H38" s="2">
        <f t="shared" si="1"/>
        <v>0.3436426116838488</v>
      </c>
      <c r="I38" s="2">
        <f t="shared" si="2"/>
        <v>1.0869565217391304</v>
      </c>
      <c r="K38">
        <v>1</v>
      </c>
      <c r="L38" s="2">
        <f t="shared" si="3"/>
        <v>0.29239766081871343</v>
      </c>
      <c r="M38" s="2">
        <f t="shared" si="4"/>
        <v>0.79365079365079361</v>
      </c>
      <c r="O38" s="4">
        <v>0</v>
      </c>
      <c r="P38" s="4">
        <f t="shared" si="5"/>
        <v>0</v>
      </c>
      <c r="Q38" s="4">
        <f t="shared" si="6"/>
        <v>0</v>
      </c>
      <c r="U38">
        <v>0</v>
      </c>
      <c r="V38" s="2">
        <f t="shared" si="7"/>
        <v>0</v>
      </c>
      <c r="W38" s="2">
        <f t="shared" si="8"/>
        <v>0</v>
      </c>
      <c r="Y38">
        <v>0</v>
      </c>
      <c r="Z38" s="2">
        <f t="shared" si="9"/>
        <v>0</v>
      </c>
      <c r="AA38" s="2">
        <f t="shared" si="10"/>
        <v>0</v>
      </c>
      <c r="AC38">
        <v>0</v>
      </c>
      <c r="AD38" s="2">
        <f t="shared" si="11"/>
        <v>0</v>
      </c>
      <c r="AE38" s="2">
        <f t="shared" si="12"/>
        <v>0</v>
      </c>
      <c r="AG38" s="2">
        <f t="shared" si="13"/>
        <v>2</v>
      </c>
      <c r="AH38" s="2">
        <f t="shared" si="14"/>
        <v>0.12033694344163659</v>
      </c>
      <c r="AI38" s="2">
        <f t="shared" si="15"/>
        <v>0.39920159680638717</v>
      </c>
    </row>
    <row r="39" spans="1:43" x14ac:dyDescent="0.3">
      <c r="A39">
        <v>32</v>
      </c>
      <c r="F39">
        <v>0</v>
      </c>
      <c r="G39" s="2">
        <f t="shared" si="0"/>
        <v>0</v>
      </c>
      <c r="H39" s="2">
        <f t="shared" si="1"/>
        <v>0</v>
      </c>
      <c r="I39" s="2">
        <f t="shared" si="2"/>
        <v>0</v>
      </c>
      <c r="K39">
        <v>0</v>
      </c>
      <c r="L39" s="2">
        <f t="shared" si="3"/>
        <v>0</v>
      </c>
      <c r="M39" s="2">
        <f t="shared" si="4"/>
        <v>0</v>
      </c>
      <c r="O39" s="4">
        <v>0</v>
      </c>
      <c r="P39" s="4">
        <f t="shared" si="5"/>
        <v>0</v>
      </c>
      <c r="Q39" s="4">
        <f t="shared" si="6"/>
        <v>0</v>
      </c>
      <c r="U39">
        <v>0</v>
      </c>
      <c r="V39" s="2">
        <f t="shared" si="7"/>
        <v>0</v>
      </c>
      <c r="W39" s="2">
        <f t="shared" si="8"/>
        <v>0</v>
      </c>
      <c r="Y39">
        <v>0</v>
      </c>
      <c r="Z39" s="2">
        <f t="shared" si="9"/>
        <v>0</v>
      </c>
      <c r="AA39" s="2">
        <f t="shared" si="10"/>
        <v>0</v>
      </c>
      <c r="AC39">
        <v>0</v>
      </c>
      <c r="AD39" s="2">
        <f t="shared" si="11"/>
        <v>0</v>
      </c>
      <c r="AE39" s="2">
        <f t="shared" si="12"/>
        <v>0</v>
      </c>
      <c r="AG39" s="2">
        <f t="shared" si="13"/>
        <v>0</v>
      </c>
      <c r="AH39" s="2">
        <f t="shared" si="14"/>
        <v>0</v>
      </c>
      <c r="AI39" s="2">
        <f t="shared" si="15"/>
        <v>0</v>
      </c>
    </row>
    <row r="40" spans="1:43" x14ac:dyDescent="0.3">
      <c r="A40">
        <v>33</v>
      </c>
      <c r="F40">
        <v>0</v>
      </c>
      <c r="G40" s="2">
        <f t="shared" si="0"/>
        <v>0</v>
      </c>
      <c r="H40" s="2">
        <f t="shared" si="1"/>
        <v>0</v>
      </c>
      <c r="I40" s="2">
        <f t="shared" si="2"/>
        <v>0</v>
      </c>
      <c r="K40">
        <v>1</v>
      </c>
      <c r="L40" s="2">
        <f t="shared" si="3"/>
        <v>0.29239766081871343</v>
      </c>
      <c r="M40" s="2">
        <f t="shared" si="4"/>
        <v>0.79365079365079361</v>
      </c>
      <c r="O40" s="4">
        <v>0</v>
      </c>
      <c r="P40" s="4">
        <f t="shared" si="5"/>
        <v>0</v>
      </c>
      <c r="Q40" s="4">
        <f t="shared" si="6"/>
        <v>0</v>
      </c>
      <c r="U40">
        <v>0</v>
      </c>
      <c r="V40" s="2">
        <f t="shared" si="7"/>
        <v>0</v>
      </c>
      <c r="W40" s="2">
        <f t="shared" si="8"/>
        <v>0</v>
      </c>
      <c r="X40" s="2" t="s">
        <v>84</v>
      </c>
      <c r="Y40">
        <v>0</v>
      </c>
      <c r="Z40" s="2">
        <f t="shared" si="9"/>
        <v>0</v>
      </c>
      <c r="AA40" s="2">
        <f t="shared" si="10"/>
        <v>0</v>
      </c>
      <c r="AC40">
        <v>0</v>
      </c>
      <c r="AD40" s="2">
        <f t="shared" si="11"/>
        <v>0</v>
      </c>
      <c r="AE40" s="2">
        <f t="shared" si="12"/>
        <v>0</v>
      </c>
      <c r="AG40" s="2">
        <f t="shared" si="13"/>
        <v>1</v>
      </c>
      <c r="AH40" s="2">
        <f t="shared" si="14"/>
        <v>6.0168471720818295E-2</v>
      </c>
      <c r="AI40" s="2">
        <f t="shared" si="15"/>
        <v>0.19960079840319359</v>
      </c>
    </row>
    <row r="41" spans="1:43" x14ac:dyDescent="0.3">
      <c r="A41">
        <v>34</v>
      </c>
      <c r="F41">
        <v>0</v>
      </c>
      <c r="G41" s="2">
        <f t="shared" si="0"/>
        <v>0</v>
      </c>
      <c r="H41" s="2">
        <f t="shared" si="1"/>
        <v>0</v>
      </c>
      <c r="I41" s="2">
        <f t="shared" si="2"/>
        <v>0</v>
      </c>
      <c r="K41">
        <v>0</v>
      </c>
      <c r="L41" s="2">
        <f t="shared" si="3"/>
        <v>0</v>
      </c>
      <c r="M41" s="2">
        <f t="shared" si="4"/>
        <v>0</v>
      </c>
      <c r="O41" s="4">
        <v>1</v>
      </c>
      <c r="P41" s="4">
        <f t="shared" si="5"/>
        <v>0.29761904761904762</v>
      </c>
      <c r="Q41" s="4">
        <f t="shared" si="6"/>
        <v>2.1739130434782608</v>
      </c>
      <c r="U41">
        <v>1</v>
      </c>
      <c r="V41" s="2">
        <f t="shared" si="7"/>
        <v>0.31948881789137379</v>
      </c>
      <c r="W41" s="2">
        <f t="shared" si="8"/>
        <v>0.95238095238095244</v>
      </c>
      <c r="Y41">
        <v>0</v>
      </c>
      <c r="Z41" s="2">
        <f t="shared" si="9"/>
        <v>0</v>
      </c>
      <c r="AA41" s="2">
        <f t="shared" si="10"/>
        <v>0</v>
      </c>
      <c r="AC41">
        <v>0</v>
      </c>
      <c r="AD41" s="2">
        <f t="shared" si="11"/>
        <v>0</v>
      </c>
      <c r="AE41" s="2">
        <f t="shared" si="12"/>
        <v>0</v>
      </c>
      <c r="AF41" t="s">
        <v>84</v>
      </c>
      <c r="AG41" s="2">
        <f t="shared" si="13"/>
        <v>2</v>
      </c>
      <c r="AH41" s="2">
        <f t="shared" si="14"/>
        <v>0.12033694344163659</v>
      </c>
      <c r="AI41" s="2">
        <f t="shared" si="15"/>
        <v>0.39920159680638717</v>
      </c>
    </row>
    <row r="42" spans="1:43" x14ac:dyDescent="0.3">
      <c r="A42">
        <v>35</v>
      </c>
      <c r="F42">
        <v>0</v>
      </c>
      <c r="G42" s="2">
        <f t="shared" si="0"/>
        <v>0</v>
      </c>
      <c r="H42" s="2">
        <f t="shared" si="1"/>
        <v>0</v>
      </c>
      <c r="I42" s="2">
        <f t="shared" si="2"/>
        <v>0</v>
      </c>
      <c r="K42">
        <v>1</v>
      </c>
      <c r="L42" s="2">
        <f t="shared" si="3"/>
        <v>0.29239766081871343</v>
      </c>
      <c r="M42" s="2">
        <f t="shared" si="4"/>
        <v>0.79365079365079361</v>
      </c>
      <c r="O42" s="4">
        <v>0</v>
      </c>
      <c r="P42" s="4">
        <f t="shared" si="5"/>
        <v>0</v>
      </c>
      <c r="Q42" s="4">
        <f t="shared" si="6"/>
        <v>0</v>
      </c>
      <c r="U42">
        <v>0</v>
      </c>
      <c r="V42" s="2">
        <f t="shared" si="7"/>
        <v>0</v>
      </c>
      <c r="W42" s="2">
        <f t="shared" si="8"/>
        <v>0</v>
      </c>
      <c r="Y42">
        <v>0</v>
      </c>
      <c r="Z42" s="2">
        <f t="shared" si="9"/>
        <v>0</v>
      </c>
      <c r="AA42" s="2">
        <f t="shared" si="10"/>
        <v>0</v>
      </c>
      <c r="AC42">
        <v>0</v>
      </c>
      <c r="AD42" s="2">
        <f t="shared" si="11"/>
        <v>0</v>
      </c>
      <c r="AE42" s="2">
        <f t="shared" si="12"/>
        <v>0</v>
      </c>
      <c r="AG42" s="2">
        <f t="shared" si="13"/>
        <v>1</v>
      </c>
      <c r="AH42" s="2">
        <f t="shared" si="14"/>
        <v>6.0168471720818295E-2</v>
      </c>
      <c r="AI42" s="2">
        <f t="shared" si="15"/>
        <v>0.19960079840319359</v>
      </c>
    </row>
    <row r="43" spans="1:43" x14ac:dyDescent="0.3">
      <c r="A43">
        <v>36</v>
      </c>
      <c r="F43">
        <v>0</v>
      </c>
      <c r="G43" s="2">
        <f t="shared" si="0"/>
        <v>0</v>
      </c>
      <c r="H43" s="2">
        <f t="shared" si="1"/>
        <v>0</v>
      </c>
      <c r="I43" s="2">
        <f t="shared" si="2"/>
        <v>0</v>
      </c>
      <c r="K43">
        <v>0</v>
      </c>
      <c r="L43" s="2">
        <f t="shared" si="3"/>
        <v>0</v>
      </c>
      <c r="M43" s="2">
        <f t="shared" si="4"/>
        <v>0</v>
      </c>
      <c r="O43" s="4">
        <v>0</v>
      </c>
      <c r="P43" s="4">
        <f t="shared" si="5"/>
        <v>0</v>
      </c>
      <c r="Q43" s="4">
        <f t="shared" si="6"/>
        <v>0</v>
      </c>
      <c r="U43">
        <v>0</v>
      </c>
      <c r="V43" s="2">
        <f t="shared" si="7"/>
        <v>0</v>
      </c>
      <c r="W43" s="2">
        <f t="shared" si="8"/>
        <v>0</v>
      </c>
      <c r="Y43">
        <v>0</v>
      </c>
      <c r="Z43" s="2">
        <f t="shared" si="9"/>
        <v>0</v>
      </c>
      <c r="AA43" s="2">
        <f t="shared" si="10"/>
        <v>0</v>
      </c>
      <c r="AC43">
        <v>0</v>
      </c>
      <c r="AD43" s="2">
        <f t="shared" si="11"/>
        <v>0</v>
      </c>
      <c r="AE43" s="2">
        <f t="shared" si="12"/>
        <v>0</v>
      </c>
      <c r="AG43" s="2">
        <f t="shared" si="13"/>
        <v>0</v>
      </c>
      <c r="AH43" s="2">
        <f t="shared" si="14"/>
        <v>0</v>
      </c>
      <c r="AI43" s="2">
        <f t="shared" si="15"/>
        <v>0</v>
      </c>
    </row>
    <row r="44" spans="1:43" x14ac:dyDescent="0.3">
      <c r="A44">
        <v>37</v>
      </c>
      <c r="F44">
        <v>0</v>
      </c>
      <c r="G44" s="2">
        <f t="shared" si="0"/>
        <v>0</v>
      </c>
      <c r="H44" s="2">
        <f t="shared" si="1"/>
        <v>0</v>
      </c>
      <c r="I44" s="2">
        <f t="shared" si="2"/>
        <v>0</v>
      </c>
      <c r="K44">
        <v>0</v>
      </c>
      <c r="L44" s="2">
        <f t="shared" si="3"/>
        <v>0</v>
      </c>
      <c r="M44" s="2">
        <f t="shared" si="4"/>
        <v>0</v>
      </c>
      <c r="O44" s="4">
        <v>0</v>
      </c>
      <c r="P44" s="4">
        <f t="shared" si="5"/>
        <v>0</v>
      </c>
      <c r="Q44" s="4">
        <f t="shared" si="6"/>
        <v>0</v>
      </c>
      <c r="U44">
        <v>0</v>
      </c>
      <c r="V44" s="2">
        <f t="shared" si="7"/>
        <v>0</v>
      </c>
      <c r="W44" s="2">
        <f t="shared" si="8"/>
        <v>0</v>
      </c>
      <c r="Y44">
        <v>0</v>
      </c>
      <c r="Z44" s="2">
        <f t="shared" si="9"/>
        <v>0</v>
      </c>
      <c r="AA44" s="2">
        <f t="shared" si="10"/>
        <v>0</v>
      </c>
      <c r="AC44">
        <v>0</v>
      </c>
      <c r="AD44" s="2">
        <f t="shared" si="11"/>
        <v>0</v>
      </c>
      <c r="AE44" s="2">
        <f t="shared" si="12"/>
        <v>0</v>
      </c>
      <c r="AG44" s="2">
        <f t="shared" si="13"/>
        <v>0</v>
      </c>
      <c r="AH44" s="2">
        <f t="shared" si="14"/>
        <v>0</v>
      </c>
      <c r="AI44" s="2">
        <f t="shared" si="15"/>
        <v>0</v>
      </c>
    </row>
    <row r="45" spans="1:43" x14ac:dyDescent="0.3">
      <c r="A45">
        <v>38</v>
      </c>
      <c r="F45">
        <v>0</v>
      </c>
      <c r="G45" s="2">
        <f t="shared" si="0"/>
        <v>0</v>
      </c>
      <c r="H45" s="2">
        <f t="shared" si="1"/>
        <v>0</v>
      </c>
      <c r="I45" s="2">
        <f t="shared" si="2"/>
        <v>0</v>
      </c>
      <c r="K45">
        <v>0</v>
      </c>
      <c r="L45" s="2">
        <f t="shared" si="3"/>
        <v>0</v>
      </c>
      <c r="M45" s="2">
        <f t="shared" si="4"/>
        <v>0</v>
      </c>
      <c r="O45" s="4">
        <v>0</v>
      </c>
      <c r="P45" s="4">
        <f t="shared" si="5"/>
        <v>0</v>
      </c>
      <c r="Q45" s="4">
        <f t="shared" si="6"/>
        <v>0</v>
      </c>
      <c r="U45">
        <v>0</v>
      </c>
      <c r="V45" s="2">
        <f t="shared" si="7"/>
        <v>0</v>
      </c>
      <c r="W45" s="2">
        <f t="shared" si="8"/>
        <v>0</v>
      </c>
      <c r="Y45">
        <v>0</v>
      </c>
      <c r="Z45" s="2">
        <f t="shared" si="9"/>
        <v>0</v>
      </c>
      <c r="AA45" s="2">
        <f t="shared" si="10"/>
        <v>0</v>
      </c>
      <c r="AC45">
        <v>0</v>
      </c>
      <c r="AD45" s="2">
        <f t="shared" si="11"/>
        <v>0</v>
      </c>
      <c r="AE45" s="2">
        <f t="shared" si="12"/>
        <v>0</v>
      </c>
      <c r="AG45" s="2">
        <f t="shared" si="13"/>
        <v>0</v>
      </c>
      <c r="AH45" s="2">
        <f t="shared" si="14"/>
        <v>0</v>
      </c>
      <c r="AI45" s="2">
        <f t="shared" si="15"/>
        <v>0</v>
      </c>
    </row>
    <row r="46" spans="1:43" x14ac:dyDescent="0.3">
      <c r="A46">
        <v>39</v>
      </c>
      <c r="F46">
        <v>0</v>
      </c>
      <c r="G46" s="2">
        <f t="shared" si="0"/>
        <v>0</v>
      </c>
      <c r="H46" s="2">
        <f t="shared" si="1"/>
        <v>0</v>
      </c>
      <c r="I46" s="2">
        <f t="shared" si="2"/>
        <v>0</v>
      </c>
      <c r="K46">
        <v>0</v>
      </c>
      <c r="L46" s="2">
        <f t="shared" si="3"/>
        <v>0</v>
      </c>
      <c r="M46" s="2">
        <f t="shared" si="4"/>
        <v>0</v>
      </c>
      <c r="O46" s="4">
        <v>0</v>
      </c>
      <c r="P46" s="4">
        <f t="shared" si="5"/>
        <v>0</v>
      </c>
      <c r="Q46" s="4">
        <f t="shared" si="6"/>
        <v>0</v>
      </c>
      <c r="U46">
        <v>0</v>
      </c>
      <c r="V46" s="2">
        <f t="shared" si="7"/>
        <v>0</v>
      </c>
      <c r="W46" s="2">
        <f t="shared" si="8"/>
        <v>0</v>
      </c>
      <c r="Y46">
        <v>0</v>
      </c>
      <c r="Z46" s="2">
        <f t="shared" si="9"/>
        <v>0</v>
      </c>
      <c r="AA46" s="2">
        <f t="shared" si="10"/>
        <v>0</v>
      </c>
      <c r="AC46">
        <v>0</v>
      </c>
      <c r="AD46" s="2">
        <f t="shared" si="11"/>
        <v>0</v>
      </c>
      <c r="AE46" s="2">
        <f t="shared" si="12"/>
        <v>0</v>
      </c>
      <c r="AG46" s="2">
        <f t="shared" si="13"/>
        <v>0</v>
      </c>
      <c r="AH46" s="2">
        <f t="shared" si="14"/>
        <v>0</v>
      </c>
      <c r="AI46" s="2">
        <f t="shared" si="15"/>
        <v>0</v>
      </c>
    </row>
    <row r="47" spans="1:43" x14ac:dyDescent="0.3">
      <c r="A47">
        <v>40</v>
      </c>
      <c r="F47">
        <v>0</v>
      </c>
      <c r="G47" s="2">
        <f t="shared" si="0"/>
        <v>0</v>
      </c>
      <c r="H47" s="2">
        <f t="shared" si="1"/>
        <v>0</v>
      </c>
      <c r="I47" s="2">
        <f t="shared" si="2"/>
        <v>0</v>
      </c>
      <c r="K47">
        <v>0</v>
      </c>
      <c r="L47" s="2">
        <f t="shared" si="3"/>
        <v>0</v>
      </c>
      <c r="M47" s="2">
        <f t="shared" si="4"/>
        <v>0</v>
      </c>
      <c r="O47" s="4">
        <v>0</v>
      </c>
      <c r="P47" s="4">
        <f t="shared" si="5"/>
        <v>0</v>
      </c>
      <c r="Q47" s="4">
        <f t="shared" si="6"/>
        <v>0</v>
      </c>
      <c r="U47">
        <v>0</v>
      </c>
      <c r="V47" s="2">
        <f t="shared" si="7"/>
        <v>0</v>
      </c>
      <c r="W47" s="2">
        <f t="shared" si="8"/>
        <v>0</v>
      </c>
      <c r="Y47">
        <v>0</v>
      </c>
      <c r="Z47" s="2">
        <f t="shared" si="9"/>
        <v>0</v>
      </c>
      <c r="AA47" s="2">
        <f t="shared" si="10"/>
        <v>0</v>
      </c>
      <c r="AC47">
        <v>0</v>
      </c>
      <c r="AD47" s="2">
        <f t="shared" si="11"/>
        <v>0</v>
      </c>
      <c r="AE47" s="2">
        <f t="shared" si="12"/>
        <v>0</v>
      </c>
      <c r="AG47" s="2">
        <f t="shared" si="13"/>
        <v>0</v>
      </c>
      <c r="AH47" s="2">
        <f t="shared" si="14"/>
        <v>0</v>
      </c>
      <c r="AI47" s="2">
        <f t="shared" si="15"/>
        <v>0</v>
      </c>
    </row>
    <row r="48" spans="1:43" x14ac:dyDescent="0.3">
      <c r="A48">
        <v>41</v>
      </c>
      <c r="F48">
        <v>0</v>
      </c>
      <c r="G48" s="2">
        <f t="shared" si="0"/>
        <v>0</v>
      </c>
      <c r="H48" s="2">
        <f t="shared" si="1"/>
        <v>0</v>
      </c>
      <c r="I48" s="2">
        <f t="shared" si="2"/>
        <v>0</v>
      </c>
      <c r="K48">
        <v>0</v>
      </c>
      <c r="L48" s="2">
        <f t="shared" si="3"/>
        <v>0</v>
      </c>
      <c r="M48" s="2">
        <f t="shared" si="4"/>
        <v>0</v>
      </c>
      <c r="O48" s="4">
        <v>0</v>
      </c>
      <c r="P48" s="4">
        <f t="shared" si="5"/>
        <v>0</v>
      </c>
      <c r="Q48" s="4">
        <f t="shared" si="6"/>
        <v>0</v>
      </c>
      <c r="U48">
        <v>0</v>
      </c>
      <c r="V48" s="2">
        <f t="shared" si="7"/>
        <v>0</v>
      </c>
      <c r="W48" s="2">
        <f t="shared" si="8"/>
        <v>0</v>
      </c>
      <c r="Y48">
        <v>0</v>
      </c>
      <c r="Z48" s="2">
        <f t="shared" si="9"/>
        <v>0</v>
      </c>
      <c r="AA48" s="2">
        <f t="shared" si="10"/>
        <v>0</v>
      </c>
      <c r="AC48">
        <v>0</v>
      </c>
      <c r="AD48" s="2">
        <f t="shared" si="11"/>
        <v>0</v>
      </c>
      <c r="AE48" s="2">
        <f t="shared" si="12"/>
        <v>0</v>
      </c>
      <c r="AG48" s="2">
        <f t="shared" si="13"/>
        <v>0</v>
      </c>
      <c r="AH48" s="2">
        <f t="shared" si="14"/>
        <v>0</v>
      </c>
      <c r="AI48" s="2">
        <f t="shared" si="15"/>
        <v>0</v>
      </c>
    </row>
    <row r="49" spans="1:43" x14ac:dyDescent="0.3">
      <c r="A49">
        <v>42</v>
      </c>
      <c r="F49">
        <v>0</v>
      </c>
      <c r="G49" s="2">
        <f t="shared" si="0"/>
        <v>0</v>
      </c>
      <c r="H49" s="2">
        <f t="shared" si="1"/>
        <v>0</v>
      </c>
      <c r="I49" s="2">
        <f t="shared" si="2"/>
        <v>0</v>
      </c>
      <c r="K49">
        <v>0</v>
      </c>
      <c r="L49" s="2">
        <f t="shared" si="3"/>
        <v>0</v>
      </c>
      <c r="M49" s="2">
        <f t="shared" si="4"/>
        <v>0</v>
      </c>
      <c r="O49" s="4">
        <v>0</v>
      </c>
      <c r="P49" s="4">
        <f t="shared" si="5"/>
        <v>0</v>
      </c>
      <c r="Q49" s="4">
        <f t="shared" si="6"/>
        <v>0</v>
      </c>
      <c r="U49">
        <v>0</v>
      </c>
      <c r="V49" s="2">
        <f t="shared" si="7"/>
        <v>0</v>
      </c>
      <c r="W49" s="2">
        <f t="shared" si="8"/>
        <v>0</v>
      </c>
      <c r="Y49">
        <v>0</v>
      </c>
      <c r="Z49" s="2">
        <f t="shared" si="9"/>
        <v>0</v>
      </c>
      <c r="AA49" s="2">
        <f t="shared" si="10"/>
        <v>0</v>
      </c>
      <c r="AC49">
        <v>0</v>
      </c>
      <c r="AD49" s="2">
        <f t="shared" si="11"/>
        <v>0</v>
      </c>
      <c r="AE49" s="2">
        <f t="shared" si="12"/>
        <v>0</v>
      </c>
      <c r="AG49" s="2">
        <f t="shared" si="13"/>
        <v>0</v>
      </c>
      <c r="AH49" s="2">
        <f t="shared" si="14"/>
        <v>0</v>
      </c>
      <c r="AI49" s="2">
        <f t="shared" si="15"/>
        <v>0</v>
      </c>
    </row>
    <row r="50" spans="1:43" x14ac:dyDescent="0.3">
      <c r="A50">
        <v>43</v>
      </c>
      <c r="F50">
        <v>0</v>
      </c>
      <c r="G50" s="2">
        <f t="shared" si="0"/>
        <v>0</v>
      </c>
      <c r="H50" s="2">
        <f t="shared" si="1"/>
        <v>0</v>
      </c>
      <c r="I50" s="2">
        <f t="shared" si="2"/>
        <v>0</v>
      </c>
      <c r="K50">
        <v>0</v>
      </c>
      <c r="L50" s="2">
        <f t="shared" si="3"/>
        <v>0</v>
      </c>
      <c r="M50" s="2">
        <f t="shared" si="4"/>
        <v>0</v>
      </c>
      <c r="O50" s="4">
        <v>0</v>
      </c>
      <c r="P50" s="4">
        <f t="shared" si="5"/>
        <v>0</v>
      </c>
      <c r="Q50" s="4">
        <f t="shared" si="6"/>
        <v>0</v>
      </c>
      <c r="U50">
        <v>0</v>
      </c>
      <c r="V50" s="2">
        <f t="shared" si="7"/>
        <v>0</v>
      </c>
      <c r="W50" s="2">
        <f t="shared" si="8"/>
        <v>0</v>
      </c>
      <c r="Y50">
        <v>0</v>
      </c>
      <c r="Z50" s="2">
        <f t="shared" si="9"/>
        <v>0</v>
      </c>
      <c r="AA50" s="2">
        <f t="shared" si="10"/>
        <v>0</v>
      </c>
      <c r="AC50">
        <v>0</v>
      </c>
      <c r="AD50" s="2">
        <f t="shared" si="11"/>
        <v>0</v>
      </c>
      <c r="AE50" s="2">
        <f t="shared" si="12"/>
        <v>0</v>
      </c>
      <c r="AG50" s="2">
        <f t="shared" si="13"/>
        <v>0</v>
      </c>
      <c r="AH50" s="2">
        <f t="shared" si="14"/>
        <v>0</v>
      </c>
      <c r="AI50" s="2">
        <f t="shared" si="15"/>
        <v>0</v>
      </c>
    </row>
    <row r="51" spans="1:43" x14ac:dyDescent="0.3">
      <c r="A51">
        <v>44</v>
      </c>
      <c r="F51">
        <v>0</v>
      </c>
      <c r="G51" s="2">
        <f t="shared" si="0"/>
        <v>0</v>
      </c>
      <c r="H51" s="2">
        <f t="shared" si="1"/>
        <v>0</v>
      </c>
      <c r="I51" s="2">
        <f t="shared" si="2"/>
        <v>0</v>
      </c>
      <c r="K51">
        <v>0</v>
      </c>
      <c r="L51" s="2">
        <f t="shared" si="3"/>
        <v>0</v>
      </c>
      <c r="M51" s="2">
        <f t="shared" si="4"/>
        <v>0</v>
      </c>
      <c r="O51" s="4">
        <v>0</v>
      </c>
      <c r="P51" s="4">
        <f t="shared" si="5"/>
        <v>0</v>
      </c>
      <c r="Q51" s="4">
        <f t="shared" si="6"/>
        <v>0</v>
      </c>
      <c r="U51">
        <v>0</v>
      </c>
      <c r="V51" s="2">
        <f t="shared" si="7"/>
        <v>0</v>
      </c>
      <c r="W51" s="2">
        <f t="shared" si="8"/>
        <v>0</v>
      </c>
      <c r="Y51">
        <v>0</v>
      </c>
      <c r="Z51" s="2">
        <f t="shared" si="9"/>
        <v>0</v>
      </c>
      <c r="AA51" s="2">
        <f t="shared" si="10"/>
        <v>0</v>
      </c>
      <c r="AC51">
        <v>0</v>
      </c>
      <c r="AD51" s="2">
        <f t="shared" si="11"/>
        <v>0</v>
      </c>
      <c r="AE51" s="2">
        <f t="shared" si="12"/>
        <v>0</v>
      </c>
      <c r="AG51" s="2">
        <f t="shared" si="13"/>
        <v>0</v>
      </c>
      <c r="AH51" s="2">
        <f t="shared" si="14"/>
        <v>0</v>
      </c>
      <c r="AI51" s="2">
        <f t="shared" si="15"/>
        <v>0</v>
      </c>
    </row>
    <row r="52" spans="1:43" x14ac:dyDescent="0.3">
      <c r="F52">
        <f>SUM(F8:F51)</f>
        <v>92</v>
      </c>
      <c r="I52" s="2">
        <f t="shared" si="2"/>
        <v>100</v>
      </c>
      <c r="K52" s="2">
        <f>SUM(K8:K51)</f>
        <v>126</v>
      </c>
      <c r="M52" s="2">
        <f t="shared" si="4"/>
        <v>100</v>
      </c>
      <c r="O52" s="4">
        <f>SUM(O8:O51)</f>
        <v>46</v>
      </c>
      <c r="P52" s="4"/>
      <c r="Q52" s="4">
        <f t="shared" si="6"/>
        <v>100</v>
      </c>
      <c r="U52" s="2">
        <f>SUM(U8:U51)</f>
        <v>105</v>
      </c>
      <c r="W52" s="2">
        <f t="shared" si="8"/>
        <v>100</v>
      </c>
      <c r="Y52" s="2">
        <f>SUM(Y8:Y51)</f>
        <v>80</v>
      </c>
      <c r="AA52" s="2">
        <f t="shared" si="10"/>
        <v>100</v>
      </c>
      <c r="AC52" s="2">
        <f>SUM(AC8:AC51)</f>
        <v>52</v>
      </c>
      <c r="AE52" s="2">
        <f t="shared" si="12"/>
        <v>100</v>
      </c>
      <c r="AG52" s="2">
        <f>SUM(AG8:AG51)</f>
        <v>501</v>
      </c>
      <c r="AI52" s="2">
        <f t="shared" si="15"/>
        <v>100</v>
      </c>
      <c r="AL52">
        <f>SUM(AL8:AL51)</f>
        <v>46</v>
      </c>
      <c r="AM52" s="2"/>
      <c r="AN52" s="2"/>
      <c r="AO52" s="2"/>
      <c r="AP52" s="2"/>
      <c r="AQ52" s="2">
        <f t="shared" ref="AQ52" si="16">SUM(AQ8:AQ51)</f>
        <v>57</v>
      </c>
    </row>
    <row r="53" spans="1:43" x14ac:dyDescent="0.3">
      <c r="E53" t="s">
        <v>57</v>
      </c>
      <c r="F53">
        <v>291</v>
      </c>
      <c r="I53" s="2">
        <f t="shared" si="2"/>
        <v>316.30434782608694</v>
      </c>
      <c r="K53">
        <v>342</v>
      </c>
      <c r="M53" s="2">
        <f t="shared" si="4"/>
        <v>271.42857142857144</v>
      </c>
      <c r="O53" s="4">
        <v>336</v>
      </c>
      <c r="P53" s="4"/>
      <c r="Q53" s="4">
        <f t="shared" si="6"/>
        <v>730.43478260869563</v>
      </c>
      <c r="U53">
        <v>313</v>
      </c>
      <c r="W53" s="2">
        <f t="shared" si="8"/>
        <v>298.09523809523807</v>
      </c>
      <c r="Y53">
        <v>246</v>
      </c>
      <c r="AA53" s="2">
        <f t="shared" si="10"/>
        <v>307.5</v>
      </c>
      <c r="AC53">
        <v>134</v>
      </c>
      <c r="AE53" s="2">
        <f t="shared" si="12"/>
        <v>257.69230769230774</v>
      </c>
      <c r="AI53" s="2">
        <f t="shared" si="15"/>
        <v>0</v>
      </c>
      <c r="AL53">
        <v>333</v>
      </c>
      <c r="AQ53">
        <v>265</v>
      </c>
    </row>
    <row r="54" spans="1:43" x14ac:dyDescent="0.3">
      <c r="E54" t="s">
        <v>56</v>
      </c>
      <c r="F54">
        <f>SUM(F8:F50)/F53</f>
        <v>0.31615120274914088</v>
      </c>
      <c r="K54">
        <f>SUM(K8:K50)/K53</f>
        <v>0.36842105263157893</v>
      </c>
      <c r="O54" s="4">
        <f>SUM(O8:O50)/O53</f>
        <v>0.13690476190476192</v>
      </c>
      <c r="P54" s="4"/>
      <c r="Q54" s="4"/>
      <c r="U54">
        <f>SUM(U8:U50)/U53</f>
        <v>0.33546325878594252</v>
      </c>
      <c r="Y54">
        <f t="shared" ref="Y54:AC54" si="17">SUM(Y8:Y50)/Y53</f>
        <v>0.32520325203252032</v>
      </c>
      <c r="AC54">
        <f t="shared" si="17"/>
        <v>0.38805970149253732</v>
      </c>
      <c r="AE54" s="2">
        <f t="shared" si="12"/>
        <v>0.74626865671641784</v>
      </c>
      <c r="AF54" t="e">
        <f>SUM(AF8:AF50)/AF53</f>
        <v>#DIV/0!</v>
      </c>
      <c r="AG54">
        <f>2/102</f>
        <v>1.9607843137254902E-2</v>
      </c>
      <c r="AI54" s="2">
        <f t="shared" si="15"/>
        <v>3.9137411451606596E-3</v>
      </c>
      <c r="AL54">
        <f>AL52/AL53</f>
        <v>0.13813813813813813</v>
      </c>
      <c r="AQ54">
        <f>AQ52/AQ53</f>
        <v>0.21509433962264152</v>
      </c>
    </row>
    <row r="55" spans="1:43" x14ac:dyDescent="0.3">
      <c r="AE55" s="2">
        <f t="shared" si="12"/>
        <v>0</v>
      </c>
      <c r="AF55" t="s">
        <v>66</v>
      </c>
      <c r="AG55" t="s">
        <v>67</v>
      </c>
      <c r="AI55" s="2" t="e">
        <f t="shared" si="15"/>
        <v>#VALUE!</v>
      </c>
    </row>
    <row r="56" spans="1:43" x14ac:dyDescent="0.3">
      <c r="AD56">
        <f>AVERAGE(F54:AC54)</f>
        <v>0.3117005382660803</v>
      </c>
    </row>
    <row r="57" spans="1:43" x14ac:dyDescent="0.3">
      <c r="AD57">
        <f>STDEV(F54:AC54)/SQRT(5)</f>
        <v>4.0183728334833121E-2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topLeftCell="AH1" workbookViewId="0">
      <pane ySplit="1" topLeftCell="A2" activePane="bottomLeft" state="frozen"/>
      <selection activeCell="Q1" sqref="Q1"/>
      <selection pane="bottomLeft" activeCell="AR8" sqref="AR8:AR51"/>
    </sheetView>
  </sheetViews>
  <sheetFormatPr defaultRowHeight="14.4" x14ac:dyDescent="0.3"/>
  <cols>
    <col min="15" max="17" width="9.109375" style="6"/>
    <col min="27" max="41" width="9.109375" style="2"/>
  </cols>
  <sheetData>
    <row r="1" spans="1:44" x14ac:dyDescent="0.3">
      <c r="A1" s="2" t="s">
        <v>42</v>
      </c>
      <c r="B1" s="2" t="s">
        <v>43</v>
      </c>
      <c r="C1" s="2" t="s">
        <v>44</v>
      </c>
      <c r="D1" s="2"/>
      <c r="E1" s="2" t="s">
        <v>23</v>
      </c>
      <c r="F1" s="2"/>
      <c r="G1" s="3">
        <v>42830</v>
      </c>
      <c r="H1" s="2" t="s">
        <v>35</v>
      </c>
      <c r="I1" s="2"/>
      <c r="J1" s="2"/>
      <c r="K1" s="3">
        <v>42831</v>
      </c>
      <c r="L1" s="2" t="s">
        <v>49</v>
      </c>
      <c r="M1" s="2"/>
      <c r="N1" s="2"/>
      <c r="O1" s="7">
        <v>42832</v>
      </c>
      <c r="P1" s="6" t="s">
        <v>46</v>
      </c>
      <c r="S1" s="3">
        <v>42837</v>
      </c>
      <c r="T1" t="s">
        <v>54</v>
      </c>
      <c r="X1" s="3">
        <v>42836</v>
      </c>
      <c r="Y1" t="s">
        <v>35</v>
      </c>
      <c r="AA1" s="3">
        <v>42839</v>
      </c>
      <c r="AB1" s="2" t="s">
        <v>130</v>
      </c>
      <c r="AE1" s="3">
        <v>42842</v>
      </c>
      <c r="AF1" s="2" t="s">
        <v>38</v>
      </c>
      <c r="AI1" s="3">
        <v>42844</v>
      </c>
      <c r="AJ1" s="3" t="s">
        <v>78</v>
      </c>
      <c r="AK1" s="3"/>
      <c r="AL1" s="3"/>
      <c r="AM1" s="3">
        <v>42845</v>
      </c>
      <c r="AN1" s="2" t="s">
        <v>39</v>
      </c>
    </row>
    <row r="2" spans="1:44" x14ac:dyDescent="0.3">
      <c r="A2" s="2"/>
      <c r="B2" s="2"/>
      <c r="C2" s="2"/>
      <c r="D2" s="2"/>
      <c r="E2" s="3" t="s">
        <v>116</v>
      </c>
      <c r="F2" s="3"/>
      <c r="G2" s="3" t="s">
        <v>117</v>
      </c>
      <c r="H2" s="3"/>
      <c r="I2" s="3"/>
      <c r="J2" s="3"/>
      <c r="K2" s="3" t="s">
        <v>118</v>
      </c>
      <c r="L2" s="3"/>
      <c r="M2" s="3"/>
      <c r="N2" s="3"/>
      <c r="O2" s="7" t="s">
        <v>120</v>
      </c>
      <c r="P2" s="7"/>
      <c r="Q2" s="7"/>
      <c r="S2" t="s">
        <v>123</v>
      </c>
      <c r="X2" t="s">
        <v>127</v>
      </c>
      <c r="AA2" s="2" t="s">
        <v>131</v>
      </c>
      <c r="AE2" s="2" t="s">
        <v>134</v>
      </c>
      <c r="AI2" s="2">
        <v>275</v>
      </c>
      <c r="AM2" s="2" t="s">
        <v>139</v>
      </c>
    </row>
    <row r="3" spans="1:44" x14ac:dyDescent="0.3">
      <c r="A3" s="2"/>
      <c r="B3" s="2"/>
      <c r="C3" s="2"/>
      <c r="D3" s="2"/>
      <c r="E3" s="3"/>
      <c r="F3" s="3"/>
      <c r="G3" s="3"/>
      <c r="H3" s="3"/>
      <c r="I3" s="3"/>
      <c r="J3" s="3"/>
      <c r="K3" s="2" t="s">
        <v>119</v>
      </c>
      <c r="L3" s="2"/>
      <c r="M3" s="2"/>
      <c r="N3" s="2"/>
      <c r="O3" s="6" t="s">
        <v>121</v>
      </c>
      <c r="S3" t="s">
        <v>124</v>
      </c>
      <c r="T3" t="s">
        <v>125</v>
      </c>
      <c r="X3" t="s">
        <v>128</v>
      </c>
      <c r="Y3" t="s">
        <v>125</v>
      </c>
      <c r="AA3" s="2" t="s">
        <v>132</v>
      </c>
      <c r="AE3" s="2" t="s">
        <v>135</v>
      </c>
      <c r="AI3" s="2" t="s">
        <v>137</v>
      </c>
      <c r="AM3" s="2" t="s">
        <v>140</v>
      </c>
    </row>
    <row r="4" spans="1:44" x14ac:dyDescent="0.3">
      <c r="A4" s="2"/>
      <c r="B4" s="2"/>
      <c r="C4" s="2"/>
      <c r="D4" s="2"/>
      <c r="E4" s="2"/>
      <c r="F4" s="3"/>
      <c r="G4" s="3"/>
      <c r="H4" s="3"/>
      <c r="I4" s="3"/>
      <c r="J4" s="3"/>
      <c r="K4" s="2"/>
      <c r="L4" s="2"/>
      <c r="M4" s="2"/>
      <c r="N4" s="2"/>
      <c r="O4" s="6" t="s">
        <v>122</v>
      </c>
      <c r="S4" t="s">
        <v>126</v>
      </c>
      <c r="AA4" s="2" t="s">
        <v>133</v>
      </c>
      <c r="AE4" s="2" t="s">
        <v>136</v>
      </c>
      <c r="AI4" s="2" t="s">
        <v>138</v>
      </c>
      <c r="AM4" s="2" t="s">
        <v>141</v>
      </c>
    </row>
    <row r="5" spans="1:44" x14ac:dyDescent="0.3">
      <c r="A5" s="2"/>
      <c r="B5" s="2"/>
      <c r="C5" s="2"/>
      <c r="D5" s="2" t="s">
        <v>94</v>
      </c>
      <c r="E5" s="2"/>
      <c r="F5" s="3"/>
      <c r="G5" s="3"/>
      <c r="H5" s="3"/>
      <c r="I5" s="3"/>
      <c r="J5" s="3"/>
      <c r="K5" s="2"/>
      <c r="L5" s="2"/>
      <c r="M5" s="2"/>
      <c r="N5" s="2"/>
    </row>
    <row r="6" spans="1:44" x14ac:dyDescent="0.3">
      <c r="A6" s="2"/>
      <c r="B6" s="2"/>
      <c r="C6" s="2"/>
      <c r="D6" s="2" t="s">
        <v>95</v>
      </c>
      <c r="E6" s="2"/>
      <c r="F6" s="3"/>
      <c r="G6" s="3"/>
      <c r="H6" s="3"/>
      <c r="I6" s="3"/>
      <c r="J6" s="3"/>
      <c r="K6" s="2"/>
      <c r="L6" s="2"/>
      <c r="M6" s="2"/>
      <c r="N6" s="2"/>
    </row>
    <row r="7" spans="1:44" x14ac:dyDescent="0.3">
      <c r="A7" s="2"/>
      <c r="B7" s="2"/>
      <c r="C7" s="2"/>
      <c r="D7" s="2"/>
      <c r="E7" s="2"/>
      <c r="F7" s="3"/>
      <c r="G7" s="3"/>
      <c r="H7" s="3"/>
      <c r="I7" s="3"/>
      <c r="J7" s="3"/>
      <c r="K7" s="2"/>
      <c r="L7" s="2"/>
      <c r="M7" s="2"/>
      <c r="N7" s="2"/>
    </row>
    <row r="8" spans="1:44" x14ac:dyDescent="0.3">
      <c r="A8" s="2">
        <v>1</v>
      </c>
      <c r="B8" s="2"/>
      <c r="C8" s="2"/>
      <c r="D8" s="2"/>
      <c r="E8" s="2"/>
      <c r="F8" s="2"/>
      <c r="G8" s="2">
        <f>F8/270</f>
        <v>0</v>
      </c>
      <c r="H8" s="2">
        <f>G8*100</f>
        <v>0</v>
      </c>
      <c r="I8" s="2">
        <f>F8/$F$52*100</f>
        <v>0</v>
      </c>
      <c r="J8" s="2"/>
      <c r="K8" s="2"/>
      <c r="L8" s="2">
        <f>(K8/342) *100</f>
        <v>0</v>
      </c>
      <c r="M8" s="2">
        <f>K8/$K$52 *100</f>
        <v>0</v>
      </c>
      <c r="N8" s="2"/>
      <c r="P8" s="6">
        <f>(O8/336) *100</f>
        <v>0</v>
      </c>
      <c r="Q8" s="6">
        <f>O8/$O$52 *100</f>
        <v>0</v>
      </c>
      <c r="S8" s="6"/>
      <c r="T8" s="6">
        <f>(S8/336) *100</f>
        <v>0</v>
      </c>
      <c r="U8" s="6">
        <f>S8/$S$52 *100</f>
        <v>0</v>
      </c>
      <c r="W8" s="6"/>
      <c r="X8" s="6">
        <f>(W8/336) *100</f>
        <v>0</v>
      </c>
      <c r="Y8" s="6">
        <f>W8/$W$52 *100</f>
        <v>0</v>
      </c>
      <c r="AB8" s="2">
        <f>AA8/171 *100</f>
        <v>0</v>
      </c>
      <c r="AC8" s="2">
        <f>AA8/17 *100</f>
        <v>0</v>
      </c>
      <c r="AF8" s="2">
        <f>AE8/235 *100</f>
        <v>0</v>
      </c>
      <c r="AG8" s="2">
        <f>AE8/18 *100</f>
        <v>0</v>
      </c>
      <c r="AJ8" s="2">
        <f>AI8/125 *100</f>
        <v>0</v>
      </c>
      <c r="AK8" s="2">
        <f>AI8/15 *100</f>
        <v>0</v>
      </c>
      <c r="AN8" s="2">
        <f>AM8/169 *100</f>
        <v>0</v>
      </c>
      <c r="AO8" s="2">
        <f>AM8/9 *100</f>
        <v>0</v>
      </c>
      <c r="AP8" s="6"/>
      <c r="AQ8" s="6">
        <f>SUM(F8,K8,O8, S8,W8,AA8,AE8,AI8,AM8)</f>
        <v>0</v>
      </c>
      <c r="AR8" s="6">
        <f>(AQ8/SUM(27+24+9+24+10+17+18+15+9))*100</f>
        <v>0</v>
      </c>
    </row>
    <row r="9" spans="1:44" x14ac:dyDescent="0.3">
      <c r="A9" s="2">
        <v>2</v>
      </c>
      <c r="B9" s="2"/>
      <c r="C9" s="2"/>
      <c r="D9" s="2"/>
      <c r="E9" s="2"/>
      <c r="F9" s="2"/>
      <c r="G9" s="2">
        <f t="shared" ref="G9:G51" si="0">F9/270</f>
        <v>0</v>
      </c>
      <c r="H9" s="2">
        <f t="shared" ref="H9:H51" si="1">G9*100</f>
        <v>0</v>
      </c>
      <c r="I9" s="2">
        <f t="shared" ref="I9:I52" si="2">F9/$F$52*100</f>
        <v>0</v>
      </c>
      <c r="J9" s="2"/>
      <c r="K9" s="2"/>
      <c r="L9" s="2">
        <f t="shared" ref="L9:L51" si="3">(K9/342) *100</f>
        <v>0</v>
      </c>
      <c r="M9" s="2">
        <f t="shared" ref="M9:M52" si="4">K9/$K$52 *100</f>
        <v>0</v>
      </c>
      <c r="N9" s="2"/>
      <c r="P9" s="6">
        <f t="shared" ref="P9:P51" si="5">(O9/336) *100</f>
        <v>0</v>
      </c>
      <c r="Q9" s="6">
        <f t="shared" ref="Q9:Q52" si="6">O9/$O$52 *100</f>
        <v>0</v>
      </c>
      <c r="S9" s="6"/>
      <c r="T9" s="6">
        <f t="shared" ref="T9:T51" si="7">(S9/336) *100</f>
        <v>0</v>
      </c>
      <c r="U9" s="6">
        <f t="shared" ref="U9:U52" si="8">S9/$S$52 *100</f>
        <v>0</v>
      </c>
      <c r="W9" s="6"/>
      <c r="X9" s="6">
        <f t="shared" ref="X9:X51" si="9">(W9/336) *100</f>
        <v>0</v>
      </c>
      <c r="Y9" s="6">
        <f t="shared" ref="Y9:Y52" si="10">W9/$W$52 *100</f>
        <v>0</v>
      </c>
      <c r="AB9" s="2">
        <f t="shared" ref="AB9:AB51" si="11">AA9/171 *100</f>
        <v>0</v>
      </c>
      <c r="AC9" s="2">
        <f t="shared" ref="AC9:AC51" si="12">AA9/17 *100</f>
        <v>0</v>
      </c>
      <c r="AF9" s="2">
        <f t="shared" ref="AF9:AF51" si="13">AE9/235 *100</f>
        <v>0</v>
      </c>
      <c r="AG9" s="2">
        <f t="shared" ref="AG9:AG51" si="14">AE9/18 *100</f>
        <v>0</v>
      </c>
      <c r="AJ9" s="2">
        <f t="shared" ref="AJ9:AJ51" si="15">AI9/125 *100</f>
        <v>0</v>
      </c>
      <c r="AK9" s="2">
        <f t="shared" ref="AK9:AK51" si="16">AI9/15 *100</f>
        <v>0</v>
      </c>
      <c r="AN9" s="2">
        <f t="shared" ref="AN9:AN51" si="17">AM9/169 *100</f>
        <v>0</v>
      </c>
      <c r="AO9" s="2">
        <f t="shared" ref="AO9:AO51" si="18">AM9/9 *100</f>
        <v>0</v>
      </c>
      <c r="AP9" s="6"/>
      <c r="AQ9" s="6">
        <f t="shared" ref="AQ9:AQ51" si="19">SUM(F9,K9,O9, S9,W9,AA9,AE9,AI9,AM9)</f>
        <v>0</v>
      </c>
      <c r="AR9" s="6">
        <f t="shared" ref="AR9:AR51" si="20">(AQ9/SUM(27+24+9+24+10+17+18+15+9))*100</f>
        <v>0</v>
      </c>
    </row>
    <row r="10" spans="1:44" x14ac:dyDescent="0.3">
      <c r="A10" s="2">
        <v>3</v>
      </c>
      <c r="B10" s="2"/>
      <c r="C10" s="2"/>
      <c r="D10" s="2"/>
      <c r="E10" s="2"/>
      <c r="F10" s="2"/>
      <c r="G10" s="2">
        <f t="shared" si="0"/>
        <v>0</v>
      </c>
      <c r="H10" s="2">
        <f t="shared" si="1"/>
        <v>0</v>
      </c>
      <c r="I10" s="2">
        <f t="shared" si="2"/>
        <v>0</v>
      </c>
      <c r="J10" s="2"/>
      <c r="K10" s="2">
        <v>2</v>
      </c>
      <c r="L10" s="2">
        <f t="shared" si="3"/>
        <v>0.58479532163742687</v>
      </c>
      <c r="M10" s="2">
        <f t="shared" si="4"/>
        <v>8.3333333333333321</v>
      </c>
      <c r="N10" s="2"/>
      <c r="P10" s="6">
        <f t="shared" si="5"/>
        <v>0</v>
      </c>
      <c r="Q10" s="6">
        <f t="shared" si="6"/>
        <v>0</v>
      </c>
      <c r="S10" s="6"/>
      <c r="T10" s="6">
        <f t="shared" si="7"/>
        <v>0</v>
      </c>
      <c r="U10" s="6">
        <f t="shared" si="8"/>
        <v>0</v>
      </c>
      <c r="W10" s="6"/>
      <c r="X10" s="6">
        <f t="shared" si="9"/>
        <v>0</v>
      </c>
      <c r="Y10" s="6">
        <f t="shared" si="10"/>
        <v>0</v>
      </c>
      <c r="AB10" s="2">
        <f t="shared" si="11"/>
        <v>0</v>
      </c>
      <c r="AC10" s="2">
        <f t="shared" si="12"/>
        <v>0</v>
      </c>
      <c r="AF10" s="2">
        <f t="shared" si="13"/>
        <v>0</v>
      </c>
      <c r="AG10" s="2">
        <f t="shared" si="14"/>
        <v>0</v>
      </c>
      <c r="AJ10" s="2">
        <f t="shared" si="15"/>
        <v>0</v>
      </c>
      <c r="AK10" s="2">
        <f t="shared" si="16"/>
        <v>0</v>
      </c>
      <c r="AN10" s="2">
        <f t="shared" si="17"/>
        <v>0</v>
      </c>
      <c r="AO10" s="2">
        <f t="shared" si="18"/>
        <v>0</v>
      </c>
      <c r="AP10" s="6"/>
      <c r="AQ10" s="6">
        <f t="shared" si="19"/>
        <v>2</v>
      </c>
      <c r="AR10" s="6">
        <f t="shared" si="20"/>
        <v>1.3071895424836601</v>
      </c>
    </row>
    <row r="11" spans="1:44" x14ac:dyDescent="0.3">
      <c r="A11" s="2">
        <v>4</v>
      </c>
      <c r="B11" s="2"/>
      <c r="C11" s="2"/>
      <c r="D11" s="2"/>
      <c r="E11" s="2"/>
      <c r="F11" s="2"/>
      <c r="G11" s="2">
        <f t="shared" si="0"/>
        <v>0</v>
      </c>
      <c r="H11" s="2">
        <f t="shared" si="1"/>
        <v>0</v>
      </c>
      <c r="I11" s="2">
        <f t="shared" si="2"/>
        <v>0</v>
      </c>
      <c r="J11" s="2"/>
      <c r="K11" s="2"/>
      <c r="L11" s="2">
        <f t="shared" si="3"/>
        <v>0</v>
      </c>
      <c r="M11" s="2">
        <f t="shared" si="4"/>
        <v>0</v>
      </c>
      <c r="N11" s="2"/>
      <c r="P11" s="6">
        <f t="shared" si="5"/>
        <v>0</v>
      </c>
      <c r="Q11" s="6">
        <f t="shared" si="6"/>
        <v>0</v>
      </c>
      <c r="S11" s="6"/>
      <c r="T11" s="6">
        <f t="shared" si="7"/>
        <v>0</v>
      </c>
      <c r="U11" s="6">
        <f t="shared" si="8"/>
        <v>0</v>
      </c>
      <c r="W11" s="6"/>
      <c r="X11" s="6">
        <f t="shared" si="9"/>
        <v>0</v>
      </c>
      <c r="Y11" s="6">
        <f t="shared" si="10"/>
        <v>0</v>
      </c>
      <c r="AB11" s="2">
        <f t="shared" si="11"/>
        <v>0</v>
      </c>
      <c r="AC11" s="2">
        <f t="shared" si="12"/>
        <v>0</v>
      </c>
      <c r="AF11" s="2">
        <f t="shared" si="13"/>
        <v>0</v>
      </c>
      <c r="AG11" s="2">
        <f t="shared" si="14"/>
        <v>0</v>
      </c>
      <c r="AJ11" s="2">
        <f t="shared" si="15"/>
        <v>0</v>
      </c>
      <c r="AK11" s="2">
        <f t="shared" si="16"/>
        <v>0</v>
      </c>
      <c r="AN11" s="2">
        <f t="shared" si="17"/>
        <v>0</v>
      </c>
      <c r="AO11" s="2">
        <f t="shared" si="18"/>
        <v>0</v>
      </c>
      <c r="AP11" s="6"/>
      <c r="AQ11" s="6">
        <f t="shared" si="19"/>
        <v>0</v>
      </c>
      <c r="AR11" s="6">
        <f t="shared" si="20"/>
        <v>0</v>
      </c>
    </row>
    <row r="12" spans="1:44" x14ac:dyDescent="0.3">
      <c r="A12" s="2">
        <v>5</v>
      </c>
      <c r="B12" s="2"/>
      <c r="C12" s="2"/>
      <c r="D12" s="2"/>
      <c r="E12" s="2"/>
      <c r="F12" s="2"/>
      <c r="G12" s="2">
        <f t="shared" si="0"/>
        <v>0</v>
      </c>
      <c r="H12" s="2">
        <f t="shared" si="1"/>
        <v>0</v>
      </c>
      <c r="I12" s="2">
        <f t="shared" si="2"/>
        <v>0</v>
      </c>
      <c r="J12" s="2"/>
      <c r="K12" s="2">
        <v>2</v>
      </c>
      <c r="L12" s="2">
        <f t="shared" si="3"/>
        <v>0.58479532163742687</v>
      </c>
      <c r="M12" s="2">
        <f t="shared" si="4"/>
        <v>8.3333333333333321</v>
      </c>
      <c r="N12" s="2"/>
      <c r="P12" s="6">
        <f t="shared" si="5"/>
        <v>0</v>
      </c>
      <c r="Q12" s="6">
        <f t="shared" si="6"/>
        <v>0</v>
      </c>
      <c r="S12" s="6"/>
      <c r="T12" s="6">
        <f t="shared" si="7"/>
        <v>0</v>
      </c>
      <c r="U12" s="6">
        <f t="shared" si="8"/>
        <v>0</v>
      </c>
      <c r="W12" s="6"/>
      <c r="X12" s="6">
        <f t="shared" si="9"/>
        <v>0</v>
      </c>
      <c r="Y12" s="6">
        <f t="shared" si="10"/>
        <v>0</v>
      </c>
      <c r="AB12" s="2">
        <f t="shared" si="11"/>
        <v>0</v>
      </c>
      <c r="AC12" s="2">
        <f t="shared" si="12"/>
        <v>0</v>
      </c>
      <c r="AF12" s="2">
        <f t="shared" si="13"/>
        <v>0</v>
      </c>
      <c r="AG12" s="2">
        <f t="shared" si="14"/>
        <v>0</v>
      </c>
      <c r="AJ12" s="2">
        <f t="shared" si="15"/>
        <v>0</v>
      </c>
      <c r="AK12" s="2">
        <f t="shared" si="16"/>
        <v>0</v>
      </c>
      <c r="AN12" s="2">
        <f t="shared" si="17"/>
        <v>0</v>
      </c>
      <c r="AO12" s="2">
        <f t="shared" si="18"/>
        <v>0</v>
      </c>
      <c r="AP12" s="6"/>
      <c r="AQ12" s="6">
        <f t="shared" si="19"/>
        <v>2</v>
      </c>
      <c r="AR12" s="6">
        <f t="shared" si="20"/>
        <v>1.3071895424836601</v>
      </c>
    </row>
    <row r="13" spans="1:44" x14ac:dyDescent="0.3">
      <c r="A13" s="2">
        <v>6</v>
      </c>
      <c r="B13" s="2"/>
      <c r="C13" s="2"/>
      <c r="D13" s="2"/>
      <c r="E13" s="2"/>
      <c r="F13" s="2"/>
      <c r="G13" s="2">
        <f t="shared" si="0"/>
        <v>0</v>
      </c>
      <c r="H13" s="2">
        <f t="shared" si="1"/>
        <v>0</v>
      </c>
      <c r="I13" s="2">
        <f t="shared" si="2"/>
        <v>0</v>
      </c>
      <c r="J13" s="2"/>
      <c r="K13" s="2"/>
      <c r="L13" s="2">
        <f t="shared" si="3"/>
        <v>0</v>
      </c>
      <c r="M13" s="2">
        <f t="shared" si="4"/>
        <v>0</v>
      </c>
      <c r="N13" s="2"/>
      <c r="P13" s="6">
        <f t="shared" si="5"/>
        <v>0</v>
      </c>
      <c r="Q13" s="6">
        <f t="shared" si="6"/>
        <v>0</v>
      </c>
      <c r="S13" s="6"/>
      <c r="T13" s="6">
        <f t="shared" si="7"/>
        <v>0</v>
      </c>
      <c r="U13" s="6">
        <f t="shared" si="8"/>
        <v>0</v>
      </c>
      <c r="W13" s="6"/>
      <c r="X13" s="6">
        <f t="shared" si="9"/>
        <v>0</v>
      </c>
      <c r="Y13" s="6">
        <f t="shared" si="10"/>
        <v>0</v>
      </c>
      <c r="AB13" s="2">
        <f t="shared" si="11"/>
        <v>0</v>
      </c>
      <c r="AC13" s="2">
        <f t="shared" si="12"/>
        <v>0</v>
      </c>
      <c r="AF13" s="2">
        <f t="shared" si="13"/>
        <v>0</v>
      </c>
      <c r="AG13" s="2">
        <f t="shared" si="14"/>
        <v>0</v>
      </c>
      <c r="AJ13" s="2">
        <f t="shared" si="15"/>
        <v>0</v>
      </c>
      <c r="AK13" s="2">
        <f t="shared" si="16"/>
        <v>0</v>
      </c>
      <c r="AN13" s="2">
        <f t="shared" si="17"/>
        <v>0</v>
      </c>
      <c r="AO13" s="2">
        <f t="shared" si="18"/>
        <v>0</v>
      </c>
      <c r="AP13" s="6"/>
      <c r="AQ13" s="6">
        <f t="shared" si="19"/>
        <v>0</v>
      </c>
      <c r="AR13" s="6">
        <f t="shared" si="20"/>
        <v>0</v>
      </c>
    </row>
    <row r="14" spans="1:44" x14ac:dyDescent="0.3">
      <c r="A14" s="2">
        <v>7</v>
      </c>
      <c r="B14" s="2"/>
      <c r="C14" s="2"/>
      <c r="D14" s="2"/>
      <c r="E14" s="2"/>
      <c r="F14" s="2"/>
      <c r="G14" s="2">
        <f t="shared" si="0"/>
        <v>0</v>
      </c>
      <c r="H14" s="2">
        <f t="shared" si="1"/>
        <v>0</v>
      </c>
      <c r="I14" s="2">
        <f t="shared" si="2"/>
        <v>0</v>
      </c>
      <c r="J14" s="2"/>
      <c r="K14" s="2"/>
      <c r="L14" s="2">
        <f t="shared" si="3"/>
        <v>0</v>
      </c>
      <c r="M14" s="2">
        <f t="shared" si="4"/>
        <v>0</v>
      </c>
      <c r="N14" s="2"/>
      <c r="P14" s="6">
        <f t="shared" si="5"/>
        <v>0</v>
      </c>
      <c r="Q14" s="6">
        <f t="shared" si="6"/>
        <v>0</v>
      </c>
      <c r="S14" s="6"/>
      <c r="T14" s="6">
        <f t="shared" si="7"/>
        <v>0</v>
      </c>
      <c r="U14" s="6">
        <f t="shared" si="8"/>
        <v>0</v>
      </c>
      <c r="W14" s="6"/>
      <c r="X14" s="6">
        <f t="shared" si="9"/>
        <v>0</v>
      </c>
      <c r="Y14" s="6">
        <f t="shared" si="10"/>
        <v>0</v>
      </c>
      <c r="AB14" s="2">
        <f t="shared" si="11"/>
        <v>0</v>
      </c>
      <c r="AC14" s="2">
        <f t="shared" si="12"/>
        <v>0</v>
      </c>
      <c r="AF14" s="2">
        <f t="shared" si="13"/>
        <v>0</v>
      </c>
      <c r="AG14" s="2">
        <f t="shared" si="14"/>
        <v>0</v>
      </c>
      <c r="AJ14" s="2">
        <f t="shared" si="15"/>
        <v>0</v>
      </c>
      <c r="AK14" s="2">
        <f t="shared" si="16"/>
        <v>0</v>
      </c>
      <c r="AN14" s="2">
        <f t="shared" si="17"/>
        <v>0</v>
      </c>
      <c r="AO14" s="2">
        <f t="shared" si="18"/>
        <v>0</v>
      </c>
      <c r="AP14" s="6"/>
      <c r="AQ14" s="6">
        <f t="shared" si="19"/>
        <v>0</v>
      </c>
      <c r="AR14" s="6">
        <f t="shared" si="20"/>
        <v>0</v>
      </c>
    </row>
    <row r="15" spans="1:44" x14ac:dyDescent="0.3">
      <c r="A15" s="2">
        <v>8</v>
      </c>
      <c r="B15" s="2"/>
      <c r="C15" s="2"/>
      <c r="D15" s="2"/>
      <c r="E15" s="2"/>
      <c r="F15" s="2"/>
      <c r="G15" s="2">
        <f t="shared" si="0"/>
        <v>0</v>
      </c>
      <c r="H15" s="2">
        <f t="shared" si="1"/>
        <v>0</v>
      </c>
      <c r="I15" s="2">
        <f t="shared" si="2"/>
        <v>0</v>
      </c>
      <c r="J15" s="2"/>
      <c r="K15" s="2"/>
      <c r="L15" s="2">
        <f t="shared" si="3"/>
        <v>0</v>
      </c>
      <c r="M15" s="2">
        <f t="shared" si="4"/>
        <v>0</v>
      </c>
      <c r="N15" s="2"/>
      <c r="P15" s="6">
        <f t="shared" si="5"/>
        <v>0</v>
      </c>
      <c r="Q15" s="6">
        <f t="shared" si="6"/>
        <v>0</v>
      </c>
      <c r="S15" s="6"/>
      <c r="T15" s="6">
        <f t="shared" si="7"/>
        <v>0</v>
      </c>
      <c r="U15" s="6">
        <f t="shared" si="8"/>
        <v>0</v>
      </c>
      <c r="W15" s="6"/>
      <c r="X15" s="6">
        <f t="shared" si="9"/>
        <v>0</v>
      </c>
      <c r="Y15" s="6">
        <f t="shared" si="10"/>
        <v>0</v>
      </c>
      <c r="AB15" s="2">
        <f t="shared" si="11"/>
        <v>0</v>
      </c>
      <c r="AC15" s="2">
        <f t="shared" si="12"/>
        <v>0</v>
      </c>
      <c r="AF15" s="2">
        <f t="shared" si="13"/>
        <v>0</v>
      </c>
      <c r="AG15" s="2">
        <f t="shared" si="14"/>
        <v>0</v>
      </c>
      <c r="AJ15" s="2">
        <f t="shared" si="15"/>
        <v>0</v>
      </c>
      <c r="AK15" s="2">
        <f t="shared" si="16"/>
        <v>0</v>
      </c>
      <c r="AN15" s="2">
        <f t="shared" si="17"/>
        <v>0</v>
      </c>
      <c r="AO15" s="2">
        <f t="shared" si="18"/>
        <v>0</v>
      </c>
      <c r="AP15" s="6"/>
      <c r="AQ15" s="6">
        <f t="shared" si="19"/>
        <v>0</v>
      </c>
      <c r="AR15" s="6">
        <f t="shared" si="20"/>
        <v>0</v>
      </c>
    </row>
    <row r="16" spans="1:44" x14ac:dyDescent="0.3">
      <c r="A16" s="2">
        <v>9</v>
      </c>
      <c r="B16" s="2"/>
      <c r="C16" s="2"/>
      <c r="D16" s="2"/>
      <c r="E16" s="2"/>
      <c r="F16" s="2"/>
      <c r="G16" s="2">
        <f t="shared" si="0"/>
        <v>0</v>
      </c>
      <c r="H16" s="2">
        <f t="shared" si="1"/>
        <v>0</v>
      </c>
      <c r="I16" s="2">
        <f t="shared" si="2"/>
        <v>0</v>
      </c>
      <c r="J16" s="2"/>
      <c r="K16" s="2"/>
      <c r="L16" s="2">
        <f t="shared" si="3"/>
        <v>0</v>
      </c>
      <c r="M16" s="2">
        <f t="shared" si="4"/>
        <v>0</v>
      </c>
      <c r="N16" s="2"/>
      <c r="P16" s="6">
        <f t="shared" si="5"/>
        <v>0</v>
      </c>
      <c r="Q16" s="6">
        <f t="shared" si="6"/>
        <v>0</v>
      </c>
      <c r="S16" s="6"/>
      <c r="T16" s="6">
        <f t="shared" si="7"/>
        <v>0</v>
      </c>
      <c r="U16" s="6">
        <f t="shared" si="8"/>
        <v>0</v>
      </c>
      <c r="W16" s="6"/>
      <c r="X16" s="6">
        <f t="shared" si="9"/>
        <v>0</v>
      </c>
      <c r="Y16" s="6">
        <f t="shared" si="10"/>
        <v>0</v>
      </c>
      <c r="AB16" s="2">
        <f t="shared" si="11"/>
        <v>0</v>
      </c>
      <c r="AC16" s="2">
        <f t="shared" si="12"/>
        <v>0</v>
      </c>
      <c r="AF16" s="2">
        <f t="shared" si="13"/>
        <v>0</v>
      </c>
      <c r="AG16" s="2">
        <f t="shared" si="14"/>
        <v>0</v>
      </c>
      <c r="AJ16" s="2">
        <f t="shared" si="15"/>
        <v>0</v>
      </c>
      <c r="AK16" s="2">
        <f t="shared" si="16"/>
        <v>0</v>
      </c>
      <c r="AN16" s="2">
        <f t="shared" si="17"/>
        <v>0</v>
      </c>
      <c r="AO16" s="2">
        <f t="shared" si="18"/>
        <v>0</v>
      </c>
      <c r="AP16" s="6"/>
      <c r="AQ16" s="6">
        <f t="shared" si="19"/>
        <v>0</v>
      </c>
      <c r="AR16" s="6">
        <f t="shared" si="20"/>
        <v>0</v>
      </c>
    </row>
    <row r="17" spans="1:44" x14ac:dyDescent="0.3">
      <c r="A17" s="2">
        <v>10</v>
      </c>
      <c r="B17" s="2"/>
      <c r="C17" s="2"/>
      <c r="D17" s="2"/>
      <c r="E17" s="2"/>
      <c r="F17" s="2"/>
      <c r="G17" s="2">
        <f t="shared" si="0"/>
        <v>0</v>
      </c>
      <c r="H17" s="2">
        <f t="shared" si="1"/>
        <v>0</v>
      </c>
      <c r="I17" s="2">
        <f t="shared" si="2"/>
        <v>0</v>
      </c>
      <c r="J17" s="2"/>
      <c r="K17" s="2"/>
      <c r="L17" s="2">
        <f t="shared" si="3"/>
        <v>0</v>
      </c>
      <c r="M17" s="2">
        <f t="shared" si="4"/>
        <v>0</v>
      </c>
      <c r="N17" s="2"/>
      <c r="P17" s="6">
        <f t="shared" si="5"/>
        <v>0</v>
      </c>
      <c r="Q17" s="6">
        <f t="shared" si="6"/>
        <v>0</v>
      </c>
      <c r="S17" s="6"/>
      <c r="T17" s="6">
        <f t="shared" si="7"/>
        <v>0</v>
      </c>
      <c r="U17" s="6">
        <f t="shared" si="8"/>
        <v>0</v>
      </c>
      <c r="W17" s="6"/>
      <c r="X17" s="6">
        <f t="shared" si="9"/>
        <v>0</v>
      </c>
      <c r="Y17" s="6">
        <f t="shared" si="10"/>
        <v>0</v>
      </c>
      <c r="AB17" s="2">
        <f t="shared" si="11"/>
        <v>0</v>
      </c>
      <c r="AC17" s="2">
        <f t="shared" si="12"/>
        <v>0</v>
      </c>
      <c r="AF17" s="2">
        <f t="shared" si="13"/>
        <v>0</v>
      </c>
      <c r="AG17" s="2">
        <f t="shared" si="14"/>
        <v>0</v>
      </c>
      <c r="AJ17" s="2">
        <f t="shared" si="15"/>
        <v>0</v>
      </c>
      <c r="AK17" s="2">
        <f t="shared" si="16"/>
        <v>0</v>
      </c>
      <c r="AN17" s="2">
        <f t="shared" si="17"/>
        <v>0</v>
      </c>
      <c r="AO17" s="2">
        <f t="shared" si="18"/>
        <v>0</v>
      </c>
      <c r="AP17" s="6"/>
      <c r="AQ17" s="6">
        <f t="shared" si="19"/>
        <v>0</v>
      </c>
      <c r="AR17" s="6">
        <f t="shared" si="20"/>
        <v>0</v>
      </c>
    </row>
    <row r="18" spans="1:44" s="6" customFormat="1" x14ac:dyDescent="0.3">
      <c r="A18" s="6">
        <v>11</v>
      </c>
      <c r="G18" s="2">
        <f t="shared" si="0"/>
        <v>0</v>
      </c>
      <c r="H18" s="6">
        <f t="shared" si="1"/>
        <v>0</v>
      </c>
      <c r="I18" s="6">
        <f t="shared" si="2"/>
        <v>0</v>
      </c>
      <c r="K18" s="6">
        <v>1</v>
      </c>
      <c r="L18" s="6">
        <f t="shared" si="3"/>
        <v>0.29239766081871343</v>
      </c>
      <c r="M18" s="6">
        <f t="shared" si="4"/>
        <v>4.1666666666666661</v>
      </c>
      <c r="P18" s="6">
        <f t="shared" si="5"/>
        <v>0</v>
      </c>
      <c r="Q18" s="6">
        <f t="shared" si="6"/>
        <v>0</v>
      </c>
      <c r="T18" s="6">
        <f t="shared" si="7"/>
        <v>0</v>
      </c>
      <c r="U18" s="6">
        <f t="shared" si="8"/>
        <v>0</v>
      </c>
      <c r="X18" s="6">
        <f t="shared" si="9"/>
        <v>0</v>
      </c>
      <c r="Y18" s="6">
        <f t="shared" si="10"/>
        <v>0</v>
      </c>
      <c r="AB18" s="2">
        <f t="shared" si="11"/>
        <v>0</v>
      </c>
      <c r="AC18" s="2">
        <f t="shared" si="12"/>
        <v>0</v>
      </c>
      <c r="AF18" s="2">
        <f t="shared" si="13"/>
        <v>0</v>
      </c>
      <c r="AG18" s="2">
        <f t="shared" si="14"/>
        <v>0</v>
      </c>
      <c r="AJ18" s="2">
        <f t="shared" si="15"/>
        <v>0</v>
      </c>
      <c r="AK18" s="2">
        <f t="shared" si="16"/>
        <v>0</v>
      </c>
      <c r="AN18" s="2">
        <f t="shared" si="17"/>
        <v>0</v>
      </c>
      <c r="AO18" s="2">
        <f t="shared" si="18"/>
        <v>0</v>
      </c>
      <c r="AQ18" s="6">
        <f t="shared" si="19"/>
        <v>1</v>
      </c>
      <c r="AR18" s="6">
        <f t="shared" si="20"/>
        <v>0.65359477124183007</v>
      </c>
    </row>
    <row r="19" spans="1:44" s="6" customFormat="1" x14ac:dyDescent="0.3">
      <c r="A19" s="6">
        <v>12</v>
      </c>
      <c r="F19" s="6">
        <v>6</v>
      </c>
      <c r="G19" s="2">
        <f t="shared" si="0"/>
        <v>2.2222222222222223E-2</v>
      </c>
      <c r="H19" s="6">
        <f t="shared" si="1"/>
        <v>2.2222222222222223</v>
      </c>
      <c r="I19" s="6">
        <f t="shared" si="2"/>
        <v>60</v>
      </c>
      <c r="K19" s="6">
        <v>3</v>
      </c>
      <c r="L19" s="6">
        <f t="shared" si="3"/>
        <v>0.8771929824561403</v>
      </c>
      <c r="M19" s="6">
        <f t="shared" si="4"/>
        <v>12.5</v>
      </c>
      <c r="O19" s="6">
        <v>1</v>
      </c>
      <c r="P19" s="6">
        <f t="shared" si="5"/>
        <v>0.29761904761904762</v>
      </c>
      <c r="Q19" s="6">
        <f t="shared" si="6"/>
        <v>11.111111111111111</v>
      </c>
      <c r="T19" s="6">
        <f t="shared" si="7"/>
        <v>0</v>
      </c>
      <c r="U19" s="6">
        <f t="shared" si="8"/>
        <v>0</v>
      </c>
      <c r="X19" s="6">
        <f t="shared" si="9"/>
        <v>0</v>
      </c>
      <c r="Y19" s="6">
        <f t="shared" si="10"/>
        <v>0</v>
      </c>
      <c r="AA19" s="6">
        <v>3</v>
      </c>
      <c r="AB19" s="2">
        <f t="shared" si="11"/>
        <v>1.7543859649122806</v>
      </c>
      <c r="AC19" s="2">
        <f t="shared" si="12"/>
        <v>17.647058823529413</v>
      </c>
      <c r="AE19" s="6">
        <v>3</v>
      </c>
      <c r="AF19" s="2">
        <f t="shared" si="13"/>
        <v>1.2765957446808509</v>
      </c>
      <c r="AG19" s="2">
        <f t="shared" si="14"/>
        <v>16.666666666666664</v>
      </c>
      <c r="AI19" s="6">
        <v>1</v>
      </c>
      <c r="AJ19" s="2">
        <f t="shared" si="15"/>
        <v>0.8</v>
      </c>
      <c r="AK19" s="2">
        <f t="shared" si="16"/>
        <v>6.666666666666667</v>
      </c>
      <c r="AN19" s="2">
        <f t="shared" si="17"/>
        <v>0</v>
      </c>
      <c r="AO19" s="2">
        <f t="shared" si="18"/>
        <v>0</v>
      </c>
      <c r="AQ19" s="6">
        <f t="shared" si="19"/>
        <v>17</v>
      </c>
      <c r="AR19" s="6">
        <f t="shared" si="20"/>
        <v>11.111111111111111</v>
      </c>
    </row>
    <row r="20" spans="1:44" s="6" customFormat="1" x14ac:dyDescent="0.3">
      <c r="A20" s="6">
        <v>13</v>
      </c>
      <c r="G20" s="2">
        <f t="shared" si="0"/>
        <v>0</v>
      </c>
      <c r="H20" s="6">
        <f t="shared" si="1"/>
        <v>0</v>
      </c>
      <c r="I20" s="6">
        <f t="shared" si="2"/>
        <v>0</v>
      </c>
      <c r="K20" s="6">
        <v>2</v>
      </c>
      <c r="L20" s="6">
        <f t="shared" si="3"/>
        <v>0.58479532163742687</v>
      </c>
      <c r="M20" s="6">
        <f t="shared" si="4"/>
        <v>8.3333333333333321</v>
      </c>
      <c r="O20" s="6">
        <v>1</v>
      </c>
      <c r="P20" s="6">
        <f t="shared" si="5"/>
        <v>0.29761904761904762</v>
      </c>
      <c r="Q20" s="6">
        <f t="shared" si="6"/>
        <v>11.111111111111111</v>
      </c>
      <c r="S20" s="6">
        <v>2</v>
      </c>
      <c r="T20" s="6">
        <f t="shared" si="7"/>
        <v>0.59523809523809523</v>
      </c>
      <c r="U20" s="6">
        <f t="shared" si="8"/>
        <v>8.3333333333333321</v>
      </c>
      <c r="W20" s="6">
        <v>3</v>
      </c>
      <c r="X20" s="6">
        <f t="shared" si="9"/>
        <v>0.89285714285714279</v>
      </c>
      <c r="Y20" s="6">
        <f t="shared" si="10"/>
        <v>11.111111111111111</v>
      </c>
      <c r="AA20" s="6">
        <v>3</v>
      </c>
      <c r="AB20" s="2">
        <f t="shared" si="11"/>
        <v>1.7543859649122806</v>
      </c>
      <c r="AC20" s="2">
        <f t="shared" si="12"/>
        <v>17.647058823529413</v>
      </c>
      <c r="AE20" s="6">
        <v>6</v>
      </c>
      <c r="AF20" s="2">
        <f t="shared" si="13"/>
        <v>2.5531914893617018</v>
      </c>
      <c r="AG20" s="2">
        <f t="shared" si="14"/>
        <v>33.333333333333329</v>
      </c>
      <c r="AI20" s="6">
        <v>4</v>
      </c>
      <c r="AJ20" s="2">
        <f t="shared" si="15"/>
        <v>3.2</v>
      </c>
      <c r="AK20" s="2">
        <f t="shared" si="16"/>
        <v>26.666666666666668</v>
      </c>
      <c r="AN20" s="2">
        <f t="shared" si="17"/>
        <v>0</v>
      </c>
      <c r="AO20" s="2">
        <f t="shared" si="18"/>
        <v>0</v>
      </c>
      <c r="AQ20" s="6">
        <f t="shared" si="19"/>
        <v>21</v>
      </c>
      <c r="AR20" s="6">
        <f t="shared" si="20"/>
        <v>13.725490196078432</v>
      </c>
    </row>
    <row r="21" spans="1:44" s="6" customFormat="1" x14ac:dyDescent="0.3">
      <c r="A21" s="6">
        <v>14</v>
      </c>
      <c r="G21" s="2">
        <f t="shared" si="0"/>
        <v>0</v>
      </c>
      <c r="H21" s="6">
        <f t="shared" si="1"/>
        <v>0</v>
      </c>
      <c r="I21" s="6">
        <f t="shared" si="2"/>
        <v>0</v>
      </c>
      <c r="K21" s="6">
        <v>1</v>
      </c>
      <c r="L21" s="6">
        <f t="shared" si="3"/>
        <v>0.29239766081871343</v>
      </c>
      <c r="M21" s="6">
        <f t="shared" si="4"/>
        <v>4.1666666666666661</v>
      </c>
      <c r="O21" s="6">
        <v>2</v>
      </c>
      <c r="P21" s="6">
        <f t="shared" si="5"/>
        <v>0.59523809523809523</v>
      </c>
      <c r="Q21" s="6">
        <f t="shared" si="6"/>
        <v>22.222222222222221</v>
      </c>
      <c r="S21" s="6">
        <v>1</v>
      </c>
      <c r="T21" s="6">
        <f t="shared" si="7"/>
        <v>0.29761904761904762</v>
      </c>
      <c r="U21" s="6">
        <f t="shared" si="8"/>
        <v>4.1666666666666661</v>
      </c>
      <c r="W21" s="6">
        <v>1</v>
      </c>
      <c r="X21" s="6">
        <f t="shared" si="9"/>
        <v>0.29761904761904762</v>
      </c>
      <c r="Y21" s="6">
        <f t="shared" si="10"/>
        <v>3.7037037037037033</v>
      </c>
      <c r="AA21" s="6">
        <v>1</v>
      </c>
      <c r="AB21" s="2">
        <f t="shared" si="11"/>
        <v>0.58479532163742687</v>
      </c>
      <c r="AC21" s="2">
        <f t="shared" si="12"/>
        <v>5.8823529411764701</v>
      </c>
      <c r="AF21" s="2">
        <f t="shared" si="13"/>
        <v>0</v>
      </c>
      <c r="AG21" s="2">
        <f t="shared" si="14"/>
        <v>0</v>
      </c>
      <c r="AJ21" s="2">
        <f t="shared" si="15"/>
        <v>0</v>
      </c>
      <c r="AK21" s="2">
        <f t="shared" si="16"/>
        <v>0</v>
      </c>
      <c r="AM21" s="6">
        <v>1</v>
      </c>
      <c r="AN21" s="2">
        <f t="shared" si="17"/>
        <v>0.59171597633136097</v>
      </c>
      <c r="AO21" s="2">
        <f t="shared" si="18"/>
        <v>11.111111111111111</v>
      </c>
      <c r="AQ21" s="6">
        <f t="shared" si="19"/>
        <v>7</v>
      </c>
      <c r="AR21" s="6">
        <f t="shared" si="20"/>
        <v>4.5751633986928102</v>
      </c>
    </row>
    <row r="22" spans="1:44" s="6" customFormat="1" x14ac:dyDescent="0.3">
      <c r="A22" s="6">
        <v>15</v>
      </c>
      <c r="G22" s="2">
        <f t="shared" si="0"/>
        <v>0</v>
      </c>
      <c r="H22" s="6">
        <f t="shared" si="1"/>
        <v>0</v>
      </c>
      <c r="I22" s="6">
        <f t="shared" si="2"/>
        <v>0</v>
      </c>
      <c r="K22" s="6">
        <v>1</v>
      </c>
      <c r="L22" s="6">
        <f t="shared" si="3"/>
        <v>0.29239766081871343</v>
      </c>
      <c r="M22" s="6">
        <f t="shared" si="4"/>
        <v>4.1666666666666661</v>
      </c>
      <c r="P22" s="6">
        <f t="shared" si="5"/>
        <v>0</v>
      </c>
      <c r="Q22" s="6">
        <f t="shared" si="6"/>
        <v>0</v>
      </c>
      <c r="T22" s="6">
        <f t="shared" si="7"/>
        <v>0</v>
      </c>
      <c r="U22" s="6">
        <f t="shared" si="8"/>
        <v>0</v>
      </c>
      <c r="X22" s="6">
        <f t="shared" si="9"/>
        <v>0</v>
      </c>
      <c r="Y22" s="6">
        <f t="shared" si="10"/>
        <v>0</v>
      </c>
      <c r="AA22" s="6">
        <v>1</v>
      </c>
      <c r="AB22" s="2">
        <f t="shared" si="11"/>
        <v>0.58479532163742687</v>
      </c>
      <c r="AC22" s="2">
        <f t="shared" si="12"/>
        <v>5.8823529411764701</v>
      </c>
      <c r="AF22" s="2">
        <f t="shared" si="13"/>
        <v>0</v>
      </c>
      <c r="AG22" s="2">
        <f t="shared" si="14"/>
        <v>0</v>
      </c>
      <c r="AJ22" s="2">
        <f t="shared" si="15"/>
        <v>0</v>
      </c>
      <c r="AK22" s="2">
        <f t="shared" si="16"/>
        <v>0</v>
      </c>
      <c r="AN22" s="2">
        <f t="shared" si="17"/>
        <v>0</v>
      </c>
      <c r="AO22" s="2">
        <f t="shared" si="18"/>
        <v>0</v>
      </c>
      <c r="AQ22" s="6">
        <f t="shared" si="19"/>
        <v>2</v>
      </c>
      <c r="AR22" s="6">
        <f t="shared" si="20"/>
        <v>1.3071895424836601</v>
      </c>
    </row>
    <row r="23" spans="1:44" s="6" customFormat="1" x14ac:dyDescent="0.3">
      <c r="A23" s="6">
        <v>16</v>
      </c>
      <c r="G23" s="2">
        <f t="shared" si="0"/>
        <v>0</v>
      </c>
      <c r="H23" s="6">
        <f t="shared" si="1"/>
        <v>0</v>
      </c>
      <c r="I23" s="6">
        <f t="shared" si="2"/>
        <v>0</v>
      </c>
      <c r="L23" s="6">
        <f t="shared" si="3"/>
        <v>0</v>
      </c>
      <c r="M23" s="6">
        <f t="shared" si="4"/>
        <v>0</v>
      </c>
      <c r="P23" s="6">
        <f t="shared" si="5"/>
        <v>0</v>
      </c>
      <c r="Q23" s="6">
        <f t="shared" si="6"/>
        <v>0</v>
      </c>
      <c r="S23" s="6">
        <v>1</v>
      </c>
      <c r="T23" s="6">
        <f t="shared" si="7"/>
        <v>0.29761904761904762</v>
      </c>
      <c r="U23" s="6">
        <f t="shared" si="8"/>
        <v>4.1666666666666661</v>
      </c>
      <c r="X23" s="6">
        <f t="shared" si="9"/>
        <v>0</v>
      </c>
      <c r="Y23" s="6">
        <f t="shared" si="10"/>
        <v>0</v>
      </c>
      <c r="AB23" s="2">
        <f t="shared" si="11"/>
        <v>0</v>
      </c>
      <c r="AC23" s="2">
        <f t="shared" si="12"/>
        <v>0</v>
      </c>
      <c r="AF23" s="2">
        <f t="shared" si="13"/>
        <v>0</v>
      </c>
      <c r="AG23" s="2">
        <f t="shared" si="14"/>
        <v>0</v>
      </c>
      <c r="AJ23" s="2">
        <f t="shared" si="15"/>
        <v>0</v>
      </c>
      <c r="AK23" s="2">
        <f t="shared" si="16"/>
        <v>0</v>
      </c>
      <c r="AN23" s="2">
        <f t="shared" si="17"/>
        <v>0</v>
      </c>
      <c r="AO23" s="2">
        <f t="shared" si="18"/>
        <v>0</v>
      </c>
      <c r="AQ23" s="6">
        <f t="shared" si="19"/>
        <v>1</v>
      </c>
      <c r="AR23" s="6">
        <f t="shared" si="20"/>
        <v>0.65359477124183007</v>
      </c>
    </row>
    <row r="24" spans="1:44" s="6" customFormat="1" x14ac:dyDescent="0.3">
      <c r="A24" s="6">
        <v>17</v>
      </c>
      <c r="G24" s="2">
        <f t="shared" si="0"/>
        <v>0</v>
      </c>
      <c r="H24" s="6">
        <f t="shared" si="1"/>
        <v>0</v>
      </c>
      <c r="I24" s="6">
        <f t="shared" si="2"/>
        <v>0</v>
      </c>
      <c r="L24" s="6">
        <f t="shared" si="3"/>
        <v>0</v>
      </c>
      <c r="M24" s="6">
        <f t="shared" si="4"/>
        <v>0</v>
      </c>
      <c r="P24" s="6">
        <f t="shared" si="5"/>
        <v>0</v>
      </c>
      <c r="Q24" s="6">
        <f t="shared" si="6"/>
        <v>0</v>
      </c>
      <c r="T24" s="6">
        <f t="shared" si="7"/>
        <v>0</v>
      </c>
      <c r="U24" s="6">
        <f t="shared" si="8"/>
        <v>0</v>
      </c>
      <c r="X24" s="6">
        <f t="shared" si="9"/>
        <v>0</v>
      </c>
      <c r="Y24" s="6">
        <f t="shared" si="10"/>
        <v>0</v>
      </c>
      <c r="AA24" s="6">
        <v>1</v>
      </c>
      <c r="AB24" s="2">
        <f t="shared" si="11"/>
        <v>0.58479532163742687</v>
      </c>
      <c r="AC24" s="2">
        <f t="shared" si="12"/>
        <v>5.8823529411764701</v>
      </c>
      <c r="AF24" s="2">
        <f t="shared" si="13"/>
        <v>0</v>
      </c>
      <c r="AG24" s="2">
        <f t="shared" si="14"/>
        <v>0</v>
      </c>
      <c r="AJ24" s="2">
        <f t="shared" si="15"/>
        <v>0</v>
      </c>
      <c r="AK24" s="2">
        <f t="shared" si="16"/>
        <v>0</v>
      </c>
      <c r="AN24" s="2">
        <f t="shared" si="17"/>
        <v>0</v>
      </c>
      <c r="AO24" s="2">
        <f t="shared" si="18"/>
        <v>0</v>
      </c>
      <c r="AQ24" s="6">
        <f t="shared" si="19"/>
        <v>1</v>
      </c>
      <c r="AR24" s="6">
        <f t="shared" si="20"/>
        <v>0.65359477124183007</v>
      </c>
    </row>
    <row r="25" spans="1:44" s="6" customFormat="1" x14ac:dyDescent="0.3">
      <c r="A25" s="6">
        <v>18</v>
      </c>
      <c r="G25" s="2">
        <f t="shared" si="0"/>
        <v>0</v>
      </c>
      <c r="H25" s="6">
        <f t="shared" si="1"/>
        <v>0</v>
      </c>
      <c r="I25" s="6">
        <f t="shared" si="2"/>
        <v>0</v>
      </c>
      <c r="K25" s="6">
        <v>1</v>
      </c>
      <c r="L25" s="6">
        <f t="shared" si="3"/>
        <v>0.29239766081871343</v>
      </c>
      <c r="M25" s="6">
        <f t="shared" si="4"/>
        <v>4.1666666666666661</v>
      </c>
      <c r="P25" s="6">
        <f t="shared" si="5"/>
        <v>0</v>
      </c>
      <c r="Q25" s="6">
        <f t="shared" si="6"/>
        <v>0</v>
      </c>
      <c r="S25" s="6">
        <v>2</v>
      </c>
      <c r="T25" s="6">
        <f t="shared" si="7"/>
        <v>0.59523809523809523</v>
      </c>
      <c r="U25" s="6">
        <f t="shared" si="8"/>
        <v>8.3333333333333321</v>
      </c>
      <c r="X25" s="6">
        <f t="shared" si="9"/>
        <v>0</v>
      </c>
      <c r="Y25" s="6">
        <f t="shared" si="10"/>
        <v>0</v>
      </c>
      <c r="AB25" s="2">
        <f t="shared" si="11"/>
        <v>0</v>
      </c>
      <c r="AC25" s="2">
        <f t="shared" si="12"/>
        <v>0</v>
      </c>
      <c r="AF25" s="2">
        <f t="shared" si="13"/>
        <v>0</v>
      </c>
      <c r="AG25" s="2">
        <f t="shared" si="14"/>
        <v>0</v>
      </c>
      <c r="AJ25" s="2">
        <f t="shared" si="15"/>
        <v>0</v>
      </c>
      <c r="AK25" s="2">
        <f t="shared" si="16"/>
        <v>0</v>
      </c>
      <c r="AN25" s="2">
        <f t="shared" si="17"/>
        <v>0</v>
      </c>
      <c r="AO25" s="2">
        <f t="shared" si="18"/>
        <v>0</v>
      </c>
      <c r="AQ25" s="6">
        <f t="shared" si="19"/>
        <v>3</v>
      </c>
      <c r="AR25" s="6">
        <f t="shared" si="20"/>
        <v>1.9607843137254901</v>
      </c>
    </row>
    <row r="26" spans="1:44" s="6" customFormat="1" x14ac:dyDescent="0.3">
      <c r="A26" s="6">
        <v>19</v>
      </c>
      <c r="G26" s="2">
        <f t="shared" si="0"/>
        <v>0</v>
      </c>
      <c r="H26" s="6">
        <f t="shared" si="1"/>
        <v>0</v>
      </c>
      <c r="I26" s="6">
        <f t="shared" si="2"/>
        <v>0</v>
      </c>
      <c r="K26" s="6">
        <v>1</v>
      </c>
      <c r="L26" s="6">
        <f t="shared" si="3"/>
        <v>0.29239766081871343</v>
      </c>
      <c r="M26" s="6">
        <f t="shared" si="4"/>
        <v>4.1666666666666661</v>
      </c>
      <c r="O26" s="6">
        <v>1</v>
      </c>
      <c r="P26" s="6">
        <f t="shared" si="5"/>
        <v>0.29761904761904762</v>
      </c>
      <c r="Q26" s="6">
        <f t="shared" si="6"/>
        <v>11.111111111111111</v>
      </c>
      <c r="S26" s="6">
        <v>1</v>
      </c>
      <c r="T26" s="6">
        <f t="shared" si="7"/>
        <v>0.29761904761904762</v>
      </c>
      <c r="U26" s="6">
        <f t="shared" si="8"/>
        <v>4.1666666666666661</v>
      </c>
      <c r="W26" s="6">
        <v>1</v>
      </c>
      <c r="X26" s="6">
        <f t="shared" si="9"/>
        <v>0.29761904761904762</v>
      </c>
      <c r="Y26" s="6">
        <f t="shared" si="10"/>
        <v>3.7037037037037033</v>
      </c>
      <c r="AB26" s="2">
        <f t="shared" si="11"/>
        <v>0</v>
      </c>
      <c r="AC26" s="2">
        <f t="shared" si="12"/>
        <v>0</v>
      </c>
      <c r="AF26" s="2">
        <f t="shared" si="13"/>
        <v>0</v>
      </c>
      <c r="AG26" s="2">
        <f t="shared" si="14"/>
        <v>0</v>
      </c>
      <c r="AJ26" s="2">
        <f t="shared" si="15"/>
        <v>0</v>
      </c>
      <c r="AK26" s="2">
        <f t="shared" si="16"/>
        <v>0</v>
      </c>
      <c r="AN26" s="2">
        <f t="shared" si="17"/>
        <v>0</v>
      </c>
      <c r="AO26" s="2">
        <f t="shared" si="18"/>
        <v>0</v>
      </c>
      <c r="AQ26" s="6">
        <f t="shared" si="19"/>
        <v>4</v>
      </c>
      <c r="AR26" s="6">
        <f t="shared" si="20"/>
        <v>2.6143790849673203</v>
      </c>
    </row>
    <row r="27" spans="1:44" s="6" customFormat="1" x14ac:dyDescent="0.3">
      <c r="A27" s="6">
        <v>20</v>
      </c>
      <c r="F27" s="6">
        <v>2</v>
      </c>
      <c r="G27" s="2">
        <f t="shared" si="0"/>
        <v>7.4074074074074077E-3</v>
      </c>
      <c r="H27" s="6">
        <f t="shared" si="1"/>
        <v>0.74074074074074081</v>
      </c>
      <c r="I27" s="6">
        <f t="shared" si="2"/>
        <v>20</v>
      </c>
      <c r="K27" s="6">
        <v>8</v>
      </c>
      <c r="L27" s="6">
        <f t="shared" si="3"/>
        <v>2.3391812865497075</v>
      </c>
      <c r="M27" s="6">
        <f t="shared" si="4"/>
        <v>33.333333333333329</v>
      </c>
      <c r="P27" s="6">
        <f t="shared" si="5"/>
        <v>0</v>
      </c>
      <c r="Q27" s="6">
        <f t="shared" si="6"/>
        <v>0</v>
      </c>
      <c r="S27" s="6">
        <v>5</v>
      </c>
      <c r="T27" s="6">
        <f t="shared" si="7"/>
        <v>1.4880952380952379</v>
      </c>
      <c r="U27" s="6">
        <f t="shared" si="8"/>
        <v>20.833333333333336</v>
      </c>
      <c r="W27" s="6">
        <v>6</v>
      </c>
      <c r="X27" s="6">
        <f t="shared" si="9"/>
        <v>1.7857142857142856</v>
      </c>
      <c r="Y27" s="6">
        <f t="shared" si="10"/>
        <v>22.222222222222221</v>
      </c>
      <c r="AA27" s="6">
        <v>3</v>
      </c>
      <c r="AB27" s="2">
        <f t="shared" si="11"/>
        <v>1.7543859649122806</v>
      </c>
      <c r="AC27" s="2">
        <f t="shared" si="12"/>
        <v>17.647058823529413</v>
      </c>
      <c r="AE27" s="6">
        <v>5</v>
      </c>
      <c r="AF27" s="2">
        <f t="shared" si="13"/>
        <v>2.1276595744680851</v>
      </c>
      <c r="AG27" s="2">
        <f t="shared" si="14"/>
        <v>27.777777777777779</v>
      </c>
      <c r="AI27" s="6">
        <v>8</v>
      </c>
      <c r="AJ27" s="2">
        <f t="shared" si="15"/>
        <v>6.4</v>
      </c>
      <c r="AK27" s="2">
        <f t="shared" si="16"/>
        <v>53.333333333333336</v>
      </c>
      <c r="AM27" s="6">
        <v>4</v>
      </c>
      <c r="AN27" s="2">
        <f t="shared" si="17"/>
        <v>2.3668639053254439</v>
      </c>
      <c r="AO27" s="2">
        <f t="shared" si="18"/>
        <v>44.444444444444443</v>
      </c>
      <c r="AQ27" s="6">
        <f t="shared" si="19"/>
        <v>41</v>
      </c>
      <c r="AR27" s="6">
        <f t="shared" si="20"/>
        <v>26.797385620915033</v>
      </c>
    </row>
    <row r="28" spans="1:44" s="6" customFormat="1" x14ac:dyDescent="0.3">
      <c r="A28" s="6">
        <v>21</v>
      </c>
      <c r="G28" s="2">
        <f t="shared" si="0"/>
        <v>0</v>
      </c>
      <c r="H28" s="6">
        <f t="shared" si="1"/>
        <v>0</v>
      </c>
      <c r="I28" s="6">
        <f t="shared" si="2"/>
        <v>0</v>
      </c>
      <c r="K28" s="6">
        <v>1</v>
      </c>
      <c r="L28" s="6">
        <f t="shared" si="3"/>
        <v>0.29239766081871343</v>
      </c>
      <c r="M28" s="6">
        <f t="shared" si="4"/>
        <v>4.1666666666666661</v>
      </c>
      <c r="O28" s="6">
        <v>2</v>
      </c>
      <c r="P28" s="6">
        <f t="shared" si="5"/>
        <v>0.59523809523809523</v>
      </c>
      <c r="Q28" s="6">
        <f t="shared" si="6"/>
        <v>22.222222222222221</v>
      </c>
      <c r="S28" s="6">
        <v>1</v>
      </c>
      <c r="T28" s="6">
        <f t="shared" si="7"/>
        <v>0.29761904761904762</v>
      </c>
      <c r="U28" s="6">
        <f t="shared" si="8"/>
        <v>4.1666666666666661</v>
      </c>
      <c r="W28" s="6">
        <v>1</v>
      </c>
      <c r="X28" s="6">
        <f t="shared" si="9"/>
        <v>0.29761904761904762</v>
      </c>
      <c r="Y28" s="6">
        <f t="shared" si="10"/>
        <v>3.7037037037037033</v>
      </c>
      <c r="AA28" s="6">
        <v>1</v>
      </c>
      <c r="AB28" s="2">
        <f t="shared" si="11"/>
        <v>0.58479532163742687</v>
      </c>
      <c r="AC28" s="2">
        <f t="shared" si="12"/>
        <v>5.8823529411764701</v>
      </c>
      <c r="AF28" s="2">
        <f t="shared" si="13"/>
        <v>0</v>
      </c>
      <c r="AG28" s="2">
        <f t="shared" si="14"/>
        <v>0</v>
      </c>
      <c r="AJ28" s="2">
        <f t="shared" si="15"/>
        <v>0</v>
      </c>
      <c r="AK28" s="2">
        <f t="shared" si="16"/>
        <v>0</v>
      </c>
      <c r="AN28" s="2">
        <f t="shared" si="17"/>
        <v>0</v>
      </c>
      <c r="AO28" s="2">
        <f t="shared" si="18"/>
        <v>0</v>
      </c>
      <c r="AQ28" s="6">
        <f t="shared" si="19"/>
        <v>6</v>
      </c>
      <c r="AR28" s="6">
        <f t="shared" si="20"/>
        <v>3.9215686274509802</v>
      </c>
    </row>
    <row r="29" spans="1:44" x14ac:dyDescent="0.3">
      <c r="A29" s="2">
        <v>22</v>
      </c>
      <c r="B29" s="2"/>
      <c r="C29" s="2"/>
      <c r="D29" s="2"/>
      <c r="E29" s="2"/>
      <c r="F29" s="2"/>
      <c r="G29" s="2">
        <f t="shared" si="0"/>
        <v>0</v>
      </c>
      <c r="H29" s="2">
        <f t="shared" si="1"/>
        <v>0</v>
      </c>
      <c r="I29" s="2">
        <f t="shared" si="2"/>
        <v>0</v>
      </c>
      <c r="J29" s="2"/>
      <c r="K29" s="2"/>
      <c r="L29" s="2">
        <f t="shared" si="3"/>
        <v>0</v>
      </c>
      <c r="M29" s="2">
        <f t="shared" si="4"/>
        <v>0</v>
      </c>
      <c r="N29" s="2"/>
      <c r="O29" s="6">
        <v>1</v>
      </c>
      <c r="P29" s="6">
        <f t="shared" si="5"/>
        <v>0.29761904761904762</v>
      </c>
      <c r="Q29" s="6">
        <f t="shared" si="6"/>
        <v>11.111111111111111</v>
      </c>
      <c r="S29" s="6">
        <v>1</v>
      </c>
      <c r="T29" s="6">
        <f t="shared" si="7"/>
        <v>0.29761904761904762</v>
      </c>
      <c r="U29" s="6">
        <f t="shared" si="8"/>
        <v>4.1666666666666661</v>
      </c>
      <c r="W29" s="6"/>
      <c r="X29" s="6">
        <f t="shared" si="9"/>
        <v>0</v>
      </c>
      <c r="Y29" s="6">
        <f t="shared" si="10"/>
        <v>0</v>
      </c>
      <c r="AA29" s="6">
        <v>1</v>
      </c>
      <c r="AB29" s="2">
        <f t="shared" si="11"/>
        <v>0.58479532163742687</v>
      </c>
      <c r="AC29" s="2">
        <f t="shared" si="12"/>
        <v>5.8823529411764701</v>
      </c>
      <c r="AE29" s="2">
        <v>1</v>
      </c>
      <c r="AF29" s="2">
        <f t="shared" si="13"/>
        <v>0.42553191489361702</v>
      </c>
      <c r="AG29" s="2">
        <f t="shared" si="14"/>
        <v>5.5555555555555554</v>
      </c>
      <c r="AJ29" s="2">
        <f t="shared" si="15"/>
        <v>0</v>
      </c>
      <c r="AK29" s="2">
        <f t="shared" si="16"/>
        <v>0</v>
      </c>
      <c r="AM29" s="2">
        <v>1</v>
      </c>
      <c r="AN29" s="2">
        <f t="shared" si="17"/>
        <v>0.59171597633136097</v>
      </c>
      <c r="AO29" s="2">
        <f t="shared" si="18"/>
        <v>11.111111111111111</v>
      </c>
      <c r="AP29" s="6"/>
      <c r="AQ29" s="6">
        <f t="shared" si="19"/>
        <v>5</v>
      </c>
      <c r="AR29" s="6">
        <f t="shared" si="20"/>
        <v>3.2679738562091507</v>
      </c>
    </row>
    <row r="30" spans="1:44" x14ac:dyDescent="0.3">
      <c r="A30" s="2">
        <v>23</v>
      </c>
      <c r="B30" s="2"/>
      <c r="C30" s="2"/>
      <c r="D30" s="2"/>
      <c r="E30" s="2"/>
      <c r="F30" s="2"/>
      <c r="G30" s="2">
        <f t="shared" si="0"/>
        <v>0</v>
      </c>
      <c r="H30" s="2">
        <f t="shared" si="1"/>
        <v>0</v>
      </c>
      <c r="I30" s="2">
        <f t="shared" si="2"/>
        <v>0</v>
      </c>
      <c r="J30" s="2"/>
      <c r="K30" s="2">
        <v>1</v>
      </c>
      <c r="L30" s="2">
        <f t="shared" si="3"/>
        <v>0.29239766081871343</v>
      </c>
      <c r="M30" s="2">
        <f t="shared" si="4"/>
        <v>4.1666666666666661</v>
      </c>
      <c r="N30" s="2"/>
      <c r="P30" s="6">
        <f t="shared" si="5"/>
        <v>0</v>
      </c>
      <c r="Q30" s="6">
        <f t="shared" si="6"/>
        <v>0</v>
      </c>
      <c r="S30" s="6"/>
      <c r="T30" s="6">
        <f t="shared" si="7"/>
        <v>0</v>
      </c>
      <c r="U30" s="6">
        <f t="shared" si="8"/>
        <v>0</v>
      </c>
      <c r="W30" s="6">
        <v>1</v>
      </c>
      <c r="X30" s="6">
        <f t="shared" si="9"/>
        <v>0.29761904761904762</v>
      </c>
      <c r="Y30" s="6">
        <f t="shared" si="10"/>
        <v>3.7037037037037033</v>
      </c>
      <c r="AB30" s="2">
        <f t="shared" si="11"/>
        <v>0</v>
      </c>
      <c r="AC30" s="2">
        <f t="shared" si="12"/>
        <v>0</v>
      </c>
      <c r="AF30" s="2">
        <f t="shared" si="13"/>
        <v>0</v>
      </c>
      <c r="AG30" s="2">
        <f t="shared" si="14"/>
        <v>0</v>
      </c>
      <c r="AJ30" s="2">
        <f t="shared" si="15"/>
        <v>0</v>
      </c>
      <c r="AK30" s="2">
        <f t="shared" si="16"/>
        <v>0</v>
      </c>
      <c r="AN30" s="2">
        <f t="shared" si="17"/>
        <v>0</v>
      </c>
      <c r="AO30" s="2">
        <f t="shared" si="18"/>
        <v>0</v>
      </c>
      <c r="AP30" s="6"/>
      <c r="AQ30" s="6">
        <f t="shared" si="19"/>
        <v>2</v>
      </c>
      <c r="AR30" s="6">
        <f t="shared" si="20"/>
        <v>1.3071895424836601</v>
      </c>
    </row>
    <row r="31" spans="1:44" x14ac:dyDescent="0.3">
      <c r="A31" s="2">
        <v>24</v>
      </c>
      <c r="B31" s="2"/>
      <c r="C31" s="2"/>
      <c r="D31" s="2"/>
      <c r="E31" s="2"/>
      <c r="F31" s="2"/>
      <c r="G31" s="2">
        <f t="shared" si="0"/>
        <v>0</v>
      </c>
      <c r="H31" s="2">
        <f t="shared" si="1"/>
        <v>0</v>
      </c>
      <c r="I31" s="2">
        <f t="shared" si="2"/>
        <v>0</v>
      </c>
      <c r="J31" s="2"/>
      <c r="K31" s="2"/>
      <c r="L31" s="2">
        <f t="shared" si="3"/>
        <v>0</v>
      </c>
      <c r="M31" s="2">
        <f t="shared" si="4"/>
        <v>0</v>
      </c>
      <c r="N31" s="2"/>
      <c r="P31" s="6">
        <f t="shared" si="5"/>
        <v>0</v>
      </c>
      <c r="Q31" s="6">
        <f t="shared" si="6"/>
        <v>0</v>
      </c>
      <c r="S31" s="6"/>
      <c r="T31" s="6">
        <f t="shared" si="7"/>
        <v>0</v>
      </c>
      <c r="U31" s="6">
        <f t="shared" si="8"/>
        <v>0</v>
      </c>
      <c r="W31" s="6"/>
      <c r="X31" s="6">
        <f t="shared" si="9"/>
        <v>0</v>
      </c>
      <c r="Y31" s="6">
        <f t="shared" si="10"/>
        <v>0</v>
      </c>
      <c r="AB31" s="2">
        <f t="shared" si="11"/>
        <v>0</v>
      </c>
      <c r="AC31" s="2">
        <f t="shared" si="12"/>
        <v>0</v>
      </c>
      <c r="AF31" s="2">
        <f t="shared" si="13"/>
        <v>0</v>
      </c>
      <c r="AG31" s="2">
        <f t="shared" si="14"/>
        <v>0</v>
      </c>
      <c r="AI31" s="2">
        <v>1</v>
      </c>
      <c r="AJ31" s="2">
        <f t="shared" si="15"/>
        <v>0.8</v>
      </c>
      <c r="AK31" s="2">
        <f t="shared" si="16"/>
        <v>6.666666666666667</v>
      </c>
      <c r="AN31" s="2">
        <f t="shared" si="17"/>
        <v>0</v>
      </c>
      <c r="AO31" s="2">
        <f t="shared" si="18"/>
        <v>0</v>
      </c>
      <c r="AP31" s="6"/>
      <c r="AQ31" s="6">
        <f t="shared" si="19"/>
        <v>1</v>
      </c>
      <c r="AR31" s="6">
        <f t="shared" si="20"/>
        <v>0.65359477124183007</v>
      </c>
    </row>
    <row r="32" spans="1:44" x14ac:dyDescent="0.3">
      <c r="A32" s="2">
        <v>25</v>
      </c>
      <c r="B32" s="2"/>
      <c r="C32" s="2"/>
      <c r="D32" s="2"/>
      <c r="E32" s="2"/>
      <c r="F32" s="2"/>
      <c r="G32" s="2">
        <f t="shared" si="0"/>
        <v>0</v>
      </c>
      <c r="H32" s="2">
        <f t="shared" si="1"/>
        <v>0</v>
      </c>
      <c r="I32" s="2">
        <f t="shared" si="2"/>
        <v>0</v>
      </c>
      <c r="J32" s="2"/>
      <c r="K32" s="2"/>
      <c r="L32" s="2">
        <f t="shared" si="3"/>
        <v>0</v>
      </c>
      <c r="M32" s="2">
        <f t="shared" si="4"/>
        <v>0</v>
      </c>
      <c r="N32" s="2"/>
      <c r="P32" s="6">
        <f t="shared" si="5"/>
        <v>0</v>
      </c>
      <c r="Q32" s="6">
        <f t="shared" si="6"/>
        <v>0</v>
      </c>
      <c r="S32" s="6"/>
      <c r="T32" s="6">
        <f t="shared" si="7"/>
        <v>0</v>
      </c>
      <c r="U32" s="6">
        <f t="shared" si="8"/>
        <v>0</v>
      </c>
      <c r="W32" s="6"/>
      <c r="X32" s="6">
        <f t="shared" si="9"/>
        <v>0</v>
      </c>
      <c r="Y32" s="6">
        <f t="shared" si="10"/>
        <v>0</v>
      </c>
      <c r="AB32" s="2">
        <f t="shared" si="11"/>
        <v>0</v>
      </c>
      <c r="AC32" s="2">
        <f t="shared" si="12"/>
        <v>0</v>
      </c>
      <c r="AF32" s="2">
        <f t="shared" si="13"/>
        <v>0</v>
      </c>
      <c r="AG32" s="2">
        <f t="shared" si="14"/>
        <v>0</v>
      </c>
      <c r="AJ32" s="2">
        <f t="shared" si="15"/>
        <v>0</v>
      </c>
      <c r="AK32" s="2">
        <f t="shared" si="16"/>
        <v>0</v>
      </c>
      <c r="AM32" s="2">
        <v>1</v>
      </c>
      <c r="AN32" s="2">
        <f t="shared" si="17"/>
        <v>0.59171597633136097</v>
      </c>
      <c r="AO32" s="2">
        <f t="shared" si="18"/>
        <v>11.111111111111111</v>
      </c>
      <c r="AP32" s="6"/>
      <c r="AQ32" s="6">
        <f t="shared" si="19"/>
        <v>1</v>
      </c>
      <c r="AR32" s="6">
        <f t="shared" si="20"/>
        <v>0.65359477124183007</v>
      </c>
    </row>
    <row r="33" spans="1:44" x14ac:dyDescent="0.3">
      <c r="A33" s="2">
        <v>26</v>
      </c>
      <c r="B33" s="2"/>
      <c r="C33" s="2"/>
      <c r="D33" s="2"/>
      <c r="E33" s="2"/>
      <c r="F33" s="2"/>
      <c r="G33" s="2">
        <f t="shared" si="0"/>
        <v>0</v>
      </c>
      <c r="H33" s="2">
        <f t="shared" si="1"/>
        <v>0</v>
      </c>
      <c r="I33" s="2">
        <f t="shared" si="2"/>
        <v>0</v>
      </c>
      <c r="J33" s="2"/>
      <c r="K33" s="2"/>
      <c r="L33" s="2">
        <f t="shared" si="3"/>
        <v>0</v>
      </c>
      <c r="M33" s="2">
        <f t="shared" si="4"/>
        <v>0</v>
      </c>
      <c r="N33" s="2"/>
      <c r="P33" s="6">
        <f t="shared" si="5"/>
        <v>0</v>
      </c>
      <c r="Q33" s="6">
        <f t="shared" si="6"/>
        <v>0</v>
      </c>
      <c r="S33" s="6">
        <v>1</v>
      </c>
      <c r="T33" s="6">
        <f t="shared" si="7"/>
        <v>0.29761904761904762</v>
      </c>
      <c r="U33" s="6">
        <f t="shared" si="8"/>
        <v>4.1666666666666661</v>
      </c>
      <c r="W33" s="6">
        <v>1</v>
      </c>
      <c r="X33" s="6">
        <f t="shared" si="9"/>
        <v>0.29761904761904762</v>
      </c>
      <c r="Y33" s="6">
        <f t="shared" si="10"/>
        <v>3.7037037037037033</v>
      </c>
      <c r="AB33" s="2">
        <f t="shared" si="11"/>
        <v>0</v>
      </c>
      <c r="AC33" s="2">
        <f t="shared" si="12"/>
        <v>0</v>
      </c>
      <c r="AE33" s="2">
        <v>1</v>
      </c>
      <c r="AF33" s="2">
        <f t="shared" si="13"/>
        <v>0.42553191489361702</v>
      </c>
      <c r="AG33" s="2">
        <f t="shared" si="14"/>
        <v>5.5555555555555554</v>
      </c>
      <c r="AJ33" s="2">
        <f t="shared" si="15"/>
        <v>0</v>
      </c>
      <c r="AK33" s="2">
        <f t="shared" si="16"/>
        <v>0</v>
      </c>
      <c r="AN33" s="2">
        <f t="shared" si="17"/>
        <v>0</v>
      </c>
      <c r="AO33" s="2">
        <f t="shared" si="18"/>
        <v>0</v>
      </c>
      <c r="AP33" s="6"/>
      <c r="AQ33" s="6">
        <f t="shared" si="19"/>
        <v>3</v>
      </c>
      <c r="AR33" s="6">
        <f t="shared" si="20"/>
        <v>1.9607843137254901</v>
      </c>
    </row>
    <row r="34" spans="1:44" x14ac:dyDescent="0.3">
      <c r="A34" s="2">
        <v>27</v>
      </c>
      <c r="B34" s="2"/>
      <c r="C34" s="2"/>
      <c r="D34" s="2"/>
      <c r="E34" s="2"/>
      <c r="F34" s="2">
        <v>1</v>
      </c>
      <c r="G34" s="2">
        <f t="shared" si="0"/>
        <v>3.7037037037037038E-3</v>
      </c>
      <c r="H34" s="2">
        <f t="shared" si="1"/>
        <v>0.37037037037037041</v>
      </c>
      <c r="I34" s="2">
        <f t="shared" si="2"/>
        <v>10</v>
      </c>
      <c r="J34" s="2"/>
      <c r="K34" s="2"/>
      <c r="L34" s="2">
        <f t="shared" si="3"/>
        <v>0</v>
      </c>
      <c r="M34" s="2">
        <f t="shared" si="4"/>
        <v>0</v>
      </c>
      <c r="N34" s="2"/>
      <c r="P34" s="6">
        <f t="shared" si="5"/>
        <v>0</v>
      </c>
      <c r="Q34" s="6">
        <f t="shared" si="6"/>
        <v>0</v>
      </c>
      <c r="S34" s="6">
        <v>1</v>
      </c>
      <c r="T34" s="6">
        <f t="shared" si="7"/>
        <v>0.29761904761904762</v>
      </c>
      <c r="U34" s="6">
        <f t="shared" si="8"/>
        <v>4.1666666666666661</v>
      </c>
      <c r="W34" s="6">
        <v>3</v>
      </c>
      <c r="X34" s="6">
        <f t="shared" si="9"/>
        <v>0.89285714285714279</v>
      </c>
      <c r="Y34" s="6">
        <f t="shared" si="10"/>
        <v>11.111111111111111</v>
      </c>
      <c r="AA34" s="2">
        <v>2</v>
      </c>
      <c r="AB34" s="2">
        <f t="shared" si="11"/>
        <v>1.1695906432748537</v>
      </c>
      <c r="AC34" s="2">
        <f t="shared" si="12"/>
        <v>11.76470588235294</v>
      </c>
      <c r="AE34" s="2">
        <v>2</v>
      </c>
      <c r="AF34" s="2">
        <f t="shared" si="13"/>
        <v>0.85106382978723405</v>
      </c>
      <c r="AG34" s="2">
        <f t="shared" si="14"/>
        <v>11.111111111111111</v>
      </c>
      <c r="AJ34" s="2">
        <f t="shared" si="15"/>
        <v>0</v>
      </c>
      <c r="AK34" s="2">
        <f t="shared" si="16"/>
        <v>0</v>
      </c>
      <c r="AM34" s="2">
        <v>1</v>
      </c>
      <c r="AN34" s="2">
        <f t="shared" si="17"/>
        <v>0.59171597633136097</v>
      </c>
      <c r="AO34" s="2">
        <f t="shared" si="18"/>
        <v>11.111111111111111</v>
      </c>
      <c r="AP34" s="6"/>
      <c r="AQ34" s="6">
        <f t="shared" si="19"/>
        <v>10</v>
      </c>
      <c r="AR34" s="6">
        <f t="shared" si="20"/>
        <v>6.5359477124183014</v>
      </c>
    </row>
    <row r="35" spans="1:44" x14ac:dyDescent="0.3">
      <c r="A35" s="2">
        <v>28</v>
      </c>
      <c r="B35" s="2"/>
      <c r="C35" s="2"/>
      <c r="D35" s="2"/>
      <c r="E35" s="2"/>
      <c r="F35" s="2"/>
      <c r="G35" s="2">
        <f t="shared" si="0"/>
        <v>0</v>
      </c>
      <c r="H35" s="2">
        <f t="shared" si="1"/>
        <v>0</v>
      </c>
      <c r="I35" s="2">
        <f t="shared" si="2"/>
        <v>0</v>
      </c>
      <c r="J35" s="2"/>
      <c r="K35" s="2"/>
      <c r="L35" s="2">
        <f t="shared" si="3"/>
        <v>0</v>
      </c>
      <c r="M35" s="2">
        <f t="shared" si="4"/>
        <v>0</v>
      </c>
      <c r="N35" s="2"/>
      <c r="P35" s="6">
        <f t="shared" si="5"/>
        <v>0</v>
      </c>
      <c r="Q35" s="6">
        <f t="shared" si="6"/>
        <v>0</v>
      </c>
      <c r="S35" s="6">
        <v>7</v>
      </c>
      <c r="T35" s="6">
        <f t="shared" si="7"/>
        <v>2.083333333333333</v>
      </c>
      <c r="U35" s="6">
        <f t="shared" si="8"/>
        <v>29.166666666666668</v>
      </c>
      <c r="W35" s="6">
        <v>6</v>
      </c>
      <c r="X35" s="6">
        <f t="shared" si="9"/>
        <v>1.7857142857142856</v>
      </c>
      <c r="Y35" s="6">
        <f t="shared" si="10"/>
        <v>22.222222222222221</v>
      </c>
      <c r="AB35" s="2">
        <f t="shared" si="11"/>
        <v>0</v>
      </c>
      <c r="AC35" s="2">
        <f t="shared" si="12"/>
        <v>0</v>
      </c>
      <c r="AF35" s="2">
        <f t="shared" si="13"/>
        <v>0</v>
      </c>
      <c r="AG35" s="2">
        <f t="shared" si="14"/>
        <v>0</v>
      </c>
      <c r="AI35" s="2">
        <v>1</v>
      </c>
      <c r="AJ35" s="2">
        <f t="shared" si="15"/>
        <v>0.8</v>
      </c>
      <c r="AK35" s="2">
        <f t="shared" si="16"/>
        <v>6.666666666666667</v>
      </c>
      <c r="AM35" s="2">
        <v>1</v>
      </c>
      <c r="AN35" s="2">
        <f t="shared" si="17"/>
        <v>0.59171597633136097</v>
      </c>
      <c r="AO35" s="2">
        <f t="shared" si="18"/>
        <v>11.111111111111111</v>
      </c>
      <c r="AP35" s="6"/>
      <c r="AQ35" s="6">
        <f t="shared" si="19"/>
        <v>15</v>
      </c>
      <c r="AR35" s="6">
        <f t="shared" si="20"/>
        <v>9.8039215686274517</v>
      </c>
    </row>
    <row r="36" spans="1:44" x14ac:dyDescent="0.3">
      <c r="A36" s="2">
        <v>29</v>
      </c>
      <c r="B36" s="2"/>
      <c r="C36" s="2"/>
      <c r="D36" s="2"/>
      <c r="E36" s="2"/>
      <c r="F36" s="2"/>
      <c r="G36" s="2">
        <f t="shared" si="0"/>
        <v>0</v>
      </c>
      <c r="H36" s="2">
        <f t="shared" si="1"/>
        <v>0</v>
      </c>
      <c r="I36" s="2">
        <f t="shared" si="2"/>
        <v>0</v>
      </c>
      <c r="J36" s="2"/>
      <c r="K36" s="2"/>
      <c r="L36" s="2">
        <f t="shared" si="3"/>
        <v>0</v>
      </c>
      <c r="M36" s="2">
        <f t="shared" si="4"/>
        <v>0</v>
      </c>
      <c r="N36" s="2"/>
      <c r="O36" s="6">
        <v>1</v>
      </c>
      <c r="P36" s="6">
        <f t="shared" si="5"/>
        <v>0.29761904761904762</v>
      </c>
      <c r="Q36" s="6">
        <f t="shared" si="6"/>
        <v>11.111111111111111</v>
      </c>
      <c r="S36" s="6">
        <v>1</v>
      </c>
      <c r="T36" s="6">
        <f t="shared" si="7"/>
        <v>0.29761904761904762</v>
      </c>
      <c r="U36" s="6">
        <f t="shared" si="8"/>
        <v>4.1666666666666661</v>
      </c>
      <c r="W36" s="6">
        <v>2</v>
      </c>
      <c r="X36" s="6">
        <f t="shared" si="9"/>
        <v>0.59523809523809523</v>
      </c>
      <c r="Y36" s="6">
        <f t="shared" si="10"/>
        <v>7.4074074074074066</v>
      </c>
      <c r="AB36" s="2">
        <f t="shared" si="11"/>
        <v>0</v>
      </c>
      <c r="AC36" s="2">
        <f t="shared" si="12"/>
        <v>0</v>
      </c>
      <c r="AF36" s="2">
        <f t="shared" si="13"/>
        <v>0</v>
      </c>
      <c r="AG36" s="2">
        <f t="shared" si="14"/>
        <v>0</v>
      </c>
      <c r="AJ36" s="2">
        <f t="shared" si="15"/>
        <v>0</v>
      </c>
      <c r="AK36" s="2">
        <f t="shared" si="16"/>
        <v>0</v>
      </c>
      <c r="AN36" s="2">
        <f t="shared" si="17"/>
        <v>0</v>
      </c>
      <c r="AO36" s="2">
        <f t="shared" si="18"/>
        <v>0</v>
      </c>
      <c r="AP36" s="6"/>
      <c r="AQ36" s="6">
        <f t="shared" si="19"/>
        <v>4</v>
      </c>
      <c r="AR36" s="6">
        <f t="shared" si="20"/>
        <v>2.6143790849673203</v>
      </c>
    </row>
    <row r="37" spans="1:44" x14ac:dyDescent="0.3">
      <c r="A37" s="2">
        <v>30</v>
      </c>
      <c r="B37" s="2"/>
      <c r="C37" s="2"/>
      <c r="D37" s="2"/>
      <c r="E37" s="2"/>
      <c r="F37" s="2"/>
      <c r="G37" s="2">
        <f t="shared" si="0"/>
        <v>0</v>
      </c>
      <c r="H37" s="2">
        <f t="shared" si="1"/>
        <v>0</v>
      </c>
      <c r="I37" s="2">
        <f t="shared" si="2"/>
        <v>0</v>
      </c>
      <c r="J37" s="2"/>
      <c r="K37" s="2"/>
      <c r="L37" s="2">
        <f t="shared" si="3"/>
        <v>0</v>
      </c>
      <c r="M37" s="2">
        <f t="shared" si="4"/>
        <v>0</v>
      </c>
      <c r="N37" s="2"/>
      <c r="P37" s="6">
        <f t="shared" si="5"/>
        <v>0</v>
      </c>
      <c r="Q37" s="6">
        <f t="shared" si="6"/>
        <v>0</v>
      </c>
      <c r="S37" s="6"/>
      <c r="T37" s="6">
        <f t="shared" si="7"/>
        <v>0</v>
      </c>
      <c r="U37" s="6">
        <f t="shared" si="8"/>
        <v>0</v>
      </c>
      <c r="W37" s="6">
        <v>1</v>
      </c>
      <c r="X37" s="6">
        <f t="shared" si="9"/>
        <v>0.29761904761904762</v>
      </c>
      <c r="Y37" s="6">
        <f t="shared" si="10"/>
        <v>3.7037037037037033</v>
      </c>
      <c r="AB37" s="2">
        <f t="shared" si="11"/>
        <v>0</v>
      </c>
      <c r="AC37" s="2">
        <f t="shared" si="12"/>
        <v>0</v>
      </c>
      <c r="AF37" s="2">
        <f t="shared" si="13"/>
        <v>0</v>
      </c>
      <c r="AG37" s="2">
        <f t="shared" si="14"/>
        <v>0</v>
      </c>
      <c r="AJ37" s="2">
        <f t="shared" si="15"/>
        <v>0</v>
      </c>
      <c r="AK37" s="2">
        <f t="shared" si="16"/>
        <v>0</v>
      </c>
      <c r="AN37" s="2">
        <f t="shared" si="17"/>
        <v>0</v>
      </c>
      <c r="AO37" s="2">
        <f t="shared" si="18"/>
        <v>0</v>
      </c>
      <c r="AP37" s="6"/>
      <c r="AQ37" s="6">
        <f t="shared" si="19"/>
        <v>1</v>
      </c>
      <c r="AR37" s="6">
        <f t="shared" si="20"/>
        <v>0.65359477124183007</v>
      </c>
    </row>
    <row r="38" spans="1:44" x14ac:dyDescent="0.3">
      <c r="A38" s="2">
        <v>31</v>
      </c>
      <c r="B38" s="2"/>
      <c r="C38" s="2"/>
      <c r="D38" s="2"/>
      <c r="E38" s="2"/>
      <c r="F38" s="2"/>
      <c r="G38" s="2">
        <f t="shared" si="0"/>
        <v>0</v>
      </c>
      <c r="H38" s="2">
        <f t="shared" si="1"/>
        <v>0</v>
      </c>
      <c r="I38" s="2">
        <f t="shared" si="2"/>
        <v>0</v>
      </c>
      <c r="J38" s="2"/>
      <c r="K38" s="2"/>
      <c r="L38" s="2">
        <f t="shared" si="3"/>
        <v>0</v>
      </c>
      <c r="M38" s="2">
        <f t="shared" si="4"/>
        <v>0</v>
      </c>
      <c r="N38" s="2"/>
      <c r="P38" s="6">
        <f t="shared" si="5"/>
        <v>0</v>
      </c>
      <c r="Q38" s="6">
        <f t="shared" si="6"/>
        <v>0</v>
      </c>
      <c r="S38" s="6"/>
      <c r="T38" s="6">
        <f t="shared" si="7"/>
        <v>0</v>
      </c>
      <c r="U38" s="6">
        <f t="shared" si="8"/>
        <v>0</v>
      </c>
      <c r="W38" s="6"/>
      <c r="X38" s="6">
        <f t="shared" si="9"/>
        <v>0</v>
      </c>
      <c r="Y38" s="6">
        <f t="shared" si="10"/>
        <v>0</v>
      </c>
      <c r="AB38" s="2">
        <f t="shared" si="11"/>
        <v>0</v>
      </c>
      <c r="AC38" s="2">
        <f t="shared" si="12"/>
        <v>0</v>
      </c>
      <c r="AF38" s="2">
        <f t="shared" si="13"/>
        <v>0</v>
      </c>
      <c r="AG38" s="2">
        <f t="shared" si="14"/>
        <v>0</v>
      </c>
      <c r="AJ38" s="2">
        <f t="shared" si="15"/>
        <v>0</v>
      </c>
      <c r="AK38" s="2">
        <f t="shared" si="16"/>
        <v>0</v>
      </c>
      <c r="AN38" s="2">
        <f t="shared" si="17"/>
        <v>0</v>
      </c>
      <c r="AO38" s="2">
        <f t="shared" si="18"/>
        <v>0</v>
      </c>
      <c r="AP38" s="6"/>
      <c r="AQ38" s="6">
        <f t="shared" si="19"/>
        <v>0</v>
      </c>
      <c r="AR38" s="6">
        <f t="shared" si="20"/>
        <v>0</v>
      </c>
    </row>
    <row r="39" spans="1:44" x14ac:dyDescent="0.3">
      <c r="A39" s="2">
        <v>32</v>
      </c>
      <c r="B39" s="2"/>
      <c r="C39" s="2"/>
      <c r="D39" s="2"/>
      <c r="E39" s="2"/>
      <c r="F39" s="2">
        <v>1</v>
      </c>
      <c r="G39" s="2">
        <f t="shared" si="0"/>
        <v>3.7037037037037038E-3</v>
      </c>
      <c r="H39" s="2">
        <f t="shared" si="1"/>
        <v>0.37037037037037041</v>
      </c>
      <c r="I39" s="2">
        <f t="shared" si="2"/>
        <v>10</v>
      </c>
      <c r="J39" s="2"/>
      <c r="K39" s="2"/>
      <c r="L39" s="2">
        <f t="shared" si="3"/>
        <v>0</v>
      </c>
      <c r="M39" s="2">
        <f t="shared" si="4"/>
        <v>0</v>
      </c>
      <c r="N39" s="2"/>
      <c r="P39" s="6">
        <f t="shared" si="5"/>
        <v>0</v>
      </c>
      <c r="Q39" s="6">
        <f t="shared" si="6"/>
        <v>0</v>
      </c>
      <c r="S39" s="6"/>
      <c r="T39" s="6">
        <f t="shared" si="7"/>
        <v>0</v>
      </c>
      <c r="U39" s="6">
        <f t="shared" si="8"/>
        <v>0</v>
      </c>
      <c r="W39" s="6"/>
      <c r="X39" s="6">
        <f t="shared" si="9"/>
        <v>0</v>
      </c>
      <c r="Y39" s="6">
        <f t="shared" si="10"/>
        <v>0</v>
      </c>
      <c r="AB39" s="2">
        <f t="shared" si="11"/>
        <v>0</v>
      </c>
      <c r="AC39" s="2">
        <f t="shared" si="12"/>
        <v>0</v>
      </c>
      <c r="AF39" s="2">
        <f t="shared" si="13"/>
        <v>0</v>
      </c>
      <c r="AG39" s="2">
        <f t="shared" si="14"/>
        <v>0</v>
      </c>
      <c r="AJ39" s="2">
        <f t="shared" si="15"/>
        <v>0</v>
      </c>
      <c r="AK39" s="2">
        <f t="shared" si="16"/>
        <v>0</v>
      </c>
      <c r="AN39" s="2">
        <f t="shared" si="17"/>
        <v>0</v>
      </c>
      <c r="AO39" s="2">
        <f t="shared" si="18"/>
        <v>0</v>
      </c>
      <c r="AP39" s="6"/>
      <c r="AQ39" s="6">
        <f t="shared" si="19"/>
        <v>1</v>
      </c>
      <c r="AR39" s="6">
        <f t="shared" si="20"/>
        <v>0.65359477124183007</v>
      </c>
    </row>
    <row r="40" spans="1:44" x14ac:dyDescent="0.3">
      <c r="A40" s="2">
        <v>33</v>
      </c>
      <c r="B40" s="2"/>
      <c r="C40" s="2"/>
      <c r="D40" s="2"/>
      <c r="E40" s="2"/>
      <c r="F40" s="2"/>
      <c r="G40" s="2">
        <f t="shared" si="0"/>
        <v>0</v>
      </c>
      <c r="H40" s="2">
        <f t="shared" si="1"/>
        <v>0</v>
      </c>
      <c r="I40" s="2">
        <f t="shared" si="2"/>
        <v>0</v>
      </c>
      <c r="J40" s="2"/>
      <c r="K40" s="2"/>
      <c r="L40" s="2">
        <f t="shared" si="3"/>
        <v>0</v>
      </c>
      <c r="M40" s="2">
        <f t="shared" si="4"/>
        <v>0</v>
      </c>
      <c r="N40" s="2"/>
      <c r="P40" s="6">
        <f t="shared" si="5"/>
        <v>0</v>
      </c>
      <c r="Q40" s="6">
        <f t="shared" si="6"/>
        <v>0</v>
      </c>
      <c r="S40" s="6"/>
      <c r="T40" s="6">
        <f t="shared" si="7"/>
        <v>0</v>
      </c>
      <c r="U40" s="6">
        <f t="shared" si="8"/>
        <v>0</v>
      </c>
      <c r="W40" s="6">
        <v>1</v>
      </c>
      <c r="X40" s="6">
        <f t="shared" si="9"/>
        <v>0.29761904761904762</v>
      </c>
      <c r="Y40" s="6">
        <f t="shared" si="10"/>
        <v>3.7037037037037033</v>
      </c>
      <c r="AA40" s="2">
        <v>1</v>
      </c>
      <c r="AB40" s="2">
        <f t="shared" si="11"/>
        <v>0.58479532163742687</v>
      </c>
      <c r="AC40" s="2">
        <f t="shared" si="12"/>
        <v>5.8823529411764701</v>
      </c>
      <c r="AF40" s="2">
        <f t="shared" si="13"/>
        <v>0</v>
      </c>
      <c r="AG40" s="2">
        <f t="shared" si="14"/>
        <v>0</v>
      </c>
      <c r="AJ40" s="2">
        <f t="shared" si="15"/>
        <v>0</v>
      </c>
      <c r="AK40" s="2">
        <f t="shared" si="16"/>
        <v>0</v>
      </c>
      <c r="AN40" s="2">
        <f t="shared" si="17"/>
        <v>0</v>
      </c>
      <c r="AO40" s="2">
        <f t="shared" si="18"/>
        <v>0</v>
      </c>
      <c r="AP40" s="6"/>
      <c r="AQ40" s="6">
        <f t="shared" si="19"/>
        <v>2</v>
      </c>
      <c r="AR40" s="6">
        <f t="shared" si="20"/>
        <v>1.3071895424836601</v>
      </c>
    </row>
    <row r="41" spans="1:44" x14ac:dyDescent="0.3">
      <c r="A41" s="2">
        <v>34</v>
      </c>
      <c r="B41" s="2"/>
      <c r="C41" s="2"/>
      <c r="D41" s="2"/>
      <c r="E41" s="2"/>
      <c r="F41" s="2"/>
      <c r="G41" s="2">
        <f t="shared" si="0"/>
        <v>0</v>
      </c>
      <c r="H41" s="2">
        <f t="shared" si="1"/>
        <v>0</v>
      </c>
      <c r="I41" s="2">
        <f t="shared" si="2"/>
        <v>0</v>
      </c>
      <c r="J41" s="2"/>
      <c r="K41" s="2"/>
      <c r="L41" s="2">
        <f t="shared" si="3"/>
        <v>0</v>
      </c>
      <c r="M41" s="2">
        <f t="shared" si="4"/>
        <v>0</v>
      </c>
      <c r="N41" s="2"/>
      <c r="P41" s="6">
        <f t="shared" si="5"/>
        <v>0</v>
      </c>
      <c r="Q41" s="6">
        <f t="shared" si="6"/>
        <v>0</v>
      </c>
      <c r="S41" s="6"/>
      <c r="T41" s="6">
        <f t="shared" si="7"/>
        <v>0</v>
      </c>
      <c r="U41" s="6">
        <f t="shared" si="8"/>
        <v>0</v>
      </c>
      <c r="W41" s="6"/>
      <c r="X41" s="6">
        <f t="shared" si="9"/>
        <v>0</v>
      </c>
      <c r="Y41" s="6">
        <f t="shared" si="10"/>
        <v>0</v>
      </c>
      <c r="AB41" s="2">
        <f t="shared" si="11"/>
        <v>0</v>
      </c>
      <c r="AC41" s="2">
        <f t="shared" si="12"/>
        <v>0</v>
      </c>
      <c r="AF41" s="2">
        <f t="shared" si="13"/>
        <v>0</v>
      </c>
      <c r="AG41" s="2">
        <f t="shared" si="14"/>
        <v>0</v>
      </c>
      <c r="AJ41" s="2">
        <f t="shared" si="15"/>
        <v>0</v>
      </c>
      <c r="AK41" s="2">
        <f t="shared" si="16"/>
        <v>0</v>
      </c>
      <c r="AN41" s="2">
        <f t="shared" si="17"/>
        <v>0</v>
      </c>
      <c r="AO41" s="2">
        <f t="shared" si="18"/>
        <v>0</v>
      </c>
      <c r="AP41" s="6"/>
      <c r="AQ41" s="6">
        <f t="shared" si="19"/>
        <v>0</v>
      </c>
      <c r="AR41" s="6">
        <f t="shared" si="20"/>
        <v>0</v>
      </c>
    </row>
    <row r="42" spans="1:44" x14ac:dyDescent="0.3">
      <c r="A42" s="2">
        <v>35</v>
      </c>
      <c r="B42" s="2"/>
      <c r="C42" s="2"/>
      <c r="D42" s="2"/>
      <c r="E42" s="2"/>
      <c r="F42" s="2"/>
      <c r="G42" s="2">
        <f t="shared" si="0"/>
        <v>0</v>
      </c>
      <c r="H42" s="2">
        <f t="shared" si="1"/>
        <v>0</v>
      </c>
      <c r="I42" s="2">
        <f t="shared" si="2"/>
        <v>0</v>
      </c>
      <c r="J42" s="2"/>
      <c r="K42" s="2"/>
      <c r="L42" s="2">
        <f t="shared" si="3"/>
        <v>0</v>
      </c>
      <c r="M42" s="2">
        <f t="shared" si="4"/>
        <v>0</v>
      </c>
      <c r="N42" s="2"/>
      <c r="P42" s="6">
        <f t="shared" si="5"/>
        <v>0</v>
      </c>
      <c r="Q42" s="6">
        <f t="shared" si="6"/>
        <v>0</v>
      </c>
      <c r="S42" s="6"/>
      <c r="T42" s="6">
        <f t="shared" si="7"/>
        <v>0</v>
      </c>
      <c r="U42" s="6">
        <f t="shared" si="8"/>
        <v>0</v>
      </c>
      <c r="W42" s="6"/>
      <c r="X42" s="6">
        <f t="shared" si="9"/>
        <v>0</v>
      </c>
      <c r="Y42" s="6">
        <f t="shared" si="10"/>
        <v>0</v>
      </c>
      <c r="AB42" s="2">
        <f t="shared" si="11"/>
        <v>0</v>
      </c>
      <c r="AC42" s="2">
        <f t="shared" si="12"/>
        <v>0</v>
      </c>
      <c r="AF42" s="2">
        <f t="shared" si="13"/>
        <v>0</v>
      </c>
      <c r="AG42" s="2">
        <f t="shared" si="14"/>
        <v>0</v>
      </c>
      <c r="AJ42" s="2">
        <f t="shared" si="15"/>
        <v>0</v>
      </c>
      <c r="AK42" s="2">
        <f t="shared" si="16"/>
        <v>0</v>
      </c>
      <c r="AN42" s="2">
        <f t="shared" si="17"/>
        <v>0</v>
      </c>
      <c r="AO42" s="2">
        <f t="shared" si="18"/>
        <v>0</v>
      </c>
      <c r="AP42" s="6"/>
      <c r="AQ42" s="6">
        <f t="shared" si="19"/>
        <v>0</v>
      </c>
      <c r="AR42" s="6">
        <f t="shared" si="20"/>
        <v>0</v>
      </c>
    </row>
    <row r="43" spans="1:44" x14ac:dyDescent="0.3">
      <c r="A43" s="2">
        <v>36</v>
      </c>
      <c r="B43" s="2"/>
      <c r="C43" s="2"/>
      <c r="D43" s="2"/>
      <c r="E43" s="2"/>
      <c r="F43" s="2"/>
      <c r="G43" s="2">
        <f t="shared" si="0"/>
        <v>0</v>
      </c>
      <c r="H43" s="2">
        <f t="shared" si="1"/>
        <v>0</v>
      </c>
      <c r="I43" s="2">
        <f t="shared" si="2"/>
        <v>0</v>
      </c>
      <c r="J43" s="2"/>
      <c r="K43" s="2"/>
      <c r="L43" s="2">
        <f t="shared" si="3"/>
        <v>0</v>
      </c>
      <c r="M43" s="2">
        <f t="shared" si="4"/>
        <v>0</v>
      </c>
      <c r="N43" s="2"/>
      <c r="P43" s="6">
        <f t="shared" si="5"/>
        <v>0</v>
      </c>
      <c r="Q43" s="6">
        <f t="shared" si="6"/>
        <v>0</v>
      </c>
      <c r="S43" s="6"/>
      <c r="T43" s="6">
        <f t="shared" si="7"/>
        <v>0</v>
      </c>
      <c r="U43" s="6">
        <f t="shared" si="8"/>
        <v>0</v>
      </c>
      <c r="W43" s="6"/>
      <c r="X43" s="6">
        <f t="shared" si="9"/>
        <v>0</v>
      </c>
      <c r="Y43" s="6">
        <f t="shared" si="10"/>
        <v>0</v>
      </c>
      <c r="AB43" s="2">
        <f t="shared" si="11"/>
        <v>0</v>
      </c>
      <c r="AC43" s="2">
        <f t="shared" si="12"/>
        <v>0</v>
      </c>
      <c r="AF43" s="2">
        <f t="shared" si="13"/>
        <v>0</v>
      </c>
      <c r="AG43" s="2">
        <f t="shared" si="14"/>
        <v>0</v>
      </c>
      <c r="AJ43" s="2">
        <f t="shared" si="15"/>
        <v>0</v>
      </c>
      <c r="AK43" s="2">
        <f t="shared" si="16"/>
        <v>0</v>
      </c>
      <c r="AN43" s="2">
        <f t="shared" si="17"/>
        <v>0</v>
      </c>
      <c r="AO43" s="2">
        <f t="shared" si="18"/>
        <v>0</v>
      </c>
      <c r="AP43" s="6"/>
      <c r="AQ43" s="6">
        <f t="shared" si="19"/>
        <v>0</v>
      </c>
      <c r="AR43" s="6">
        <f t="shared" si="20"/>
        <v>0</v>
      </c>
    </row>
    <row r="44" spans="1:44" x14ac:dyDescent="0.3">
      <c r="A44" s="2">
        <v>37</v>
      </c>
      <c r="B44" s="2"/>
      <c r="C44" s="2"/>
      <c r="D44" s="2"/>
      <c r="E44" s="2"/>
      <c r="F44" s="2"/>
      <c r="G44" s="2">
        <f t="shared" si="0"/>
        <v>0</v>
      </c>
      <c r="H44" s="2">
        <f t="shared" si="1"/>
        <v>0</v>
      </c>
      <c r="I44" s="2">
        <f t="shared" si="2"/>
        <v>0</v>
      </c>
      <c r="J44" s="2"/>
      <c r="K44" s="2"/>
      <c r="L44" s="2">
        <f t="shared" si="3"/>
        <v>0</v>
      </c>
      <c r="M44" s="2">
        <f t="shared" si="4"/>
        <v>0</v>
      </c>
      <c r="N44" s="2"/>
      <c r="P44" s="6">
        <f t="shared" si="5"/>
        <v>0</v>
      </c>
      <c r="Q44" s="6">
        <f t="shared" si="6"/>
        <v>0</v>
      </c>
      <c r="S44" s="6"/>
      <c r="T44" s="6">
        <f t="shared" si="7"/>
        <v>0</v>
      </c>
      <c r="U44" s="6">
        <f t="shared" si="8"/>
        <v>0</v>
      </c>
      <c r="W44" s="6"/>
      <c r="X44" s="6">
        <f t="shared" si="9"/>
        <v>0</v>
      </c>
      <c r="Y44" s="6">
        <f t="shared" si="10"/>
        <v>0</v>
      </c>
      <c r="AB44" s="2">
        <f t="shared" si="11"/>
        <v>0</v>
      </c>
      <c r="AC44" s="2">
        <f t="shared" si="12"/>
        <v>0</v>
      </c>
      <c r="AF44" s="2">
        <f t="shared" si="13"/>
        <v>0</v>
      </c>
      <c r="AG44" s="2">
        <f t="shared" si="14"/>
        <v>0</v>
      </c>
      <c r="AJ44" s="2">
        <f t="shared" si="15"/>
        <v>0</v>
      </c>
      <c r="AK44" s="2">
        <f t="shared" si="16"/>
        <v>0</v>
      </c>
      <c r="AN44" s="2">
        <f t="shared" si="17"/>
        <v>0</v>
      </c>
      <c r="AO44" s="2">
        <f t="shared" si="18"/>
        <v>0</v>
      </c>
      <c r="AP44" s="6"/>
      <c r="AQ44" s="6">
        <f t="shared" si="19"/>
        <v>0</v>
      </c>
      <c r="AR44" s="6">
        <f t="shared" si="20"/>
        <v>0</v>
      </c>
    </row>
    <row r="45" spans="1:44" x14ac:dyDescent="0.3">
      <c r="A45" s="2">
        <v>38</v>
      </c>
      <c r="B45" s="2"/>
      <c r="C45" s="2"/>
      <c r="D45" s="2"/>
      <c r="E45" s="2"/>
      <c r="F45" s="2"/>
      <c r="G45" s="2">
        <f t="shared" si="0"/>
        <v>0</v>
      </c>
      <c r="H45" s="2">
        <f t="shared" si="1"/>
        <v>0</v>
      </c>
      <c r="I45" s="2">
        <f t="shared" si="2"/>
        <v>0</v>
      </c>
      <c r="J45" s="2"/>
      <c r="K45" s="2"/>
      <c r="L45" s="2">
        <f t="shared" si="3"/>
        <v>0</v>
      </c>
      <c r="M45" s="2">
        <f t="shared" si="4"/>
        <v>0</v>
      </c>
      <c r="N45" s="2"/>
      <c r="P45" s="6">
        <f t="shared" si="5"/>
        <v>0</v>
      </c>
      <c r="Q45" s="6">
        <f t="shared" si="6"/>
        <v>0</v>
      </c>
      <c r="S45" s="6"/>
      <c r="T45" s="6">
        <f t="shared" si="7"/>
        <v>0</v>
      </c>
      <c r="U45" s="6">
        <f t="shared" si="8"/>
        <v>0</v>
      </c>
      <c r="W45" s="6"/>
      <c r="X45" s="6">
        <f t="shared" si="9"/>
        <v>0</v>
      </c>
      <c r="Y45" s="6">
        <f t="shared" si="10"/>
        <v>0</v>
      </c>
      <c r="AB45" s="2">
        <f t="shared" si="11"/>
        <v>0</v>
      </c>
      <c r="AC45" s="2">
        <f t="shared" si="12"/>
        <v>0</v>
      </c>
      <c r="AF45" s="2">
        <f t="shared" si="13"/>
        <v>0</v>
      </c>
      <c r="AG45" s="2">
        <f t="shared" si="14"/>
        <v>0</v>
      </c>
      <c r="AJ45" s="2">
        <f t="shared" si="15"/>
        <v>0</v>
      </c>
      <c r="AK45" s="2">
        <f t="shared" si="16"/>
        <v>0</v>
      </c>
      <c r="AN45" s="2">
        <f t="shared" si="17"/>
        <v>0</v>
      </c>
      <c r="AO45" s="2">
        <f t="shared" si="18"/>
        <v>0</v>
      </c>
      <c r="AP45" s="6"/>
      <c r="AQ45" s="6">
        <f t="shared" si="19"/>
        <v>0</v>
      </c>
      <c r="AR45" s="6">
        <f t="shared" si="20"/>
        <v>0</v>
      </c>
    </row>
    <row r="46" spans="1:44" x14ac:dyDescent="0.3">
      <c r="A46" s="2">
        <v>39</v>
      </c>
      <c r="B46" s="2"/>
      <c r="C46" s="2"/>
      <c r="D46" s="2"/>
      <c r="E46" s="2"/>
      <c r="F46" s="2"/>
      <c r="G46" s="2">
        <f t="shared" si="0"/>
        <v>0</v>
      </c>
      <c r="H46" s="2">
        <f t="shared" si="1"/>
        <v>0</v>
      </c>
      <c r="I46" s="2">
        <f t="shared" si="2"/>
        <v>0</v>
      </c>
      <c r="J46" s="2"/>
      <c r="K46" s="2"/>
      <c r="L46" s="2">
        <f t="shared" si="3"/>
        <v>0</v>
      </c>
      <c r="M46" s="2">
        <f t="shared" si="4"/>
        <v>0</v>
      </c>
      <c r="N46" s="2"/>
      <c r="P46" s="6">
        <f t="shared" si="5"/>
        <v>0</v>
      </c>
      <c r="Q46" s="6">
        <f t="shared" si="6"/>
        <v>0</v>
      </c>
      <c r="S46" s="6"/>
      <c r="T46" s="6">
        <f t="shared" si="7"/>
        <v>0</v>
      </c>
      <c r="U46" s="6">
        <f t="shared" si="8"/>
        <v>0</v>
      </c>
      <c r="W46" s="6"/>
      <c r="X46" s="6">
        <f t="shared" si="9"/>
        <v>0</v>
      </c>
      <c r="Y46" s="6">
        <f t="shared" si="10"/>
        <v>0</v>
      </c>
      <c r="AB46" s="2">
        <f t="shared" si="11"/>
        <v>0</v>
      </c>
      <c r="AC46" s="2">
        <f t="shared" si="12"/>
        <v>0</v>
      </c>
      <c r="AF46" s="2">
        <f t="shared" si="13"/>
        <v>0</v>
      </c>
      <c r="AG46" s="2">
        <f t="shared" si="14"/>
        <v>0</v>
      </c>
      <c r="AJ46" s="2">
        <f t="shared" si="15"/>
        <v>0</v>
      </c>
      <c r="AK46" s="2">
        <f t="shared" si="16"/>
        <v>0</v>
      </c>
      <c r="AN46" s="2">
        <f t="shared" si="17"/>
        <v>0</v>
      </c>
      <c r="AO46" s="2">
        <f t="shared" si="18"/>
        <v>0</v>
      </c>
      <c r="AP46" s="6"/>
      <c r="AQ46" s="6">
        <f t="shared" si="19"/>
        <v>0</v>
      </c>
      <c r="AR46" s="6">
        <f t="shared" si="20"/>
        <v>0</v>
      </c>
    </row>
    <row r="47" spans="1:44" x14ac:dyDescent="0.3">
      <c r="A47" s="2">
        <v>40</v>
      </c>
      <c r="B47" s="2"/>
      <c r="C47" s="2"/>
      <c r="D47" s="2"/>
      <c r="E47" s="2"/>
      <c r="F47" s="2"/>
      <c r="G47" s="2">
        <f t="shared" si="0"/>
        <v>0</v>
      </c>
      <c r="H47" s="2">
        <f t="shared" si="1"/>
        <v>0</v>
      </c>
      <c r="I47" s="2">
        <f t="shared" si="2"/>
        <v>0</v>
      </c>
      <c r="J47" s="2"/>
      <c r="K47" s="2"/>
      <c r="L47" s="2">
        <f t="shared" si="3"/>
        <v>0</v>
      </c>
      <c r="M47" s="2">
        <f t="shared" si="4"/>
        <v>0</v>
      </c>
      <c r="N47" s="2"/>
      <c r="P47" s="6">
        <f t="shared" si="5"/>
        <v>0</v>
      </c>
      <c r="Q47" s="6">
        <f t="shared" si="6"/>
        <v>0</v>
      </c>
      <c r="S47" s="6"/>
      <c r="T47" s="6">
        <f t="shared" si="7"/>
        <v>0</v>
      </c>
      <c r="U47" s="6">
        <f t="shared" si="8"/>
        <v>0</v>
      </c>
      <c r="W47" s="6"/>
      <c r="X47" s="6">
        <f t="shared" si="9"/>
        <v>0</v>
      </c>
      <c r="Y47" s="6">
        <f t="shared" si="10"/>
        <v>0</v>
      </c>
      <c r="AB47" s="2">
        <f t="shared" si="11"/>
        <v>0</v>
      </c>
      <c r="AC47" s="2">
        <f t="shared" si="12"/>
        <v>0</v>
      </c>
      <c r="AF47" s="2">
        <f t="shared" si="13"/>
        <v>0</v>
      </c>
      <c r="AG47" s="2">
        <f t="shared" si="14"/>
        <v>0</v>
      </c>
      <c r="AJ47" s="2">
        <f t="shared" si="15"/>
        <v>0</v>
      </c>
      <c r="AK47" s="2">
        <f t="shared" si="16"/>
        <v>0</v>
      </c>
      <c r="AN47" s="2">
        <f t="shared" si="17"/>
        <v>0</v>
      </c>
      <c r="AO47" s="2">
        <f t="shared" si="18"/>
        <v>0</v>
      </c>
      <c r="AP47" s="6"/>
      <c r="AQ47" s="6">
        <f t="shared" si="19"/>
        <v>0</v>
      </c>
      <c r="AR47" s="6">
        <f t="shared" si="20"/>
        <v>0</v>
      </c>
    </row>
    <row r="48" spans="1:44" x14ac:dyDescent="0.3">
      <c r="A48" s="2">
        <v>41</v>
      </c>
      <c r="B48" s="2"/>
      <c r="C48" s="2"/>
      <c r="D48" s="2"/>
      <c r="E48" s="2"/>
      <c r="F48" s="2"/>
      <c r="G48" s="2">
        <f t="shared" si="0"/>
        <v>0</v>
      </c>
      <c r="H48" s="2">
        <f t="shared" si="1"/>
        <v>0</v>
      </c>
      <c r="I48" s="2">
        <f t="shared" si="2"/>
        <v>0</v>
      </c>
      <c r="J48" s="2"/>
      <c r="K48" s="2"/>
      <c r="L48" s="2">
        <f t="shared" si="3"/>
        <v>0</v>
      </c>
      <c r="M48" s="2">
        <f t="shared" si="4"/>
        <v>0</v>
      </c>
      <c r="N48" s="2"/>
      <c r="P48" s="6">
        <f t="shared" si="5"/>
        <v>0</v>
      </c>
      <c r="Q48" s="6">
        <f t="shared" si="6"/>
        <v>0</v>
      </c>
      <c r="S48" s="6"/>
      <c r="T48" s="6">
        <f t="shared" si="7"/>
        <v>0</v>
      </c>
      <c r="U48" s="6">
        <f t="shared" si="8"/>
        <v>0</v>
      </c>
      <c r="W48" s="6"/>
      <c r="X48" s="6">
        <f t="shared" si="9"/>
        <v>0</v>
      </c>
      <c r="Y48" s="6">
        <f t="shared" si="10"/>
        <v>0</v>
      </c>
      <c r="AB48" s="2">
        <f t="shared" si="11"/>
        <v>0</v>
      </c>
      <c r="AC48" s="2">
        <f t="shared" si="12"/>
        <v>0</v>
      </c>
      <c r="AF48" s="2">
        <f t="shared" si="13"/>
        <v>0</v>
      </c>
      <c r="AG48" s="2">
        <f t="shared" si="14"/>
        <v>0</v>
      </c>
      <c r="AJ48" s="2">
        <f t="shared" si="15"/>
        <v>0</v>
      </c>
      <c r="AK48" s="2">
        <f t="shared" si="16"/>
        <v>0</v>
      </c>
      <c r="AN48" s="2">
        <f t="shared" si="17"/>
        <v>0</v>
      </c>
      <c r="AO48" s="2">
        <f t="shared" si="18"/>
        <v>0</v>
      </c>
      <c r="AP48" s="6"/>
      <c r="AQ48" s="6">
        <f t="shared" si="19"/>
        <v>0</v>
      </c>
      <c r="AR48" s="6">
        <f t="shared" si="20"/>
        <v>0</v>
      </c>
    </row>
    <row r="49" spans="1:44" x14ac:dyDescent="0.3">
      <c r="A49" s="2">
        <v>42</v>
      </c>
      <c r="B49" s="2"/>
      <c r="C49" s="2"/>
      <c r="D49" s="2"/>
      <c r="E49" s="2"/>
      <c r="F49" s="2"/>
      <c r="G49" s="2">
        <f t="shared" si="0"/>
        <v>0</v>
      </c>
      <c r="H49" s="2">
        <f t="shared" si="1"/>
        <v>0</v>
      </c>
      <c r="I49" s="2">
        <f t="shared" si="2"/>
        <v>0</v>
      </c>
      <c r="J49" s="2"/>
      <c r="K49" s="2"/>
      <c r="L49" s="2">
        <f t="shared" si="3"/>
        <v>0</v>
      </c>
      <c r="M49" s="2">
        <f t="shared" si="4"/>
        <v>0</v>
      </c>
      <c r="N49" s="2"/>
      <c r="P49" s="6">
        <f t="shared" si="5"/>
        <v>0</v>
      </c>
      <c r="Q49" s="6">
        <f t="shared" si="6"/>
        <v>0</v>
      </c>
      <c r="S49" s="6"/>
      <c r="T49" s="6">
        <f t="shared" si="7"/>
        <v>0</v>
      </c>
      <c r="U49" s="6">
        <f t="shared" si="8"/>
        <v>0</v>
      </c>
      <c r="W49" s="6"/>
      <c r="X49" s="6">
        <f t="shared" si="9"/>
        <v>0</v>
      </c>
      <c r="Y49" s="6">
        <f t="shared" si="10"/>
        <v>0</v>
      </c>
      <c r="AB49" s="2">
        <f t="shared" si="11"/>
        <v>0</v>
      </c>
      <c r="AC49" s="2">
        <f t="shared" si="12"/>
        <v>0</v>
      </c>
      <c r="AF49" s="2">
        <f t="shared" si="13"/>
        <v>0</v>
      </c>
      <c r="AG49" s="2">
        <f t="shared" si="14"/>
        <v>0</v>
      </c>
      <c r="AJ49" s="2">
        <f t="shared" si="15"/>
        <v>0</v>
      </c>
      <c r="AK49" s="2">
        <f t="shared" si="16"/>
        <v>0</v>
      </c>
      <c r="AN49" s="2">
        <f t="shared" si="17"/>
        <v>0</v>
      </c>
      <c r="AO49" s="2">
        <f t="shared" si="18"/>
        <v>0</v>
      </c>
      <c r="AP49" s="6"/>
      <c r="AQ49" s="6">
        <f t="shared" si="19"/>
        <v>0</v>
      </c>
      <c r="AR49" s="6">
        <f t="shared" si="20"/>
        <v>0</v>
      </c>
    </row>
    <row r="50" spans="1:44" x14ac:dyDescent="0.3">
      <c r="A50" s="2">
        <v>43</v>
      </c>
      <c r="B50" s="2"/>
      <c r="C50" s="2"/>
      <c r="D50" s="2"/>
      <c r="E50" s="2"/>
      <c r="F50" s="2"/>
      <c r="G50" s="2">
        <f t="shared" si="0"/>
        <v>0</v>
      </c>
      <c r="H50" s="2">
        <f t="shared" si="1"/>
        <v>0</v>
      </c>
      <c r="I50" s="2">
        <f t="shared" si="2"/>
        <v>0</v>
      </c>
      <c r="J50" s="2"/>
      <c r="K50" s="2"/>
      <c r="L50" s="2">
        <f t="shared" si="3"/>
        <v>0</v>
      </c>
      <c r="M50" s="2">
        <f t="shared" si="4"/>
        <v>0</v>
      </c>
      <c r="N50" s="2"/>
      <c r="P50" s="6">
        <f t="shared" si="5"/>
        <v>0</v>
      </c>
      <c r="Q50" s="6">
        <f t="shared" si="6"/>
        <v>0</v>
      </c>
      <c r="S50" s="6"/>
      <c r="T50" s="6">
        <f t="shared" si="7"/>
        <v>0</v>
      </c>
      <c r="U50" s="6">
        <f t="shared" si="8"/>
        <v>0</v>
      </c>
      <c r="W50" s="6"/>
      <c r="X50" s="6">
        <f t="shared" si="9"/>
        <v>0</v>
      </c>
      <c r="Y50" s="6">
        <f t="shared" si="10"/>
        <v>0</v>
      </c>
      <c r="AB50" s="2">
        <f t="shared" si="11"/>
        <v>0</v>
      </c>
      <c r="AC50" s="2">
        <f t="shared" si="12"/>
        <v>0</v>
      </c>
      <c r="AF50" s="2">
        <f t="shared" si="13"/>
        <v>0</v>
      </c>
      <c r="AG50" s="2">
        <f t="shared" si="14"/>
        <v>0</v>
      </c>
      <c r="AJ50" s="2">
        <f t="shared" si="15"/>
        <v>0</v>
      </c>
      <c r="AK50" s="2">
        <f t="shared" si="16"/>
        <v>0</v>
      </c>
      <c r="AN50" s="2">
        <f t="shared" si="17"/>
        <v>0</v>
      </c>
      <c r="AO50" s="2">
        <f t="shared" si="18"/>
        <v>0</v>
      </c>
      <c r="AP50" s="6"/>
      <c r="AQ50" s="6">
        <f t="shared" si="19"/>
        <v>0</v>
      </c>
      <c r="AR50" s="6">
        <f t="shared" si="20"/>
        <v>0</v>
      </c>
    </row>
    <row r="51" spans="1:44" x14ac:dyDescent="0.3">
      <c r="A51" s="2">
        <v>44</v>
      </c>
      <c r="B51" s="2"/>
      <c r="C51" s="2"/>
      <c r="D51" s="2"/>
      <c r="E51" s="2"/>
      <c r="F51" s="2">
        <v>0</v>
      </c>
      <c r="G51" s="2">
        <f t="shared" si="0"/>
        <v>0</v>
      </c>
      <c r="H51" s="2">
        <f t="shared" si="1"/>
        <v>0</v>
      </c>
      <c r="I51" s="2">
        <f t="shared" si="2"/>
        <v>0</v>
      </c>
      <c r="J51" s="2"/>
      <c r="K51" s="2"/>
      <c r="L51" s="2">
        <f t="shared" si="3"/>
        <v>0</v>
      </c>
      <c r="M51" s="2">
        <f t="shared" si="4"/>
        <v>0</v>
      </c>
      <c r="N51" s="2"/>
      <c r="P51" s="6">
        <f t="shared" si="5"/>
        <v>0</v>
      </c>
      <c r="Q51" s="6">
        <f t="shared" si="6"/>
        <v>0</v>
      </c>
      <c r="S51" s="6"/>
      <c r="T51" s="6">
        <f t="shared" si="7"/>
        <v>0</v>
      </c>
      <c r="U51" s="6">
        <f t="shared" si="8"/>
        <v>0</v>
      </c>
      <c r="W51" s="6"/>
      <c r="X51" s="6">
        <f t="shared" si="9"/>
        <v>0</v>
      </c>
      <c r="Y51" s="6">
        <f t="shared" si="10"/>
        <v>0</v>
      </c>
      <c r="AB51" s="2">
        <f t="shared" si="11"/>
        <v>0</v>
      </c>
      <c r="AC51" s="2">
        <f t="shared" si="12"/>
        <v>0</v>
      </c>
      <c r="AF51" s="2">
        <f t="shared" si="13"/>
        <v>0</v>
      </c>
      <c r="AG51" s="2">
        <f t="shared" si="14"/>
        <v>0</v>
      </c>
      <c r="AJ51" s="2">
        <f t="shared" si="15"/>
        <v>0</v>
      </c>
      <c r="AK51" s="2">
        <f t="shared" si="16"/>
        <v>0</v>
      </c>
      <c r="AN51" s="2">
        <f t="shared" si="17"/>
        <v>0</v>
      </c>
      <c r="AO51" s="2">
        <f t="shared" si="18"/>
        <v>0</v>
      </c>
      <c r="AP51" s="6"/>
      <c r="AQ51" s="6">
        <f t="shared" si="19"/>
        <v>0</v>
      </c>
      <c r="AR51" s="6">
        <f t="shared" si="20"/>
        <v>0</v>
      </c>
    </row>
    <row r="52" spans="1:44" x14ac:dyDescent="0.3">
      <c r="A52" s="2"/>
      <c r="B52" s="2"/>
      <c r="C52" s="2"/>
      <c r="D52" s="2"/>
      <c r="E52" s="2"/>
      <c r="F52" s="2">
        <f>SUM(F8:F51)</f>
        <v>10</v>
      </c>
      <c r="G52" s="2"/>
      <c r="H52" s="2"/>
      <c r="I52" s="2">
        <f t="shared" si="2"/>
        <v>100</v>
      </c>
      <c r="J52" s="2"/>
      <c r="K52" s="2">
        <f>SUM(K8:K51)</f>
        <v>24</v>
      </c>
      <c r="L52" s="2"/>
      <c r="M52" s="2">
        <f t="shared" si="4"/>
        <v>100</v>
      </c>
      <c r="N52" s="2"/>
      <c r="O52" s="6">
        <f>SUM(O8:O51)</f>
        <v>9</v>
      </c>
      <c r="Q52" s="6">
        <f t="shared" si="6"/>
        <v>100</v>
      </c>
      <c r="S52" s="6">
        <f>SUM(S8:S51)</f>
        <v>24</v>
      </c>
      <c r="T52" s="6"/>
      <c r="U52" s="6">
        <f t="shared" si="8"/>
        <v>100</v>
      </c>
      <c r="W52" s="6">
        <f>SUM(W8:W51)</f>
        <v>27</v>
      </c>
      <c r="X52" s="6"/>
      <c r="Y52" s="6">
        <f t="shared" si="10"/>
        <v>100</v>
      </c>
      <c r="AA52" s="2">
        <f>SUM(AA8:AA51)</f>
        <v>17</v>
      </c>
      <c r="AE52" s="2">
        <f>SUM(AE8:AE51)</f>
        <v>18</v>
      </c>
      <c r="AI52" s="2">
        <f>SUM(AI8:AI51)</f>
        <v>15</v>
      </c>
      <c r="AM52" s="2">
        <f>SUM(AM8:AM51)</f>
        <v>9</v>
      </c>
      <c r="AP52" s="6"/>
      <c r="AQ52" s="6">
        <f>SUM(AQ8:AQ51)</f>
        <v>153</v>
      </c>
      <c r="AR52" s="6">
        <f t="shared" ref="AR52:AR53" si="21">(AQ52/SUM(27+24+9+24+10))*100</f>
        <v>162.7659574468085</v>
      </c>
    </row>
    <row r="53" spans="1:44" x14ac:dyDescent="0.3">
      <c r="A53" s="2"/>
      <c r="B53" s="2"/>
      <c r="C53" s="2"/>
      <c r="D53" s="2"/>
      <c r="E53" s="2" t="s">
        <v>57</v>
      </c>
      <c r="F53" s="8">
        <f>270-46</f>
        <v>224</v>
      </c>
      <c r="G53" s="2"/>
      <c r="H53" s="2"/>
      <c r="I53" s="2"/>
      <c r="J53" s="2"/>
      <c r="K53" s="2">
        <v>226</v>
      </c>
      <c r="L53" s="2"/>
      <c r="M53" s="2"/>
      <c r="N53" s="2"/>
      <c r="O53" s="6">
        <f>265-(SUM(24+89))</f>
        <v>152</v>
      </c>
      <c r="S53" s="6">
        <v>148</v>
      </c>
      <c r="T53" s="6"/>
      <c r="U53" s="6"/>
      <c r="W53" s="6">
        <v>330</v>
      </c>
      <c r="X53" s="6"/>
      <c r="Y53" s="6"/>
      <c r="AA53" s="2">
        <v>171</v>
      </c>
      <c r="AE53" s="2">
        <v>235</v>
      </c>
      <c r="AI53" s="2">
        <v>125</v>
      </c>
      <c r="AM53" s="2">
        <v>169</v>
      </c>
      <c r="AP53" s="6"/>
      <c r="AQ53" s="6">
        <f>SUM(F53:AM53)</f>
        <v>1780</v>
      </c>
      <c r="AR53" s="6">
        <f t="shared" si="21"/>
        <v>1893.6170212765958</v>
      </c>
    </row>
    <row r="54" spans="1:44" x14ac:dyDescent="0.3">
      <c r="A54" s="2"/>
      <c r="B54" s="2"/>
      <c r="C54" s="2"/>
      <c r="D54" s="2"/>
      <c r="E54" s="2" t="s">
        <v>56</v>
      </c>
      <c r="F54" s="2">
        <f>SUM(F8:F50)/F53</f>
        <v>4.4642857142857144E-2</v>
      </c>
      <c r="G54" s="2"/>
      <c r="H54" s="2"/>
      <c r="I54" s="2"/>
      <c r="J54" s="2"/>
      <c r="K54" s="2">
        <f>SUM(K8:K50)/K53</f>
        <v>0.10619469026548672</v>
      </c>
      <c r="L54" s="2"/>
      <c r="M54" s="2"/>
      <c r="N54" s="2"/>
      <c r="O54" s="6">
        <f>SUM(O8:O50)/O53</f>
        <v>5.921052631578947E-2</v>
      </c>
      <c r="S54" s="6">
        <f>SUM(S8:S50)/S53</f>
        <v>0.16216216216216217</v>
      </c>
      <c r="T54" s="6"/>
      <c r="U54" s="6"/>
      <c r="W54" s="6">
        <f>SUM(W8:W50)/W53</f>
        <v>8.1818181818181818E-2</v>
      </c>
      <c r="X54" s="6"/>
      <c r="Y54" s="6"/>
      <c r="AA54" s="2">
        <f>AA52/AA53</f>
        <v>9.9415204678362568E-2</v>
      </c>
      <c r="AE54" s="2">
        <f>AE52/AE53</f>
        <v>7.6595744680851063E-2</v>
      </c>
      <c r="AI54" s="2">
        <f>AI52/AI53</f>
        <v>0.12</v>
      </c>
      <c r="AM54" s="2">
        <f>AM52/AM53</f>
        <v>5.3254437869822487E-2</v>
      </c>
      <c r="AP54" s="6" t="e">
        <f>SUM(AP8:AP50)/AP53</f>
        <v>#DIV/0!</v>
      </c>
      <c r="AQ54" s="6"/>
      <c r="AR54" s="6"/>
    </row>
    <row r="55" spans="1:44" x14ac:dyDescent="0.3">
      <c r="S55" s="6"/>
      <c r="T55" s="6"/>
      <c r="U55" s="6"/>
      <c r="W55" s="6"/>
      <c r="X55" s="6"/>
      <c r="Y55" s="6"/>
      <c r="AM55" s="2">
        <f>AVERAGE(F54:AM54)</f>
        <v>8.9254867214834832E-2</v>
      </c>
      <c r="AP55" s="6"/>
      <c r="AQ55" s="6">
        <f>AQ52/AQ53</f>
        <v>8.595505617977528E-2</v>
      </c>
      <c r="AR55" s="6"/>
    </row>
    <row r="56" spans="1:44" x14ac:dyDescent="0.3">
      <c r="S56" s="6"/>
      <c r="T56" s="6"/>
      <c r="U56" s="6"/>
      <c r="W56" s="6"/>
      <c r="X56" s="6"/>
      <c r="Y56" s="6"/>
      <c r="AM56" s="2">
        <f>STDEV(F54:AM54)/SQRT(9)</f>
        <v>1.2391422524852791E-2</v>
      </c>
      <c r="AP56" s="6"/>
      <c r="AQ56" s="6"/>
      <c r="AR56" s="6"/>
    </row>
    <row r="57" spans="1:44" x14ac:dyDescent="0.3">
      <c r="S57" s="6"/>
      <c r="T57" s="6"/>
      <c r="U57" s="6"/>
      <c r="W57" s="6"/>
      <c r="X57" s="6"/>
      <c r="Y57" s="6"/>
      <c r="AP57" s="6"/>
      <c r="AQ57" s="6"/>
      <c r="AR57" s="6"/>
    </row>
    <row r="58" spans="1:44" x14ac:dyDescent="0.3">
      <c r="S58" s="6"/>
      <c r="T58" s="6"/>
      <c r="U58" s="6"/>
      <c r="W58" s="6"/>
      <c r="X58" s="6"/>
      <c r="Y58" s="6"/>
      <c r="AP58" s="6"/>
      <c r="AQ58" s="6"/>
      <c r="AR58" s="6"/>
    </row>
    <row r="59" spans="1:44" x14ac:dyDescent="0.3">
      <c r="S59" s="6"/>
      <c r="T59" s="6"/>
      <c r="U59" s="6"/>
      <c r="W59" s="6"/>
      <c r="X59" s="6"/>
      <c r="Y59" s="6"/>
      <c r="AP59" s="6"/>
      <c r="AQ59" s="6"/>
      <c r="AR59" s="6"/>
    </row>
    <row r="60" spans="1:44" x14ac:dyDescent="0.3">
      <c r="S60" s="6"/>
      <c r="T60" s="6"/>
      <c r="U60" s="6"/>
      <c r="W60" s="6"/>
      <c r="X60" s="6"/>
      <c r="Y60" s="6"/>
      <c r="AP60" s="6"/>
      <c r="AQ60" s="6"/>
      <c r="AR6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C52" sqref="C52"/>
    </sheetView>
  </sheetViews>
  <sheetFormatPr defaultRowHeight="14.4" x14ac:dyDescent="0.3"/>
  <sheetData>
    <row r="1" spans="1:16" x14ac:dyDescent="0.3">
      <c r="A1" s="2" t="s">
        <v>69</v>
      </c>
      <c r="B1" s="2"/>
      <c r="C1" s="2"/>
      <c r="D1" s="2"/>
      <c r="E1" s="2"/>
    </row>
    <row r="2" spans="1:16" x14ac:dyDescent="0.3">
      <c r="A2" s="2" t="s">
        <v>70</v>
      </c>
      <c r="B2" s="2" t="s">
        <v>71</v>
      </c>
      <c r="C2" s="2" t="s">
        <v>72</v>
      </c>
      <c r="D2" s="2" t="s">
        <v>73</v>
      </c>
      <c r="E2" s="2" t="s">
        <v>74</v>
      </c>
      <c r="J2" t="s">
        <v>96</v>
      </c>
      <c r="K2" t="s">
        <v>97</v>
      </c>
      <c r="L2" t="s">
        <v>98</v>
      </c>
      <c r="N2" t="s">
        <v>98</v>
      </c>
      <c r="O2" t="s">
        <v>99</v>
      </c>
    </row>
    <row r="3" spans="1:16" x14ac:dyDescent="0.3">
      <c r="A3" s="2">
        <v>1</v>
      </c>
      <c r="B3" s="2">
        <v>5057</v>
      </c>
      <c r="C3" s="2">
        <v>354</v>
      </c>
      <c r="D3" s="2">
        <v>128.44773063822547</v>
      </c>
      <c r="E3" s="2">
        <v>8.9915951445386213</v>
      </c>
      <c r="G3" s="4">
        <v>96.951747646056276</v>
      </c>
      <c r="H3" s="4">
        <v>94.767348825631629</v>
      </c>
      <c r="J3">
        <f>D3-$G$3</f>
        <v>31.495982992169189</v>
      </c>
      <c r="K3">
        <f>$H$3-E3</f>
        <v>85.775753681093008</v>
      </c>
      <c r="L3">
        <f>SQRT((J3*J3) + (K3*K3))</f>
        <v>91.375471895922658</v>
      </c>
      <c r="N3">
        <v>14.885908949151453</v>
      </c>
      <c r="O3" s="2">
        <v>13</v>
      </c>
      <c r="P3" t="s">
        <v>100</v>
      </c>
    </row>
    <row r="4" spans="1:16" x14ac:dyDescent="0.3">
      <c r="A4" s="2">
        <v>2</v>
      </c>
      <c r="B4" s="2">
        <v>5057</v>
      </c>
      <c r="C4" s="2">
        <v>1296</v>
      </c>
      <c r="D4" s="2">
        <v>128.44773063822547</v>
      </c>
      <c r="E4" s="2">
        <v>32.918382224073596</v>
      </c>
      <c r="J4" s="2">
        <f t="shared" ref="J4:J18" si="0">D4-$G$3</f>
        <v>31.495982992169189</v>
      </c>
      <c r="K4" s="2">
        <f t="shared" ref="K4:K6" si="1">$H$3-E4</f>
        <v>61.848966601558033</v>
      </c>
      <c r="L4" s="2">
        <f t="shared" ref="L4:L46" si="2">SQRT((J4*J4) + (K4*K4))</f>
        <v>69.406711594223012</v>
      </c>
      <c r="N4">
        <v>15.500319517972281</v>
      </c>
      <c r="O4" s="2">
        <v>21</v>
      </c>
      <c r="P4" s="2" t="s">
        <v>100</v>
      </c>
    </row>
    <row r="5" spans="1:16" x14ac:dyDescent="0.3">
      <c r="A5" s="2">
        <v>3</v>
      </c>
      <c r="B5" s="2">
        <v>5032</v>
      </c>
      <c r="C5" s="2">
        <v>2300</v>
      </c>
      <c r="D5" s="2">
        <v>127.81273098112527</v>
      </c>
      <c r="E5" s="2">
        <v>58.419968453217031</v>
      </c>
      <c r="J5" s="2">
        <f t="shared" si="0"/>
        <v>30.860983335068994</v>
      </c>
      <c r="K5" s="2">
        <f t="shared" si="1"/>
        <v>36.347380372414598</v>
      </c>
      <c r="L5" s="2">
        <f t="shared" si="2"/>
        <v>47.681572460903553</v>
      </c>
      <c r="N5">
        <v>16.147880219569544</v>
      </c>
      <c r="O5" s="2">
        <v>20</v>
      </c>
      <c r="P5" s="2" t="s">
        <v>100</v>
      </c>
    </row>
    <row r="6" spans="1:16" x14ac:dyDescent="0.3">
      <c r="A6" s="2">
        <v>4</v>
      </c>
      <c r="B6" s="2">
        <v>5072</v>
      </c>
      <c r="C6" s="2">
        <v>3190</v>
      </c>
      <c r="D6" s="2">
        <v>128.82873043248557</v>
      </c>
      <c r="E6" s="2">
        <v>81.025956245983622</v>
      </c>
      <c r="J6" s="2">
        <f t="shared" si="0"/>
        <v>31.876982786429295</v>
      </c>
      <c r="K6" s="2">
        <f t="shared" si="1"/>
        <v>13.741392579648007</v>
      </c>
      <c r="L6" s="2">
        <f t="shared" si="2"/>
        <v>34.712647573965242</v>
      </c>
      <c r="N6">
        <v>16.804831329274712</v>
      </c>
      <c r="O6" s="2">
        <v>12</v>
      </c>
      <c r="P6" s="2" t="s">
        <v>100</v>
      </c>
    </row>
    <row r="7" spans="1:16" x14ac:dyDescent="0.3">
      <c r="A7" s="2">
        <v>5</v>
      </c>
      <c r="B7" s="2">
        <v>5046</v>
      </c>
      <c r="C7" s="2">
        <v>4158</v>
      </c>
      <c r="D7" s="2">
        <v>128.16833078910136</v>
      </c>
      <c r="E7" s="2">
        <v>105.61314296890279</v>
      </c>
      <c r="J7" s="2">
        <f t="shared" si="0"/>
        <v>31.216583143045085</v>
      </c>
      <c r="K7">
        <f>E7-$H$3</f>
        <v>10.845794143271164</v>
      </c>
      <c r="L7" s="2">
        <f t="shared" si="2"/>
        <v>33.047031844401118</v>
      </c>
      <c r="N7">
        <v>33.047031844401118</v>
      </c>
      <c r="O7" s="2">
        <v>5</v>
      </c>
      <c r="P7" t="s">
        <v>101</v>
      </c>
    </row>
    <row r="8" spans="1:16" x14ac:dyDescent="0.3">
      <c r="A8" s="2">
        <v>6</v>
      </c>
      <c r="B8" s="2">
        <v>5042</v>
      </c>
      <c r="C8" s="2">
        <v>5116</v>
      </c>
      <c r="D8" s="2">
        <v>128.06673084396533</v>
      </c>
      <c r="E8" s="2">
        <v>129.9463298289819</v>
      </c>
      <c r="J8" s="2">
        <f t="shared" si="0"/>
        <v>31.114983197909055</v>
      </c>
      <c r="K8" s="2">
        <f t="shared" ref="K8:K10" si="3">E8-$H$3</f>
        <v>35.178981003350273</v>
      </c>
      <c r="L8" s="2">
        <f t="shared" si="2"/>
        <v>46.964911198044888</v>
      </c>
      <c r="N8">
        <v>34.712647573965242</v>
      </c>
      <c r="O8" s="2">
        <v>4</v>
      </c>
      <c r="P8" s="2" t="s">
        <v>101</v>
      </c>
    </row>
    <row r="9" spans="1:16" x14ac:dyDescent="0.3">
      <c r="A9" s="2">
        <v>7</v>
      </c>
      <c r="B9" s="2">
        <v>5060</v>
      </c>
      <c r="C9" s="2">
        <v>6038</v>
      </c>
      <c r="D9" s="2">
        <v>128.52393059707748</v>
      </c>
      <c r="E9" s="2">
        <v>153.36511718283671</v>
      </c>
      <c r="J9" s="2">
        <f t="shared" si="0"/>
        <v>31.572182951021205</v>
      </c>
      <c r="K9" s="2">
        <f t="shared" si="3"/>
        <v>58.597768357205084</v>
      </c>
      <c r="L9" s="2">
        <f t="shared" si="2"/>
        <v>66.562010131436224</v>
      </c>
      <c r="N9">
        <v>34.761901940754548</v>
      </c>
      <c r="O9" s="2">
        <v>28</v>
      </c>
      <c r="P9" s="2" t="s">
        <v>101</v>
      </c>
    </row>
    <row r="10" spans="1:16" x14ac:dyDescent="0.3">
      <c r="A10" s="2">
        <v>8</v>
      </c>
      <c r="B10" s="2">
        <v>5049</v>
      </c>
      <c r="C10" s="2">
        <v>6984</v>
      </c>
      <c r="D10" s="2">
        <v>128.24453074795341</v>
      </c>
      <c r="E10" s="2">
        <v>177.39350420750773</v>
      </c>
      <c r="J10" s="2">
        <f t="shared" si="0"/>
        <v>31.292783101897129</v>
      </c>
      <c r="K10" s="2">
        <f t="shared" si="3"/>
        <v>82.626155381876103</v>
      </c>
      <c r="L10" s="2">
        <f t="shared" si="2"/>
        <v>88.353380396294469</v>
      </c>
      <c r="N10">
        <v>35.279108852334623</v>
      </c>
      <c r="O10" s="2">
        <v>22</v>
      </c>
      <c r="P10" s="2" t="s">
        <v>101</v>
      </c>
    </row>
    <row r="11" spans="1:16" x14ac:dyDescent="0.3">
      <c r="A11" s="2">
        <v>9</v>
      </c>
      <c r="B11" s="2">
        <v>4239</v>
      </c>
      <c r="C11" s="2">
        <v>423</v>
      </c>
      <c r="D11" s="2">
        <v>107.67054185790739</v>
      </c>
      <c r="E11" s="2">
        <v>10.744194198135133</v>
      </c>
      <c r="J11" s="2">
        <f t="shared" si="0"/>
        <v>10.718794211851119</v>
      </c>
      <c r="K11" s="2">
        <f t="shared" ref="K11" si="4">$H$3-E11</f>
        <v>84.023154627496496</v>
      </c>
      <c r="L11" s="2">
        <f t="shared" si="2"/>
        <v>84.704091181667238</v>
      </c>
      <c r="N11">
        <v>36.542274458970979</v>
      </c>
      <c r="O11" s="2">
        <v>29</v>
      </c>
      <c r="P11" s="2" t="s">
        <v>101</v>
      </c>
    </row>
    <row r="12" spans="1:16" x14ac:dyDescent="0.3">
      <c r="A12" s="2">
        <v>10</v>
      </c>
      <c r="B12" s="2">
        <v>4253</v>
      </c>
      <c r="C12" s="2">
        <v>1539</v>
      </c>
      <c r="D12" s="2">
        <v>108.0261416658835</v>
      </c>
      <c r="E12" s="2">
        <v>39.090578891087397</v>
      </c>
      <c r="J12" s="2">
        <f t="shared" si="0"/>
        <v>11.074394019827224</v>
      </c>
      <c r="K12" s="2">
        <f t="shared" ref="K12:K14" si="5">$H$3-E12</f>
        <v>55.676769934544232</v>
      </c>
      <c r="L12" s="2">
        <f t="shared" si="2"/>
        <v>56.767463509043218</v>
      </c>
      <c r="N12">
        <v>36.688035969600023</v>
      </c>
      <c r="O12" s="2">
        <v>11</v>
      </c>
      <c r="P12" s="2" t="s">
        <v>101</v>
      </c>
    </row>
    <row r="13" spans="1:16" x14ac:dyDescent="0.3">
      <c r="A13" s="2">
        <v>11</v>
      </c>
      <c r="B13" s="2">
        <v>4227</v>
      </c>
      <c r="C13" s="2">
        <v>2346</v>
      </c>
      <c r="D13" s="2">
        <v>107.3657420224993</v>
      </c>
      <c r="E13" s="2">
        <v>59.588367822281377</v>
      </c>
      <c r="J13" s="2">
        <f t="shared" si="0"/>
        <v>10.413994376443029</v>
      </c>
      <c r="K13" s="2">
        <f t="shared" si="5"/>
        <v>35.178981003350252</v>
      </c>
      <c r="L13" s="2">
        <f t="shared" si="2"/>
        <v>36.688035969600023</v>
      </c>
      <c r="N13">
        <v>37.272340067053399</v>
      </c>
      <c r="O13" s="2">
        <v>14</v>
      </c>
      <c r="P13" s="2" t="s">
        <v>101</v>
      </c>
    </row>
    <row r="14" spans="1:16" x14ac:dyDescent="0.3">
      <c r="A14" s="2">
        <v>12</v>
      </c>
      <c r="B14" s="2">
        <v>4267</v>
      </c>
      <c r="C14" s="2">
        <v>3246</v>
      </c>
      <c r="D14" s="2">
        <v>108.38174147385961</v>
      </c>
      <c r="E14" s="2">
        <v>82.448355477888043</v>
      </c>
      <c r="J14" s="2">
        <f t="shared" si="0"/>
        <v>11.42999382780333</v>
      </c>
      <c r="K14" s="2">
        <f t="shared" si="5"/>
        <v>12.318993347743586</v>
      </c>
      <c r="L14" s="2">
        <f t="shared" si="2"/>
        <v>16.804831329274712</v>
      </c>
      <c r="N14">
        <v>40.779952861112967</v>
      </c>
      <c r="O14" s="2">
        <v>19</v>
      </c>
      <c r="P14" t="s">
        <v>102</v>
      </c>
    </row>
    <row r="15" spans="1:16" x14ac:dyDescent="0.3">
      <c r="A15" s="2">
        <v>13</v>
      </c>
      <c r="B15" s="2">
        <v>4146</v>
      </c>
      <c r="C15" s="2">
        <v>4216</v>
      </c>
      <c r="D15" s="2">
        <v>105.3083431334947</v>
      </c>
      <c r="E15" s="2">
        <v>107.08634217337523</v>
      </c>
      <c r="J15" s="2">
        <f t="shared" si="0"/>
        <v>8.3565954874384261</v>
      </c>
      <c r="K15" s="2">
        <f>E15-$H$3</f>
        <v>12.3189933477436</v>
      </c>
      <c r="L15" s="2">
        <f t="shared" si="2"/>
        <v>14.885908949151453</v>
      </c>
      <c r="N15">
        <v>46.343665375596146</v>
      </c>
      <c r="O15" s="2">
        <v>30</v>
      </c>
      <c r="P15" s="2" t="s">
        <v>102</v>
      </c>
    </row>
    <row r="16" spans="1:16" x14ac:dyDescent="0.3">
      <c r="A16" s="2">
        <v>14</v>
      </c>
      <c r="B16" s="2">
        <v>4247</v>
      </c>
      <c r="C16" s="2">
        <v>5134</v>
      </c>
      <c r="D16" s="2">
        <v>107.87374174817946</v>
      </c>
      <c r="E16" s="2">
        <v>130.40352958209402</v>
      </c>
      <c r="J16" s="2">
        <f t="shared" si="0"/>
        <v>10.921994102123179</v>
      </c>
      <c r="K16" s="2">
        <f t="shared" ref="K16:K18" si="6">E16-$H$3</f>
        <v>35.636180756462394</v>
      </c>
      <c r="L16" s="2">
        <f t="shared" si="2"/>
        <v>37.272340067053399</v>
      </c>
      <c r="N16">
        <v>46.964911198044888</v>
      </c>
      <c r="O16" s="2">
        <v>6</v>
      </c>
      <c r="P16" s="2" t="s">
        <v>102</v>
      </c>
    </row>
    <row r="17" spans="1:16" x14ac:dyDescent="0.3">
      <c r="A17" s="2">
        <v>15</v>
      </c>
      <c r="B17" s="2">
        <v>4244</v>
      </c>
      <c r="C17" s="2">
        <v>6327</v>
      </c>
      <c r="D17" s="2">
        <v>107.79754178932743</v>
      </c>
      <c r="E17" s="2">
        <v>160.70571321891487</v>
      </c>
      <c r="J17" s="2">
        <f t="shared" si="0"/>
        <v>10.845794143271149</v>
      </c>
      <c r="K17" s="2">
        <f t="shared" si="6"/>
        <v>65.938364393283237</v>
      </c>
      <c r="L17" s="2">
        <f t="shared" si="2"/>
        <v>66.824390378510884</v>
      </c>
      <c r="N17">
        <v>47.681572460903553</v>
      </c>
      <c r="O17" s="2">
        <v>3</v>
      </c>
      <c r="P17" s="2" t="s">
        <v>102</v>
      </c>
    </row>
    <row r="18" spans="1:16" x14ac:dyDescent="0.3">
      <c r="A18" s="2">
        <v>16</v>
      </c>
      <c r="B18" s="2">
        <v>4242</v>
      </c>
      <c r="C18" s="2">
        <v>7053</v>
      </c>
      <c r="D18" s="2">
        <v>107.74674181675941</v>
      </c>
      <c r="E18" s="2">
        <v>179.14610326110423</v>
      </c>
      <c r="J18" s="2">
        <f t="shared" si="0"/>
        <v>10.794994170703134</v>
      </c>
      <c r="K18" s="2">
        <f t="shared" si="6"/>
        <v>84.378754435472601</v>
      </c>
      <c r="L18" s="2">
        <f t="shared" si="2"/>
        <v>85.066480468086255</v>
      </c>
      <c r="N18">
        <v>48.926307799312013</v>
      </c>
      <c r="O18" s="2">
        <v>27</v>
      </c>
      <c r="P18" s="2" t="s">
        <v>102</v>
      </c>
    </row>
    <row r="19" spans="1:16" x14ac:dyDescent="0.3">
      <c r="A19" s="2">
        <v>17</v>
      </c>
      <c r="B19" s="2">
        <v>3305</v>
      </c>
      <c r="C19" s="2">
        <v>492</v>
      </c>
      <c r="D19" s="2">
        <v>83.94695466864448</v>
      </c>
      <c r="E19" s="2">
        <v>12.496793251731644</v>
      </c>
      <c r="J19">
        <f>$G$3-D19</f>
        <v>13.004792977411796</v>
      </c>
      <c r="K19">
        <f>$H$3-E19</f>
        <v>82.270555573899983</v>
      </c>
      <c r="L19" s="2">
        <f t="shared" si="2"/>
        <v>83.292070179720625</v>
      </c>
      <c r="N19">
        <v>56.767463509043218</v>
      </c>
      <c r="O19" s="2">
        <v>10</v>
      </c>
      <c r="P19" s="2" t="s">
        <v>102</v>
      </c>
    </row>
    <row r="20" spans="1:16" x14ac:dyDescent="0.3">
      <c r="A20" s="2">
        <v>18</v>
      </c>
      <c r="B20" s="2">
        <v>3435</v>
      </c>
      <c r="C20" s="2">
        <v>1354</v>
      </c>
      <c r="D20" s="2">
        <v>87.248952885565444</v>
      </c>
      <c r="E20" s="2">
        <v>34.391581428546026</v>
      </c>
      <c r="J20" s="2">
        <f t="shared" ref="J20:J46" si="7">$G$3-D20</f>
        <v>9.702794760490832</v>
      </c>
      <c r="K20" s="2">
        <f t="shared" ref="K20:K22" si="8">$H$3-E20</f>
        <v>60.375767397085603</v>
      </c>
      <c r="L20" s="2">
        <f t="shared" si="2"/>
        <v>61.150449834414083</v>
      </c>
      <c r="N20">
        <v>60.536944223008049</v>
      </c>
      <c r="O20" s="2">
        <v>23</v>
      </c>
      <c r="P20" t="s">
        <v>103</v>
      </c>
    </row>
    <row r="21" spans="1:16" x14ac:dyDescent="0.3">
      <c r="A21" s="2">
        <v>19</v>
      </c>
      <c r="B21" s="2">
        <v>3353</v>
      </c>
      <c r="C21" s="2">
        <v>2194</v>
      </c>
      <c r="D21" s="2">
        <v>85.166154010276827</v>
      </c>
      <c r="E21" s="2">
        <v>55.727569907112247</v>
      </c>
      <c r="J21" s="2">
        <f t="shared" si="7"/>
        <v>11.785593635779449</v>
      </c>
      <c r="K21" s="2">
        <f t="shared" si="8"/>
        <v>39.039778918519382</v>
      </c>
      <c r="L21" s="2">
        <f t="shared" si="2"/>
        <v>40.779952861112967</v>
      </c>
      <c r="N21">
        <v>61.023841041817462</v>
      </c>
      <c r="O21" s="2">
        <v>33</v>
      </c>
      <c r="P21" s="2" t="s">
        <v>103</v>
      </c>
    </row>
    <row r="22" spans="1:16" x14ac:dyDescent="0.3">
      <c r="A22" s="2">
        <v>20</v>
      </c>
      <c r="B22" s="2">
        <v>3390</v>
      </c>
      <c r="C22" s="2">
        <v>3260</v>
      </c>
      <c r="D22" s="2">
        <v>86.105953502785113</v>
      </c>
      <c r="E22" s="2">
        <v>82.803955285864149</v>
      </c>
      <c r="J22" s="2">
        <f t="shared" si="7"/>
        <v>10.845794143271164</v>
      </c>
      <c r="K22" s="2">
        <f t="shared" si="8"/>
        <v>11.96339353976748</v>
      </c>
      <c r="L22" s="2">
        <f t="shared" si="2"/>
        <v>16.147880219569544</v>
      </c>
      <c r="N22">
        <v>61.150449834414083</v>
      </c>
      <c r="O22" s="2">
        <v>18</v>
      </c>
      <c r="P22" s="2" t="s">
        <v>103</v>
      </c>
    </row>
    <row r="23" spans="1:16" x14ac:dyDescent="0.3">
      <c r="A23" s="2">
        <v>21</v>
      </c>
      <c r="B23" s="2">
        <v>3407</v>
      </c>
      <c r="C23" s="2">
        <v>4183</v>
      </c>
      <c r="D23" s="2">
        <v>86.537753269613233</v>
      </c>
      <c r="E23" s="2">
        <v>106.24814262600297</v>
      </c>
      <c r="J23" s="2">
        <f t="shared" si="7"/>
        <v>10.413994376443043</v>
      </c>
      <c r="K23">
        <f>E23-$H$3</f>
        <v>11.480793800371345</v>
      </c>
      <c r="L23" s="2">
        <f t="shared" si="2"/>
        <v>15.500319517972281</v>
      </c>
      <c r="N23">
        <v>66.562010131436224</v>
      </c>
      <c r="O23" s="2">
        <v>7</v>
      </c>
      <c r="P23" s="2" t="s">
        <v>103</v>
      </c>
    </row>
    <row r="24" spans="1:16" x14ac:dyDescent="0.3">
      <c r="A24" s="2">
        <v>22</v>
      </c>
      <c r="B24" s="2">
        <v>3391</v>
      </c>
      <c r="C24" s="2">
        <v>5053</v>
      </c>
      <c r="D24" s="2">
        <v>86.131353489069113</v>
      </c>
      <c r="E24" s="2">
        <v>128.34613069308944</v>
      </c>
      <c r="J24" s="2">
        <f t="shared" si="7"/>
        <v>10.820394156987163</v>
      </c>
      <c r="K24" s="2">
        <f t="shared" ref="K24:K26" si="9">E24-$H$3</f>
        <v>33.578781867457806</v>
      </c>
      <c r="L24" s="2">
        <f t="shared" si="2"/>
        <v>35.279108852334623</v>
      </c>
      <c r="N24">
        <v>66.824390378510884</v>
      </c>
      <c r="O24" s="2">
        <v>15</v>
      </c>
      <c r="P24" s="2" t="s">
        <v>103</v>
      </c>
    </row>
    <row r="25" spans="1:16" x14ac:dyDescent="0.3">
      <c r="A25" s="2">
        <v>23</v>
      </c>
      <c r="B25" s="2">
        <v>3457</v>
      </c>
      <c r="C25" s="2">
        <v>6087</v>
      </c>
      <c r="D25" s="2">
        <v>87.80775258381361</v>
      </c>
      <c r="E25" s="2">
        <v>154.60971651075309</v>
      </c>
      <c r="J25" s="2">
        <f t="shared" si="7"/>
        <v>9.1439950622426664</v>
      </c>
      <c r="K25" s="2">
        <f t="shared" si="9"/>
        <v>59.842367685121459</v>
      </c>
      <c r="L25" s="2">
        <f t="shared" si="2"/>
        <v>60.536944223008049</v>
      </c>
      <c r="N25">
        <v>68.551927881296436</v>
      </c>
      <c r="O25" s="2">
        <v>26</v>
      </c>
      <c r="P25" s="2" t="s">
        <v>103</v>
      </c>
    </row>
    <row r="26" spans="1:16" x14ac:dyDescent="0.3">
      <c r="A26" s="2">
        <v>24</v>
      </c>
      <c r="B26" s="2">
        <v>3417</v>
      </c>
      <c r="C26" s="2">
        <v>7101</v>
      </c>
      <c r="D26" s="2">
        <v>86.791753132453309</v>
      </c>
      <c r="E26" s="2">
        <v>180.36530260273659</v>
      </c>
      <c r="J26" s="2">
        <f t="shared" si="7"/>
        <v>10.159994513602967</v>
      </c>
      <c r="K26" s="2">
        <f t="shared" si="9"/>
        <v>85.597953777104962</v>
      </c>
      <c r="L26" s="2">
        <f t="shared" si="2"/>
        <v>86.198811936962557</v>
      </c>
      <c r="N26">
        <v>69.379345352241174</v>
      </c>
      <c r="O26" s="2">
        <v>31</v>
      </c>
      <c r="P26" s="2" t="s">
        <v>103</v>
      </c>
    </row>
    <row r="27" spans="1:16" x14ac:dyDescent="0.3">
      <c r="A27" s="2">
        <v>25</v>
      </c>
      <c r="B27" s="2">
        <v>2489</v>
      </c>
      <c r="C27" s="2">
        <v>385</v>
      </c>
      <c r="D27" s="2">
        <v>63.220565860894432</v>
      </c>
      <c r="E27" s="2">
        <v>9.778994719342851</v>
      </c>
      <c r="J27" s="2">
        <f t="shared" si="7"/>
        <v>33.731181785161844</v>
      </c>
      <c r="K27" s="2">
        <f t="shared" ref="K27:K30" si="10">$H$3-E27</f>
        <v>84.988354106288782</v>
      </c>
      <c r="L27" s="2">
        <f t="shared" si="2"/>
        <v>91.437481145969713</v>
      </c>
      <c r="N27">
        <v>69.406711594223012</v>
      </c>
      <c r="O27" s="2">
        <v>2</v>
      </c>
      <c r="P27" s="2" t="s">
        <v>103</v>
      </c>
    </row>
    <row r="28" spans="1:16" x14ac:dyDescent="0.3">
      <c r="A28" s="2">
        <v>26</v>
      </c>
      <c r="B28" s="2">
        <v>2438</v>
      </c>
      <c r="C28" s="2">
        <v>1411</v>
      </c>
      <c r="D28" s="2">
        <v>61.925166560410055</v>
      </c>
      <c r="E28" s="2">
        <v>35.839380646734448</v>
      </c>
      <c r="J28" s="2">
        <f t="shared" si="7"/>
        <v>35.026581085646221</v>
      </c>
      <c r="K28" s="2">
        <f t="shared" si="10"/>
        <v>58.927968178897181</v>
      </c>
      <c r="L28" s="2">
        <f t="shared" si="2"/>
        <v>68.551927881296436</v>
      </c>
      <c r="N28">
        <v>76.903361082212626</v>
      </c>
      <c r="O28" s="2">
        <v>34</v>
      </c>
      <c r="P28" s="2" t="s">
        <v>103</v>
      </c>
    </row>
    <row r="29" spans="1:16" x14ac:dyDescent="0.3">
      <c r="A29" s="2">
        <v>27</v>
      </c>
      <c r="B29" s="2">
        <v>2467</v>
      </c>
      <c r="C29" s="2">
        <v>2357</v>
      </c>
      <c r="D29" s="2">
        <v>62.661766162646273</v>
      </c>
      <c r="E29" s="2">
        <v>59.867767671405453</v>
      </c>
      <c r="J29" s="2">
        <f t="shared" si="7"/>
        <v>34.289981483410003</v>
      </c>
      <c r="K29" s="2">
        <f t="shared" si="10"/>
        <v>34.899581154226176</v>
      </c>
      <c r="L29" s="2">
        <f t="shared" si="2"/>
        <v>48.926307799312013</v>
      </c>
      <c r="N29">
        <v>83.292070179720625</v>
      </c>
      <c r="O29" s="2">
        <v>17</v>
      </c>
      <c r="P29" t="s">
        <v>104</v>
      </c>
    </row>
    <row r="30" spans="1:16" x14ac:dyDescent="0.3">
      <c r="A30" s="2">
        <v>28</v>
      </c>
      <c r="B30" s="2">
        <v>2538</v>
      </c>
      <c r="C30" s="2">
        <v>3244</v>
      </c>
      <c r="D30" s="2">
        <v>64.465165188810801</v>
      </c>
      <c r="E30" s="2">
        <v>82.397555505320028</v>
      </c>
      <c r="J30" s="2">
        <f t="shared" si="7"/>
        <v>32.486582457245476</v>
      </c>
      <c r="K30" s="2">
        <f t="shared" si="10"/>
        <v>12.369793320311601</v>
      </c>
      <c r="L30" s="2">
        <f t="shared" si="2"/>
        <v>34.761901940754548</v>
      </c>
      <c r="N30">
        <v>84.704091181667238</v>
      </c>
      <c r="O30" s="2">
        <v>9</v>
      </c>
      <c r="P30" s="2" t="s">
        <v>104</v>
      </c>
    </row>
    <row r="31" spans="1:16" x14ac:dyDescent="0.3">
      <c r="A31" s="2">
        <v>29</v>
      </c>
      <c r="B31" s="2">
        <v>2471</v>
      </c>
      <c r="C31" s="2">
        <v>4239</v>
      </c>
      <c r="D31" s="2">
        <v>62.763366107782304</v>
      </c>
      <c r="E31" s="2">
        <v>107.67054185790739</v>
      </c>
      <c r="J31" s="2">
        <f t="shared" si="7"/>
        <v>34.188381538273973</v>
      </c>
      <c r="K31" s="2">
        <f t="shared" ref="K31:K37" si="11">E31-$H$3</f>
        <v>12.903193032275766</v>
      </c>
      <c r="L31" s="2">
        <f t="shared" si="2"/>
        <v>36.542274458970979</v>
      </c>
      <c r="N31">
        <v>85.066480468086255</v>
      </c>
      <c r="O31" s="2">
        <v>16</v>
      </c>
      <c r="P31" s="2" t="s">
        <v>104</v>
      </c>
    </row>
    <row r="32" spans="1:16" x14ac:dyDescent="0.3">
      <c r="A32" s="2">
        <v>30</v>
      </c>
      <c r="B32" s="2">
        <v>2547</v>
      </c>
      <c r="C32" s="2">
        <v>5041</v>
      </c>
      <c r="D32" s="2">
        <v>64.693765065366861</v>
      </c>
      <c r="E32" s="2">
        <v>128.04133085768134</v>
      </c>
      <c r="J32" s="2">
        <f t="shared" si="7"/>
        <v>32.257982580689415</v>
      </c>
      <c r="K32" s="2">
        <f t="shared" si="11"/>
        <v>33.273982032049716</v>
      </c>
      <c r="L32" s="2">
        <f t="shared" si="2"/>
        <v>46.343665375596146</v>
      </c>
      <c r="N32">
        <v>86.198811936962557</v>
      </c>
      <c r="O32" s="2">
        <v>24</v>
      </c>
      <c r="P32" s="2" t="s">
        <v>104</v>
      </c>
    </row>
    <row r="33" spans="1:16" x14ac:dyDescent="0.3">
      <c r="A33" s="2">
        <v>31</v>
      </c>
      <c r="B33" s="2">
        <v>2500</v>
      </c>
      <c r="C33" s="2">
        <v>6124</v>
      </c>
      <c r="D33" s="2">
        <v>63.499965710018515</v>
      </c>
      <c r="E33" s="2">
        <v>155.54951600326135</v>
      </c>
      <c r="J33" s="2">
        <f t="shared" si="7"/>
        <v>33.451781936037762</v>
      </c>
      <c r="K33" s="2">
        <f t="shared" si="11"/>
        <v>60.782167177629717</v>
      </c>
      <c r="L33" s="2">
        <f t="shared" si="2"/>
        <v>69.379345352241174</v>
      </c>
      <c r="N33">
        <v>88.189707067091149</v>
      </c>
      <c r="O33" s="2">
        <v>32</v>
      </c>
      <c r="P33" s="2" t="s">
        <v>104</v>
      </c>
    </row>
    <row r="34" spans="1:16" x14ac:dyDescent="0.3">
      <c r="A34" s="2">
        <v>32</v>
      </c>
      <c r="B34" s="2">
        <v>2551</v>
      </c>
      <c r="C34" s="2">
        <v>6964</v>
      </c>
      <c r="D34" s="2">
        <v>64.795365010502891</v>
      </c>
      <c r="E34" s="2">
        <v>176.88550448182758</v>
      </c>
      <c r="J34" s="2">
        <f t="shared" si="7"/>
        <v>32.156382635553385</v>
      </c>
      <c r="K34" s="2">
        <f t="shared" si="11"/>
        <v>82.118155656195952</v>
      </c>
      <c r="L34" s="2">
        <f t="shared" si="2"/>
        <v>88.189707067091149</v>
      </c>
      <c r="N34">
        <v>88.353380396294469</v>
      </c>
      <c r="O34" s="2">
        <v>8</v>
      </c>
      <c r="P34" s="2" t="s">
        <v>104</v>
      </c>
    </row>
    <row r="35" spans="1:16" x14ac:dyDescent="0.3">
      <c r="A35" s="2">
        <v>33</v>
      </c>
      <c r="B35" s="2">
        <v>1623</v>
      </c>
      <c r="C35" s="2">
        <v>2752</v>
      </c>
      <c r="D35" s="2">
        <v>41.224177738944022</v>
      </c>
      <c r="E35" s="2">
        <v>69.900762253588383</v>
      </c>
      <c r="J35" s="2">
        <f t="shared" si="7"/>
        <v>55.727569907112255</v>
      </c>
      <c r="K35" s="2">
        <f t="shared" ref="K35" si="12">$H$3-E35</f>
        <v>24.866586572043246</v>
      </c>
      <c r="L35" s="2">
        <f t="shared" si="2"/>
        <v>61.023841041817462</v>
      </c>
      <c r="N35">
        <v>91.375471895922658</v>
      </c>
      <c r="O35" s="2">
        <v>1</v>
      </c>
      <c r="P35" s="2" t="s">
        <v>104</v>
      </c>
    </row>
    <row r="36" spans="1:16" x14ac:dyDescent="0.3">
      <c r="A36" s="2">
        <v>34</v>
      </c>
      <c r="B36" s="2">
        <v>1635</v>
      </c>
      <c r="C36" s="2">
        <v>5830</v>
      </c>
      <c r="D36" s="2">
        <v>41.528977574352112</v>
      </c>
      <c r="E36" s="2">
        <v>148.08192003576318</v>
      </c>
      <c r="J36" s="2">
        <f t="shared" si="7"/>
        <v>55.422770071704164</v>
      </c>
      <c r="K36" s="2">
        <f t="shared" si="11"/>
        <v>53.314571210131547</v>
      </c>
      <c r="L36" s="2">
        <f t="shared" si="2"/>
        <v>76.903361082212626</v>
      </c>
      <c r="N36">
        <v>91.437481145969713</v>
      </c>
      <c r="O36" s="2">
        <v>25</v>
      </c>
      <c r="P36" s="2" t="s">
        <v>104</v>
      </c>
    </row>
    <row r="37" spans="1:16" x14ac:dyDescent="0.3">
      <c r="A37" s="2">
        <v>35</v>
      </c>
      <c r="B37" s="2">
        <v>1642</v>
      </c>
      <c r="C37" s="2">
        <v>6994</v>
      </c>
      <c r="D37" s="2">
        <v>41.706777478340157</v>
      </c>
      <c r="E37" s="2">
        <v>177.64750407034779</v>
      </c>
      <c r="J37" s="2">
        <f t="shared" si="7"/>
        <v>55.244970167716119</v>
      </c>
      <c r="K37" s="2">
        <f t="shared" si="11"/>
        <v>82.880155244716164</v>
      </c>
      <c r="L37" s="2">
        <f t="shared" si="2"/>
        <v>99.604853607743905</v>
      </c>
      <c r="N37">
        <v>93.765004915326486</v>
      </c>
      <c r="O37" s="2">
        <v>40</v>
      </c>
      <c r="P37" s="2" t="s">
        <v>104</v>
      </c>
    </row>
    <row r="38" spans="1:16" x14ac:dyDescent="0.3">
      <c r="A38" s="2">
        <v>36</v>
      </c>
      <c r="B38" s="2">
        <v>191</v>
      </c>
      <c r="C38" s="2">
        <v>408</v>
      </c>
      <c r="D38" s="2">
        <v>4.8513973802454142</v>
      </c>
      <c r="E38" s="2">
        <v>10.363194403875022</v>
      </c>
      <c r="J38" s="2">
        <f t="shared" si="7"/>
        <v>92.10035026581086</v>
      </c>
      <c r="K38" s="2">
        <f t="shared" ref="K38:K42" si="13">$H$3-E38</f>
        <v>84.404154421756601</v>
      </c>
      <c r="L38" s="2">
        <f t="shared" si="2"/>
        <v>124.92612137874441</v>
      </c>
      <c r="N38">
        <v>97.146742828302976</v>
      </c>
      <c r="O38" s="2">
        <v>39</v>
      </c>
      <c r="P38" s="2" t="s">
        <v>104</v>
      </c>
    </row>
    <row r="39" spans="1:16" x14ac:dyDescent="0.3">
      <c r="A39" s="2">
        <v>37</v>
      </c>
      <c r="B39" s="2">
        <v>168</v>
      </c>
      <c r="C39" s="2">
        <v>1127</v>
      </c>
      <c r="D39" s="2">
        <v>4.2671976957132438</v>
      </c>
      <c r="E39" s="2">
        <v>28.625784542076346</v>
      </c>
      <c r="J39" s="2">
        <f t="shared" si="7"/>
        <v>92.684549950343026</v>
      </c>
      <c r="K39" s="2">
        <f t="shared" si="13"/>
        <v>66.141564283555283</v>
      </c>
      <c r="L39" s="2">
        <f t="shared" si="2"/>
        <v>113.86453497631871</v>
      </c>
      <c r="N39">
        <v>98.449986413230974</v>
      </c>
      <c r="O39" s="2">
        <v>41</v>
      </c>
      <c r="P39" s="2" t="s">
        <v>104</v>
      </c>
    </row>
    <row r="40" spans="1:16" x14ac:dyDescent="0.3">
      <c r="A40" s="2">
        <v>38</v>
      </c>
      <c r="B40" s="2">
        <v>122</v>
      </c>
      <c r="C40" s="2">
        <v>2120</v>
      </c>
      <c r="D40" s="2">
        <v>3.0987983266489034</v>
      </c>
      <c r="E40" s="2">
        <v>53.847970922095698</v>
      </c>
      <c r="J40" s="2">
        <f t="shared" si="7"/>
        <v>93.852949319407372</v>
      </c>
      <c r="K40" s="2">
        <f t="shared" si="13"/>
        <v>40.919377903535931</v>
      </c>
      <c r="L40" s="2">
        <f t="shared" si="2"/>
        <v>102.38540708501203</v>
      </c>
      <c r="N40">
        <v>99.604853607743905</v>
      </c>
      <c r="O40" s="2">
        <v>35</v>
      </c>
      <c r="P40" s="2" t="s">
        <v>104</v>
      </c>
    </row>
    <row r="41" spans="1:16" x14ac:dyDescent="0.3">
      <c r="A41" s="2">
        <v>39</v>
      </c>
      <c r="B41" s="2">
        <v>52</v>
      </c>
      <c r="C41" s="2">
        <v>3058</v>
      </c>
      <c r="D41" s="2">
        <v>1.3207992867683851</v>
      </c>
      <c r="E41" s="2">
        <v>77.673158056494643</v>
      </c>
      <c r="J41" s="2">
        <f t="shared" si="7"/>
        <v>95.630948359287885</v>
      </c>
      <c r="K41" s="2">
        <f t="shared" si="13"/>
        <v>17.094190769136986</v>
      </c>
      <c r="L41" s="2">
        <f t="shared" si="2"/>
        <v>97.146742828302976</v>
      </c>
      <c r="N41">
        <v>102.38540708501203</v>
      </c>
      <c r="O41" s="2">
        <v>38</v>
      </c>
      <c r="P41" t="s">
        <v>105</v>
      </c>
    </row>
    <row r="42" spans="1:16" x14ac:dyDescent="0.3">
      <c r="A42" s="2">
        <v>40</v>
      </c>
      <c r="B42" s="2">
        <v>126</v>
      </c>
      <c r="C42" s="2">
        <v>3668</v>
      </c>
      <c r="D42" s="2">
        <v>3.2003982717849331</v>
      </c>
      <c r="E42" s="2">
        <v>93.167149689739162</v>
      </c>
      <c r="J42" s="2">
        <f t="shared" si="7"/>
        <v>93.751349374271342</v>
      </c>
      <c r="K42" s="2">
        <f t="shared" si="13"/>
        <v>1.600199135892467</v>
      </c>
      <c r="L42" s="2">
        <f t="shared" si="2"/>
        <v>93.765004915326486</v>
      </c>
      <c r="N42">
        <v>103.26056642316441</v>
      </c>
      <c r="O42" s="2">
        <v>42</v>
      </c>
      <c r="P42" s="2" t="s">
        <v>105</v>
      </c>
    </row>
    <row r="43" spans="1:16" x14ac:dyDescent="0.3">
      <c r="A43" s="2">
        <v>41</v>
      </c>
      <c r="B43" s="2">
        <v>42</v>
      </c>
      <c r="C43" s="2">
        <v>4610</v>
      </c>
      <c r="D43" s="2">
        <v>1.066799423928311</v>
      </c>
      <c r="E43" s="2">
        <v>117.09393676927414</v>
      </c>
      <c r="J43" s="2">
        <f t="shared" si="7"/>
        <v>95.88494822212796</v>
      </c>
      <c r="K43" s="2">
        <f t="shared" ref="K43:K46" si="14">E43-$H$3</f>
        <v>22.326587943642508</v>
      </c>
      <c r="L43" s="2">
        <f t="shared" si="2"/>
        <v>98.449986413230974</v>
      </c>
      <c r="N43">
        <v>113.86453497631871</v>
      </c>
      <c r="O43" s="2">
        <v>37</v>
      </c>
      <c r="P43" s="2" t="s">
        <v>105</v>
      </c>
    </row>
    <row r="44" spans="1:16" x14ac:dyDescent="0.3">
      <c r="A44" s="2">
        <v>42</v>
      </c>
      <c r="B44" s="2">
        <v>81</v>
      </c>
      <c r="C44" s="2">
        <v>5334</v>
      </c>
      <c r="D44" s="2">
        <v>2.0573988890045998</v>
      </c>
      <c r="E44" s="2">
        <v>135.4835268388955</v>
      </c>
      <c r="J44" s="2">
        <f t="shared" si="7"/>
        <v>94.894348757051674</v>
      </c>
      <c r="K44" s="2">
        <f t="shared" si="14"/>
        <v>40.716178013263871</v>
      </c>
      <c r="L44" s="2">
        <f t="shared" si="2"/>
        <v>103.26056642316441</v>
      </c>
      <c r="N44">
        <v>118.17615972683672</v>
      </c>
      <c r="O44" s="2">
        <v>43</v>
      </c>
      <c r="P44" s="2" t="s">
        <v>105</v>
      </c>
    </row>
    <row r="45" spans="1:16" x14ac:dyDescent="0.3">
      <c r="A45" s="2">
        <v>43</v>
      </c>
      <c r="B45" s="2">
        <v>90</v>
      </c>
      <c r="C45" s="2">
        <v>6516</v>
      </c>
      <c r="D45" s="2">
        <v>2.2859987655606666</v>
      </c>
      <c r="E45" s="2">
        <v>165.50631062659227</v>
      </c>
      <c r="J45" s="2">
        <f t="shared" si="7"/>
        <v>94.665748880495613</v>
      </c>
      <c r="K45" s="2">
        <f t="shared" si="14"/>
        <v>70.738961800960638</v>
      </c>
      <c r="L45" s="2">
        <f t="shared" si="2"/>
        <v>118.17615972683672</v>
      </c>
      <c r="N45">
        <v>124.92612137874441</v>
      </c>
      <c r="O45" s="2">
        <v>36</v>
      </c>
      <c r="P45" s="2" t="s">
        <v>105</v>
      </c>
    </row>
    <row r="46" spans="1:16" x14ac:dyDescent="0.3">
      <c r="A46" s="2">
        <v>44</v>
      </c>
      <c r="B46" s="2">
        <v>116</v>
      </c>
      <c r="C46" s="2">
        <v>7241</v>
      </c>
      <c r="D46" s="2">
        <v>2.9463984089448592</v>
      </c>
      <c r="E46" s="2">
        <v>183.92130068249762</v>
      </c>
      <c r="J46" s="2">
        <f t="shared" si="7"/>
        <v>94.005349237111417</v>
      </c>
      <c r="K46" s="2">
        <f t="shared" si="14"/>
        <v>89.153951856865987</v>
      </c>
      <c r="L46" s="2">
        <f t="shared" si="2"/>
        <v>129.55860765262824</v>
      </c>
      <c r="N46">
        <v>129.55860765262824</v>
      </c>
      <c r="O46" s="2">
        <v>44</v>
      </c>
      <c r="P46" s="2" t="s">
        <v>105</v>
      </c>
    </row>
    <row r="47" spans="1:16" x14ac:dyDescent="0.3">
      <c r="A47" s="2" t="s">
        <v>16</v>
      </c>
      <c r="B47" s="2">
        <v>3817</v>
      </c>
      <c r="C47" s="2">
        <v>3731</v>
      </c>
      <c r="D47" s="2">
        <v>96.951747646056276</v>
      </c>
      <c r="E47" s="2">
        <v>94.767348825631629</v>
      </c>
    </row>
    <row r="48" spans="1:16" x14ac:dyDescent="0.3">
      <c r="A48" t="s">
        <v>106</v>
      </c>
      <c r="B48">
        <v>-2343</v>
      </c>
      <c r="C48">
        <v>4447</v>
      </c>
      <c r="G48" t="s">
        <v>107</v>
      </c>
    </row>
  </sheetData>
  <sortState ref="N3:O46">
    <sortCondition ref="N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Paniagua pilot</vt:lpstr>
      <vt:lpstr>Barkett querc</vt:lpstr>
      <vt:lpstr>Barkett Combo</vt:lpstr>
      <vt:lpstr>Barkett Copaene</vt:lpstr>
      <vt:lpstr>barkett 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Owens, David - ARS</dc:creator>
  <cp:lastModifiedBy>David Owens</cp:lastModifiedBy>
  <dcterms:created xsi:type="dcterms:W3CDTF">2017-03-09T18:59:46Z</dcterms:created>
  <dcterms:modified xsi:type="dcterms:W3CDTF">2018-09-18T17:18:14Z</dcterms:modified>
</cp:coreProperties>
</file>