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<sst xmlns="http://schemas.openxmlformats.org/spreadsheetml/2006/main" uniqueCount="16">
  <si>
    <t>Tabelle 1</t>
  </si>
  <si>
    <t>U</t>
  </si>
  <si>
    <t>I</t>
  </si>
  <si>
    <t>n</t>
  </si>
  <si>
    <t xml:space="preserve">Delta_T </t>
  </si>
  <si>
    <t>Delta_t</t>
  </si>
  <si>
    <t>C_p</t>
  </si>
  <si>
    <t>Spielerei</t>
  </si>
  <si>
    <t>C_p_Lit</t>
  </si>
  <si>
    <t>f</t>
  </si>
  <si>
    <t>Delta_c_p</t>
  </si>
  <si>
    <t>Delta_f</t>
  </si>
  <si>
    <t>Delta_c_p_neu</t>
  </si>
  <si>
    <t>Graphit</t>
  </si>
  <si>
    <t>kupfer</t>
  </si>
  <si>
    <t>zink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</si>
</sst>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5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20.55" customHeight="1">
      <c r="A3" s="4"/>
      <c r="B3" t="s" s="5">
        <v>1</v>
      </c>
      <c r="C3" t="s" s="6">
        <v>2</v>
      </c>
      <c r="D3" t="s" s="6">
        <v>3</v>
      </c>
      <c r="E3" t="s" s="6">
        <v>4</v>
      </c>
      <c r="F3" t="s" s="6">
        <v>5</v>
      </c>
      <c r="G3" t="s" s="6">
        <v>6</v>
      </c>
      <c r="H3" t="s" s="6">
        <v>7</v>
      </c>
      <c r="I3" t="s" s="6">
        <v>8</v>
      </c>
      <c r="J3" t="s" s="6">
        <v>9</v>
      </c>
      <c r="K3" t="s" s="6">
        <v>10</v>
      </c>
      <c r="L3" t="s" s="6">
        <v>11</v>
      </c>
      <c r="M3" t="s" s="6">
        <v>12</v>
      </c>
    </row>
    <row r="4" ht="20.35" customHeight="1">
      <c r="A4" t="s" s="7">
        <v>13</v>
      </c>
      <c r="B4" s="8">
        <v>3.22</v>
      </c>
      <c r="C4" s="9">
        <v>0.75</v>
      </c>
      <c r="D4" s="9">
        <f t="shared" si="0" ref="D4:D6">(32.0789/12.0107)</f>
        <v>2.670860149699851</v>
      </c>
      <c r="E4" s="9">
        <f>(4)</f>
        <v>4</v>
      </c>
      <c r="F4" s="9">
        <v>20</v>
      </c>
      <c r="G4" s="9">
        <f>(B4*C4*F4)/(D4*E4)</f>
        <v>4.521015449407554</v>
      </c>
      <c r="H4" s="9">
        <f>G4-8.314</f>
        <v>-3.792984550592446</v>
      </c>
      <c r="I4" s="9">
        <v>8.516999999999999</v>
      </c>
      <c r="J4" s="9">
        <f>(I$4/G4)</f>
        <v>1.883868811179597</v>
      </c>
      <c r="K4" s="9">
        <f>((((C4*F4)/(D4*E4))*0.01)^2)^(1/2)</f>
        <v>0.01404042065033402</v>
      </c>
      <c r="L4" s="9">
        <f>((I4/(G4)^2*K4)^2)^(1/2)</f>
        <v>0.00585052425832173</v>
      </c>
      <c r="M4" s="9">
        <f>((H4*L$4)^2)^(1/2)+((J$4*K4)^2)^(1/2)</f>
        <v>0.04864125868368686</v>
      </c>
    </row>
    <row r="5" ht="20.35" customHeight="1">
      <c r="A5" s="10"/>
      <c r="B5" s="8">
        <v>3.16</v>
      </c>
      <c r="C5" s="9">
        <v>0.75</v>
      </c>
      <c r="D5" s="9">
        <f t="shared" si="0"/>
        <v>2.670860149699851</v>
      </c>
      <c r="E5" s="9">
        <v>4.6</v>
      </c>
      <c r="F5" s="9">
        <v>20</v>
      </c>
      <c r="G5" s="9">
        <f>(B5*C5*F5)/(D5*E5)</f>
        <v>3.858063413483088</v>
      </c>
      <c r="H5" s="9">
        <f>(G5*J4)-8.314</f>
        <v>-1.045914663786117</v>
      </c>
      <c r="I5" s="9"/>
      <c r="J5" s="9">
        <f>(I$4/G5)</f>
        <v>2.207584242974065</v>
      </c>
      <c r="K5" s="9">
        <f>((((C5*F5)/(D5*E5))*0.01)^2)^(1/2)</f>
        <v>0.01220906143507306</v>
      </c>
      <c r="L5" s="9">
        <f>((I5/(G5)^2*K5)^2)^(1/2)</f>
        <v>0</v>
      </c>
      <c r="M5" s="9">
        <f>((H5*L$4)^2)^(1/2)+((J$4*K5)^2)^(1/2)</f>
        <v>0.02911941916392485</v>
      </c>
    </row>
    <row r="6" ht="20.35" customHeight="1">
      <c r="A6" s="10"/>
      <c r="B6" s="8">
        <v>3.2</v>
      </c>
      <c r="C6" s="9">
        <v>0.75</v>
      </c>
      <c r="D6" s="9">
        <f t="shared" si="0"/>
        <v>2.670860149699851</v>
      </c>
      <c r="E6" s="9">
        <v>4.1</v>
      </c>
      <c r="F6" s="9">
        <v>20</v>
      </c>
      <c r="G6" s="9">
        <f>(B6*C6*F6)/(D6*E6)</f>
        <v>4.383350837177452</v>
      </c>
      <c r="H6" s="9">
        <f>(G6*J4)-8.314</f>
        <v>-0.05634206938342423</v>
      </c>
      <c r="I6" s="11"/>
      <c r="J6" s="9">
        <f>(I$4/G6)</f>
        <v>1.943034066030705</v>
      </c>
      <c r="K6" s="9">
        <f>((((C6*F6)/(D6*E6))*0.01)^2)^(1/2)</f>
        <v>0.01369797136617953</v>
      </c>
      <c r="L6" s="9">
        <f>((I6/(G6)^2*K6)^2)^(1/2)</f>
        <v>0</v>
      </c>
      <c r="M6" s="9">
        <f>((H6*L$4)^2)^(1/2)+((J$4*K6)^2)^(1/2)</f>
        <v>0.02613481167686857</v>
      </c>
    </row>
    <row r="7" ht="20.35" customHeight="1">
      <c r="A7" t="s" s="7">
        <v>14</v>
      </c>
      <c r="B7" s="8">
        <v>3.72</v>
      </c>
      <c r="C7" s="9">
        <v>0.75</v>
      </c>
      <c r="D7" s="9">
        <f t="shared" si="22" ref="D7:D9">(57.1944/63.546)</f>
        <v>0.900047209895194</v>
      </c>
      <c r="E7" s="9">
        <f>(1.2)</f>
        <v>1.2</v>
      </c>
      <c r="F7" s="9">
        <v>20</v>
      </c>
      <c r="G7" s="9">
        <f>(B7*C7*F7)/(D7*E7)</f>
        <v>51.66395661113675</v>
      </c>
      <c r="H7" s="9">
        <f>G7-8.314</f>
        <v>43.34995661113675</v>
      </c>
      <c r="I7" s="9">
        <v>24.47</v>
      </c>
      <c r="J7" s="9">
        <f>(I7/G7)</f>
        <v>0.4736377467986107</v>
      </c>
      <c r="K7" s="9">
        <f>((((C7*F7)/(D7*E7))*0.02)^2)^(1/2)</f>
        <v>0.2777632075867568</v>
      </c>
      <c r="L7" s="9">
        <f>((I7/(G7)^2*K7)^2)^(1/2)</f>
        <v>0.002546439498917262</v>
      </c>
      <c r="M7" s="9">
        <f>((H7*L$7)^2)^(1/2)+((J$7*K7)^2)^(1/2)</f>
        <v>0.2419471815758943</v>
      </c>
    </row>
    <row r="8" ht="20.35" customHeight="1">
      <c r="A8" s="10"/>
      <c r="B8" s="8">
        <v>3.61</v>
      </c>
      <c r="C8" s="9">
        <v>0.75</v>
      </c>
      <c r="D8" s="9">
        <f t="shared" si="22"/>
        <v>0.900047209895194</v>
      </c>
      <c r="E8" s="9">
        <v>0.8</v>
      </c>
      <c r="F8" s="9">
        <v>20</v>
      </c>
      <c r="G8" s="9">
        <f>(B8*C8*F8)/(D8*E8)</f>
        <v>75.20438845411438</v>
      </c>
      <c r="H8" s="9">
        <f>G8*J$7-8.314</f>
        <v>27.30563709677419</v>
      </c>
      <c r="I8" s="11"/>
      <c r="J8" s="9">
        <f>(I8/G8)</f>
        <v>0</v>
      </c>
      <c r="K8" s="9">
        <f>((((C8*F8)/(D8*E8))*0.01)^2)^(1/2)</f>
        <v>0.2083224056900675</v>
      </c>
      <c r="L8" s="9">
        <f>((I8/(G8)^2*K8)^2)^(1/2)</f>
        <v>0</v>
      </c>
      <c r="M8" s="9">
        <f>((H8*L$7)^2)^(1/2)+((J$7*K8)^2)^(1/2)</f>
        <v>0.1682015076850359</v>
      </c>
    </row>
    <row r="9" ht="20.35" customHeight="1">
      <c r="A9" s="10"/>
      <c r="B9" s="8">
        <v>3.68</v>
      </c>
      <c r="C9" s="9">
        <v>0.75</v>
      </c>
      <c r="D9" s="9">
        <f t="shared" si="22"/>
        <v>0.900047209895194</v>
      </c>
      <c r="E9" s="9">
        <v>1</v>
      </c>
      <c r="F9" s="9">
        <v>20</v>
      </c>
      <c r="G9" s="9">
        <f>(B9*C9*F9)/(D9*E9)</f>
        <v>61.33011623515589</v>
      </c>
      <c r="H9" s="9">
        <f>G9*J$7-8.314</f>
        <v>20.73425806451613</v>
      </c>
      <c r="I9" s="11"/>
      <c r="J9" s="9">
        <f>(I9/G9)</f>
        <v>0</v>
      </c>
      <c r="K9" s="9">
        <f>((((C9*F9)/(D9*E9))*0.01)^2)^(1/2)</f>
        <v>0.1666579245520541</v>
      </c>
      <c r="L9" s="9">
        <f>((I9/(G9)^2*K9)^2)^(1/2)</f>
        <v>0</v>
      </c>
      <c r="M9" s="9">
        <f>((H9*L$7)^2)^(1/2)+((J$7*K9)^2)^(1/2)</f>
        <v>0.1317340175871954</v>
      </c>
    </row>
    <row r="10" ht="20.35" customHeight="1">
      <c r="A10" t="s" s="7">
        <v>15</v>
      </c>
      <c r="B10" s="8">
        <v>3.61</v>
      </c>
      <c r="C10" s="9">
        <v>0.75</v>
      </c>
      <c r="D10" s="9">
        <f t="shared" si="44" ref="D10:D12">(45.29/65.409)</f>
        <v>0.6924123591554678</v>
      </c>
      <c r="E10" s="9">
        <f>(1.4)</f>
        <v>1.4</v>
      </c>
      <c r="F10" s="9">
        <v>20</v>
      </c>
      <c r="G10" s="9">
        <f>(B10*C10*F10)/(D10*E10)</f>
        <v>55.86060230892976</v>
      </c>
      <c r="H10" s="9">
        <f>G10-8.314</f>
        <v>47.54660230892976</v>
      </c>
      <c r="I10" s="9">
        <v>25.33</v>
      </c>
      <c r="J10" s="9">
        <f>(I10/G10)</f>
        <v>0.4534501769228291</v>
      </c>
      <c r="K10" s="9">
        <f>((((C10*F10)/(D10*E10))*0.02)^2)^(1/2)</f>
        <v>0.309477021102104</v>
      </c>
      <c r="L10" s="9">
        <f>((I10/(G10)^2*K10)^2)^(1/2)</f>
        <v>0.002512189345832848</v>
      </c>
      <c r="M10" s="9">
        <f>((H10*L$10)^2)^(1/2)+((J$10*K10)^2)^(1/2)</f>
        <v>0.259778477723344</v>
      </c>
    </row>
    <row r="11" ht="20.35" customHeight="1">
      <c r="A11" s="10"/>
      <c r="B11" s="8">
        <v>3.53</v>
      </c>
      <c r="C11" s="9">
        <v>0.75</v>
      </c>
      <c r="D11" s="9">
        <f t="shared" si="44"/>
        <v>0.6924123591554678</v>
      </c>
      <c r="E11" s="9">
        <v>0.8</v>
      </c>
      <c r="F11" s="9">
        <v>20</v>
      </c>
      <c r="G11" s="9">
        <f>(B11*C11*F11)/(D11*E11)</f>
        <v>95.58971489291235</v>
      </c>
      <c r="H11" s="9">
        <f>G11*J$10-8.314</f>
        <v>35.0311731301939</v>
      </c>
      <c r="I11" s="11"/>
      <c r="J11" s="9">
        <f>(I11/G11)</f>
        <v>0</v>
      </c>
      <c r="K11" s="9">
        <f>((((C11*F11)/(D11*E11))*0.01)^2)^(1/2)</f>
        <v>0.2707923934643409</v>
      </c>
      <c r="L11" s="9">
        <f>((I11/(G11)^2*K11)^2)^(1/2)</f>
        <v>0</v>
      </c>
      <c r="M11" s="9">
        <f>((H11*L$10)^2)^(1/2)+((J$10*K11)^2)^(1/2)</f>
        <v>0.2107957986354608</v>
      </c>
    </row>
    <row r="12" ht="20.35" customHeight="1">
      <c r="A12" s="10"/>
      <c r="B12" s="8">
        <v>3.53</v>
      </c>
      <c r="C12" s="9">
        <v>0.75</v>
      </c>
      <c r="D12" s="9">
        <f t="shared" si="44"/>
        <v>0.6924123591554678</v>
      </c>
      <c r="E12" s="9">
        <v>1</v>
      </c>
      <c r="F12" s="9">
        <v>20</v>
      </c>
      <c r="G12" s="9">
        <f>(B12*C12*F12)/(D12*E12)</f>
        <v>76.47177191432989</v>
      </c>
      <c r="H12" s="9">
        <f>G12*J$10-8.314</f>
        <v>26.36213850415513</v>
      </c>
      <c r="I12" s="11"/>
      <c r="J12" s="9">
        <f>(I12/G12)</f>
        <v>0</v>
      </c>
      <c r="K12" s="9">
        <f>((((C12*F12)/(D12*E12))*0.01)^2)^(1/2)</f>
        <v>0.2166339147714728</v>
      </c>
      <c r="L12" s="11"/>
      <c r="M12" s="9">
        <f>((H12*L$10)^2)^(1/2)+((J$10*K12)^2)^(1/2)</f>
        <v>0.1644593704641178</v>
      </c>
    </row>
    <row r="13" ht="20.35" customHeight="1">
      <c r="A13" s="10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20.35" customHeight="1">
      <c r="A14" s="10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20.35" customHeight="1">
      <c r="A15" s="10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20.35" customHeight="1">
      <c r="A16" s="10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ht="20.35" customHeight="1">
      <c r="A17" s="10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ht="20.35" customHeight="1">
      <c r="A18" s="10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ht="20.35" customHeight="1">
      <c r="A19" s="10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ht="20.35" customHeight="1">
      <c r="A20" s="10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ht="20.35" customHeight="1">
      <c r="A21" s="10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ht="20.35" customHeight="1">
      <c r="A22" s="10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ht="20.35" customHeight="1">
      <c r="A23" s="10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</sheetData>
  <mergeCells count="1">
    <mergeCell ref="A1: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