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<sst xmlns="http://schemas.openxmlformats.org/spreadsheetml/2006/main" uniqueCount="20">
  <si/>
  <si>
    <t>Tabelle 1</t>
  </si>
  <si>
    <t>U</t>
  </si>
  <si>
    <t>I</t>
  </si>
  <si>
    <t>n</t>
  </si>
  <si>
    <t xml:space="preserve">Delta_T </t>
  </si>
  <si>
    <t>Delta_t</t>
  </si>
  <si>
    <t>C_p</t>
  </si>
  <si>
    <t>Spielerei</t>
  </si>
  <si>
    <t>C_p_Lit</t>
  </si>
  <si>
    <t>f</t>
  </si>
  <si>
    <t>Delta_c_p</t>
  </si>
  <si>
    <t>Delta_f</t>
  </si>
  <si>
    <t>Delta_c_p_neu</t>
  </si>
  <si>
    <t>Fehler für Delta T</t>
  </si>
  <si>
    <t>Fehler Heizstrom</t>
  </si>
  <si>
    <t>Temperatur</t>
  </si>
  <si>
    <t>Graphit</t>
  </si>
  <si>
    <t>kupfer</t>
  </si>
  <si>
    <t>zink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</si>
</sst>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z val="18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2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13"/>
      </bottom>
      <diagonal/>
    </border>
    <border>
      <left/>
      <right/>
      <top style="thin">
        <color indexed="12"/>
      </top>
      <bottom style="thin">
        <color indexed="13"/>
      </bottom>
      <diagonal/>
    </border>
    <border>
      <left/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49" fontId="1" fillId="2" borderId="2" applyNumberFormat="1" applyFont="1" applyFill="1" applyBorder="1" applyAlignment="1" applyProtection="0">
      <alignment horizontal="center" vertical="center"/>
    </xf>
    <xf numFmtId="49" fontId="1" fillId="2" borderId="3" applyNumberFormat="1" applyFont="1" applyFill="1" applyBorder="1" applyAlignment="1" applyProtection="0">
      <alignment horizontal="center" vertical="center"/>
    </xf>
    <xf numFmtId="49" fontId="1" fillId="2" borderId="4" applyNumberFormat="1" applyFont="1" applyFill="1" applyBorder="1" applyAlignment="1" applyProtection="0">
      <alignment horizontal="center" vertical="center"/>
    </xf>
    <xf numFmtId="0" fontId="4" fillId="3" borderId="5" applyNumberFormat="1" applyFont="1" applyFill="1" applyBorder="1" applyAlignment="1" applyProtection="0">
      <alignment vertical="top" wrapText="1"/>
    </xf>
    <xf numFmtId="0" fontId="4" fillId="4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49" fontId="4" fillId="4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0" fontId="4" fillId="4" borderId="9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4498c7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0141"/>
          <c:y val="0.0733333"/>
          <c:w val="0.83793"/>
          <c:h val="0.714167"/>
        </c:manualLayout>
      </c:layout>
      <c:scatterChart>
        <c:scatterStyle val="lineMarker"/>
        <c:varyColors val="0"/>
        <c:ser>
          <c:idx val="0"/>
          <c:order val="0"/>
          <c:tx>
            <c:v>Spielerei</c:v>
          </c:tx>
          <c:spPr>
            <a:solidFill>
              <a:schemeClr val="accent1"/>
            </a:solidFill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'Blatt 1'!$M$4:$M$6</c:f>
              <c:numCache>
                <c:ptCount val="3"/>
                <c:pt idx="0">
                  <c:v>2.476481</c:v>
                </c:pt>
                <c:pt idx="1">
                  <c:v>1.168850</c:v>
                </c:pt>
                <c:pt idx="2">
                  <c:v>2.400769</c:v>
                </c:pt>
              </c:numCache>
            </c:numRef>
          </c:xVal>
          <c:yVal>
            <c:numLit>
              <c:ptCount val="3"/>
              <c:pt idx="0">
                <c:v>2.476481</c:v>
              </c:pt>
              <c:pt idx="1">
                <c:v>1.168850</c:v>
              </c:pt>
              <c:pt idx="2">
                <c:v>2.400769</c:v>
              </c:pt>
            </c:numLit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0.65"/>
        <c:minorUnit val="0.3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65"/>
        <c:minorUnit val="0.3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24</xdr:row>
      <xdr:rowOff>152398</xdr:rowOff>
    </xdr:from>
    <xdr:to>
      <xdr:col>4</xdr:col>
      <xdr:colOff>196924</xdr:colOff>
      <xdr:row>41</xdr:row>
      <xdr:rowOff>76198</xdr:rowOff>
    </xdr:to>
    <xdr:graphicFrame>
      <xdr:nvGraphicFramePr>
        <xdr:cNvPr id="2" name="Chart 2"/>
        <xdr:cNvGraphicFramePr/>
      </xdr:nvGraphicFramePr>
      <xdr:xfrm>
        <a:off x="0" y="6427469"/>
        <a:ext cx="517532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23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256" width="16.3516" style="1" customWidth="1"/>
  </cols>
  <sheetData>
    <row r="1" ht="28" customHeight="1">
      <c r="A1" t="s" s="2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  <c r="P1" s="6"/>
    </row>
    <row r="2" ht="20.5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ht="20.55" customHeight="1">
      <c r="A3" s="8"/>
      <c r="B3" t="s" s="9">
        <v>2</v>
      </c>
      <c r="C3" t="s" s="10">
        <v>3</v>
      </c>
      <c r="D3" t="s" s="10">
        <v>4</v>
      </c>
      <c r="E3" t="s" s="10">
        <v>5</v>
      </c>
      <c r="F3" t="s" s="10">
        <v>6</v>
      </c>
      <c r="G3" t="s" s="10">
        <v>7</v>
      </c>
      <c r="H3" t="s" s="10">
        <v>8</v>
      </c>
      <c r="I3" t="s" s="10">
        <v>9</v>
      </c>
      <c r="J3" t="s" s="10">
        <v>10</v>
      </c>
      <c r="K3" t="s" s="10">
        <v>11</v>
      </c>
      <c r="L3" t="s" s="10">
        <v>12</v>
      </c>
      <c r="M3" t="s" s="10">
        <v>13</v>
      </c>
      <c r="N3" t="s" s="10">
        <v>14</v>
      </c>
      <c r="O3" t="s" s="10">
        <v>15</v>
      </c>
      <c r="P3" t="s" s="10">
        <v>16</v>
      </c>
    </row>
    <row r="4" ht="20.35" customHeight="1">
      <c r="A4" t="s" s="11">
        <v>17</v>
      </c>
      <c r="B4" s="12">
        <v>3.22</v>
      </c>
      <c r="C4" s="13">
        <v>0.75</v>
      </c>
      <c r="D4" s="13">
        <f t="shared" si="0" ref="D4:D6">(32.0789/12.0107)</f>
        <v>2.670860149699851</v>
      </c>
      <c r="E4" s="13">
        <f>(4)</f>
        <v>4</v>
      </c>
      <c r="F4" s="13">
        <v>20</v>
      </c>
      <c r="G4" s="13">
        <f>(B4*C4*F4)/(D4*E4)</f>
        <v>4.521015449407554</v>
      </c>
      <c r="H4" s="13">
        <f>G4*J4</f>
        <v>8.516999999999999</v>
      </c>
      <c r="I4" s="13">
        <v>8.516999999999999</v>
      </c>
      <c r="J4" s="13">
        <f>(I$4/G4)</f>
        <v>1.883868811179597</v>
      </c>
      <c r="K4" s="13">
        <f>((((C4*F4)/(D4*E4))*0.01)^2+(((C4*F4*B4)/(D4*E4^2))*N4)^2+(((B4*F4)/(D4*E4))*O4)^2)^(1/2)</f>
        <v>0.4558361820141746</v>
      </c>
      <c r="L4" s="13">
        <f>((I4/(G4)^2*K4)^2)^(1/2)</f>
        <v>0.189943072726332</v>
      </c>
      <c r="M4" s="13">
        <f>((H4*L$4)^2)^(1/2)+((J$4*K4)^2)^(1/2)</f>
        <v>2.476480716713858</v>
      </c>
      <c r="N4" s="13">
        <v>0.05</v>
      </c>
      <c r="O4" s="13">
        <f>C4*0.1</f>
        <v>0.07500000000000001</v>
      </c>
      <c r="P4" s="13">
        <f>273.15+33.1</f>
        <v>306.25</v>
      </c>
    </row>
    <row r="5" ht="20.35" customHeight="1">
      <c r="A5" s="14"/>
      <c r="B5" s="12">
        <v>3.16</v>
      </c>
      <c r="C5" s="13">
        <v>0.75</v>
      </c>
      <c r="D5" s="13">
        <f t="shared" si="0"/>
        <v>2.670860149699851</v>
      </c>
      <c r="E5" s="13">
        <v>8.300000000000001</v>
      </c>
      <c r="F5" s="13">
        <v>20</v>
      </c>
      <c r="G5" s="13">
        <f>(B5*C5*F5)/(D5*E5)</f>
        <v>2.138203819520747</v>
      </c>
      <c r="H5" s="13">
        <f>(G5*$J$4)</f>
        <v>4.028095487540223</v>
      </c>
      <c r="I5" s="13"/>
      <c r="J5" s="13">
        <f>(I$4/G5)</f>
        <v>3.983249829714075</v>
      </c>
      <c r="K5" s="13">
        <f>((((C5*F5)/(D5*E5))*0.01)^2+(((C5*F5*B5)/(D5*E5^2))*N5)^2+(((B5*F5)/(D5*E5))*O5)^2)^(1/2)</f>
        <v>0.2143148488540926</v>
      </c>
      <c r="L5" s="13">
        <f>((I5/(G5)^2*K5)^2)^(1/2)</f>
        <v>0</v>
      </c>
      <c r="M5" s="13">
        <f>((H5*L$4)^2)^(1/2)+((J$4*K5)^2)^(1/2)</f>
        <v>1.168849893667357</v>
      </c>
      <c r="N5" s="13">
        <v>0.05</v>
      </c>
      <c r="O5" s="13">
        <f>C5*0.1</f>
        <v>0.07500000000000001</v>
      </c>
      <c r="P5" s="13">
        <f>273.15-90.5</f>
        <v>182.65</v>
      </c>
    </row>
    <row r="6" ht="20.35" customHeight="1">
      <c r="A6" s="14"/>
      <c r="B6" s="12">
        <v>3.2</v>
      </c>
      <c r="C6" s="13">
        <v>0.75</v>
      </c>
      <c r="D6" s="13">
        <f t="shared" si="0"/>
        <v>2.670860149699851</v>
      </c>
      <c r="E6" s="13">
        <v>4.1</v>
      </c>
      <c r="F6" s="13">
        <v>20</v>
      </c>
      <c r="G6" s="13">
        <f>(B6*C6*F6)/(D6*E6)</f>
        <v>4.383350837177452</v>
      </c>
      <c r="H6" s="13">
        <f>(G6*$J$4)</f>
        <v>8.257657930616576</v>
      </c>
      <c r="I6" s="13"/>
      <c r="J6" s="13">
        <f>(I$4/G6)</f>
        <v>1.943034066030705</v>
      </c>
      <c r="K6" s="13">
        <f>((((C6*F6)/(D6*E6))*0.01)^2+(((C6*F6*B6)/(D6*E6^2))*N6)^2+(((B6*F6)/(D6*E6))*O6)^2)^(1/2)</f>
        <v>0.4417949414664619</v>
      </c>
      <c r="L6" s="13">
        <f>((I6/(G6)^2*K6)^2)^(1/2)</f>
        <v>0</v>
      </c>
      <c r="M6" s="13">
        <f>((H6*L$4)^2)^(1/2)+((J$4*K6)^2)^(1/2)</f>
        <v>2.400768632029859</v>
      </c>
      <c r="N6" s="13">
        <v>0.05</v>
      </c>
      <c r="O6" s="13">
        <f>C6*0.1</f>
        <v>0.07500000000000001</v>
      </c>
      <c r="P6" s="13">
        <f>273.15-39.9</f>
        <v>233.25</v>
      </c>
    </row>
    <row r="7" ht="20.35" customHeight="1">
      <c r="A7" t="s" s="11">
        <v>18</v>
      </c>
      <c r="B7" s="12">
        <v>3.72</v>
      </c>
      <c r="C7" s="13">
        <v>0.75</v>
      </c>
      <c r="D7" s="13">
        <f t="shared" si="28" ref="D7:D9">(57.1944/63.546)</f>
        <v>0.900047209895194</v>
      </c>
      <c r="E7" s="13">
        <f>(1.2)</f>
        <v>1.2</v>
      </c>
      <c r="F7" s="13">
        <v>20</v>
      </c>
      <c r="G7" s="13">
        <f>(B7*C7*F7)/(D7*E7)</f>
        <v>51.66395661113675</v>
      </c>
      <c r="H7" s="13">
        <f>G7</f>
        <v>51.66395661113675</v>
      </c>
      <c r="I7" s="13">
        <v>24.47</v>
      </c>
      <c r="J7" s="13">
        <f>(I7/G7)</f>
        <v>0.4736377467986107</v>
      </c>
      <c r="K7" s="13">
        <f>((((C7*F7)/(D7*E7))*0.01)^2+(((C7*F7*B7)/(D7*E7^2))*N7)^2+(((B7*F7)/(D7*E7))*O7)^2)^(1/2)</f>
        <v>5.598651464535681</v>
      </c>
      <c r="L7" s="13">
        <f>((I7/(G7)^2*K7)^2)^(1/2)</f>
        <v>0.05132655024338206</v>
      </c>
      <c r="M7" s="13">
        <f>((H7*L$7)^2)^(1/2)+((J$7*K7)^2)^(1/2)</f>
        <v>5.303465329546844</v>
      </c>
      <c r="N7" s="13">
        <v>0.05</v>
      </c>
      <c r="O7" s="13">
        <f>C7*0.1</f>
        <v>0.07500000000000001</v>
      </c>
      <c r="P7" s="13">
        <f>273.15+35</f>
        <v>308.15</v>
      </c>
    </row>
    <row r="8" ht="20.35" customHeight="1">
      <c r="A8" s="14"/>
      <c r="B8" s="12">
        <v>3.61</v>
      </c>
      <c r="C8" s="13">
        <v>0.75</v>
      </c>
      <c r="D8" s="13">
        <f t="shared" si="28"/>
        <v>0.900047209895194</v>
      </c>
      <c r="E8" s="13">
        <v>0.8</v>
      </c>
      <c r="F8" s="13">
        <v>20</v>
      </c>
      <c r="G8" s="13">
        <f>(B8*C8*F8)/(D8*E8)</f>
        <v>75.20438845411438</v>
      </c>
      <c r="H8" s="13">
        <f>G8*J$7</f>
        <v>35.61963709677419</v>
      </c>
      <c r="I8" s="13"/>
      <c r="J8" s="13">
        <f>(I8/G8)</f>
        <v>0</v>
      </c>
      <c r="K8" s="13">
        <f>((((C8*F8)/(D8*E8))*0.01)^2+(((C8*F8*B8)/(D8*E8^2))*N8)^2+(((B8*F8)/(D8*E8))*O8)^2)^(1/2)</f>
        <v>8.870906207615244</v>
      </c>
      <c r="L8" s="13">
        <f>((I8/(G8)^2*K8)^2)^(1/2)</f>
        <v>0</v>
      </c>
      <c r="M8" s="13">
        <f>((H8*L$7)^2)^(1/2)+((J$7*K8)^2)^(1/2)</f>
        <v>6.029829121335308</v>
      </c>
      <c r="N8" s="13">
        <v>0.05</v>
      </c>
      <c r="O8" s="13">
        <f>C8*0.1</f>
        <v>0.07500000000000001</v>
      </c>
      <c r="P8" s="13">
        <f>273.15-97.4</f>
        <v>175.75</v>
      </c>
    </row>
    <row r="9" ht="20.35" customHeight="1">
      <c r="A9" s="14"/>
      <c r="B9" s="12">
        <v>3.68</v>
      </c>
      <c r="C9" s="13">
        <v>0.75</v>
      </c>
      <c r="D9" s="13">
        <f t="shared" si="28"/>
        <v>0.900047209895194</v>
      </c>
      <c r="E9" s="13">
        <v>1</v>
      </c>
      <c r="F9" s="13">
        <v>20</v>
      </c>
      <c r="G9" s="13">
        <f>(B9*C9*F9)/(D9*E9)</f>
        <v>61.33011623515589</v>
      </c>
      <c r="H9" s="13">
        <f>G9*J$7</f>
        <v>29.04825806451613</v>
      </c>
      <c r="I9" s="13"/>
      <c r="J9" s="13">
        <f>(I9/G9)</f>
        <v>0</v>
      </c>
      <c r="K9" s="13">
        <f>((((C9*F9)/(D9*E9))*0.01)^2+(((C9*F9*B9)/(D9*E9^2))*N9)^2+(((B9*F9)/(D9*E9))*O9)^2)^(1/2)</f>
        <v>6.858940467123014</v>
      </c>
      <c r="L9" s="13">
        <f>((I9/(G9)^2*K9)^2)^(1/2)</f>
        <v>0</v>
      </c>
      <c r="M9" s="13">
        <f>((H9*L$7)^2)^(1/2)+((J$7*K9)^2)^(1/2)</f>
        <v>4.73959998530507</v>
      </c>
      <c r="N9" s="13">
        <v>0.05</v>
      </c>
      <c r="O9" s="13">
        <f>C9*0.1</f>
        <v>0.07500000000000001</v>
      </c>
      <c r="P9" s="13">
        <f>273.15-47.9</f>
        <v>225.25</v>
      </c>
    </row>
    <row r="10" ht="20.35" customHeight="1">
      <c r="A10" t="s" s="11">
        <v>19</v>
      </c>
      <c r="B10" s="12">
        <v>3.61</v>
      </c>
      <c r="C10" s="13">
        <v>0.75</v>
      </c>
      <c r="D10" s="13">
        <f t="shared" si="56" ref="D10:D12">(45.29/65.409)</f>
        <v>0.6924123591554678</v>
      </c>
      <c r="E10" s="13">
        <f>(1.4)</f>
        <v>1.4</v>
      </c>
      <c r="F10" s="13">
        <v>20</v>
      </c>
      <c r="G10" s="13">
        <f>(B10*C10*F10)/(D10*E10)</f>
        <v>55.86060230892976</v>
      </c>
      <c r="H10" s="13">
        <f>G10*J10</f>
        <v>25.33</v>
      </c>
      <c r="I10" s="13">
        <v>25.33</v>
      </c>
      <c r="J10" s="13">
        <f>(I10/G10)</f>
        <v>0.4534501769228291</v>
      </c>
      <c r="K10" s="13">
        <f>((((C10*F10)/(D10*E10))*0.01)^2+(((C10*F10*B10)/(D10*E10^2))*N10)^2+(((B10*F10)/(D10*E10))*O10)^2)^(1/2)</f>
        <v>5.933643378169679</v>
      </c>
      <c r="L10" s="13">
        <f>((I10/(G10)^2*K10)^2)^(1/2)</f>
        <v>0.04816653470272193</v>
      </c>
      <c r="M10" s="13">
        <f>((H10*L$10)^2)^(1/2)+((J$10*K10)^2)^(1/2)</f>
        <v>3.910669963647961</v>
      </c>
      <c r="N10" s="13">
        <v>0.05</v>
      </c>
      <c r="O10" s="13">
        <f>C10*0.1</f>
        <v>0.07500000000000001</v>
      </c>
      <c r="P10" s="13">
        <f>273.15+34</f>
        <v>307.15</v>
      </c>
    </row>
    <row r="11" ht="20.35" customHeight="1">
      <c r="A11" s="14"/>
      <c r="B11" s="12">
        <v>3.53</v>
      </c>
      <c r="C11" s="13">
        <v>0.75</v>
      </c>
      <c r="D11" s="13">
        <f t="shared" si="56"/>
        <v>0.6924123591554678</v>
      </c>
      <c r="E11" s="13">
        <v>0.8</v>
      </c>
      <c r="F11" s="13">
        <v>20</v>
      </c>
      <c r="G11" s="13">
        <f>(B11*C11*F11)/(D11*E11)</f>
        <v>95.58971489291235</v>
      </c>
      <c r="H11" s="13">
        <f>G11*J10</f>
        <v>43.3451731301939</v>
      </c>
      <c r="I11" s="13"/>
      <c r="J11" s="13">
        <f>(I11/G11)</f>
        <v>0</v>
      </c>
      <c r="K11" s="13">
        <f>((((C11*F11)/(D11*E11))*0.01)^2+(((C11*F11*B11)/(D11*E11^2))*N11)^2+(((B11*F11)/(D11*E11))*O11)^2)^(1/2)</f>
        <v>11.27564668554763</v>
      </c>
      <c r="L11" s="13">
        <f>((I11/(G11)^2*K11)^2)^(1/2)</f>
        <v>0</v>
      </c>
      <c r="M11" s="13">
        <f>((H11*L$10)^2)^(1/2)+((J$10*K11)^2)^(1/2)</f>
        <v>7.20073077025186</v>
      </c>
      <c r="N11" s="13">
        <v>0.05</v>
      </c>
      <c r="O11" s="13">
        <f>C11*0.1</f>
        <v>0.07500000000000001</v>
      </c>
      <c r="P11" s="13">
        <f>273.15-96.6</f>
        <v>176.55</v>
      </c>
    </row>
    <row r="12" ht="20.35" customHeight="1">
      <c r="A12" s="14"/>
      <c r="B12" s="12">
        <v>3.53</v>
      </c>
      <c r="C12" s="13">
        <v>0.75</v>
      </c>
      <c r="D12" s="13">
        <f t="shared" si="56"/>
        <v>0.6924123591554678</v>
      </c>
      <c r="E12" s="13">
        <v>1</v>
      </c>
      <c r="F12" s="13">
        <v>20</v>
      </c>
      <c r="G12" s="13">
        <f>(B12*C12*F12)/(D12*E12)</f>
        <v>76.47177191432989</v>
      </c>
      <c r="H12" s="13">
        <f>G12*J10</f>
        <v>34.67613850415513</v>
      </c>
      <c r="I12" s="13"/>
      <c r="J12" s="13">
        <f>(I12/G12)</f>
        <v>0</v>
      </c>
      <c r="K12" s="13">
        <f>((((C12*F12)/(D12*E12))*0.01)^2+(((C12*F12*B12)/(D12*E12^2))*N12)^2+(((B12*F12)/(D12*E12))*O12)^2)^(1/2)</f>
        <v>8.552548099806009</v>
      </c>
      <c r="L12" s="13"/>
      <c r="M12" s="13">
        <f>((H12*L$10)^2)^(1/2)+((J$10*K12)^2)^(1/2)</f>
        <v>5.548383877614821</v>
      </c>
      <c r="N12" s="13">
        <v>0.05</v>
      </c>
      <c r="O12" s="13">
        <f>C12*0.1</f>
        <v>0.07500000000000001</v>
      </c>
      <c r="P12" s="13">
        <f>273.15-39.3</f>
        <v>233.85</v>
      </c>
    </row>
    <row r="13" ht="20.35" customHeight="1">
      <c r="A13" s="14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ht="20.35" customHeight="1">
      <c r="A14" s="14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ht="20.35" customHeight="1">
      <c r="A15" s="14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ht="20.35" customHeight="1">
      <c r="A16" s="14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ht="20.35" customHeight="1">
      <c r="A17" s="14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ht="20.35" customHeight="1">
      <c r="A18" s="14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ht="20.35" customHeight="1">
      <c r="A19" s="14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ht="20.35" customHeight="1">
      <c r="A20" s="14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ht="20.35" customHeight="1">
      <c r="A21" s="14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ht="20.35" customHeight="1">
      <c r="A22" s="14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ht="20.35" customHeight="1">
      <c r="A23" s="14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</sheetData>
  <mergeCells count="1">
    <mergeCell ref="A1: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