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kordhalenamiotowe-my.sharepoint.com/personal/monika_weglowska_halenamiotowe_com_pl/Documents/Pulpit/WYCENY/WYCENY AGREGATÓW/"/>
    </mc:Choice>
  </mc:AlternateContent>
  <xr:revisionPtr revIDLastSave="0" documentId="8_{8587EC60-FBDC-46FA-BC14-19335D7A4110}" xr6:coauthVersionLast="47" xr6:coauthVersionMax="47" xr10:uidLastSave="{00000000-0000-0000-0000-000000000000}"/>
  <bookViews>
    <workbookView xWindow="-108" yWindow="-108" windowWidth="30936" windowHeight="16896" xr2:uid="{E4B4E742-A2A3-46F7-9FF0-DD82146DEC3A}"/>
  </bookViews>
  <sheets>
    <sheet name="R220C3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H2" i="1" l="1"/>
  <c r="L2" i="1" l="1"/>
  <c r="H5" i="1" l="1"/>
  <c r="H8" i="1" s="1"/>
  <c r="H16" i="1" s="1"/>
  <c r="H19" i="1" l="1"/>
  <c r="H17" i="1"/>
  <c r="H20" i="1"/>
  <c r="H24" i="1"/>
  <c r="H22" i="1"/>
  <c r="H18" i="1"/>
  <c r="H26" i="1"/>
  <c r="H25" i="1"/>
  <c r="G11" i="1"/>
  <c r="I11" i="1" s="1"/>
  <c r="G12" i="1"/>
  <c r="I12" i="1" s="1"/>
  <c r="G16" i="1"/>
  <c r="G17" i="1"/>
  <c r="G18" i="1"/>
  <c r="G19" i="1"/>
  <c r="G20" i="1"/>
  <c r="G22" i="1"/>
  <c r="G24" i="1"/>
  <c r="G25" i="1"/>
  <c r="D26" i="1"/>
  <c r="G26" i="1" s="1"/>
  <c r="G29" i="1"/>
  <c r="I29" i="1" s="1"/>
  <c r="B30" i="1"/>
  <c r="D30" i="1"/>
  <c r="G30" i="1" s="1"/>
  <c r="I30" i="1" s="1"/>
  <c r="B31" i="1"/>
  <c r="D31" i="1"/>
  <c r="G31" i="1" s="1"/>
  <c r="I31" i="1" s="1"/>
  <c r="F34" i="1"/>
  <c r="G34" i="1" s="1"/>
  <c r="G37" i="1"/>
  <c r="B38" i="1"/>
  <c r="D38" i="1"/>
  <c r="G38" i="1" s="1"/>
  <c r="B39" i="1"/>
  <c r="D39" i="1"/>
  <c r="G39" i="1" s="1"/>
  <c r="G44" i="1"/>
  <c r="I44" i="1" s="1"/>
  <c r="I48" i="1" s="1"/>
  <c r="G45" i="1"/>
  <c r="G46" i="1"/>
  <c r="G47" i="1"/>
  <c r="F51" i="1"/>
  <c r="G51" i="1" s="1"/>
  <c r="G54" i="1"/>
  <c r="B55" i="1"/>
  <c r="D55" i="1"/>
  <c r="G55" i="1" s="1"/>
  <c r="B56" i="1"/>
  <c r="D56" i="1"/>
  <c r="G56" i="1" s="1"/>
  <c r="I32" i="1" l="1"/>
  <c r="L5" i="1"/>
  <c r="L8" i="1" s="1"/>
  <c r="I20" i="1"/>
  <c r="I26" i="1"/>
  <c r="I16" i="1"/>
  <c r="I19" i="1"/>
  <c r="I18" i="1"/>
  <c r="I17" i="1"/>
  <c r="I25" i="1"/>
  <c r="I24" i="1"/>
  <c r="I22" i="1"/>
  <c r="H34" i="1"/>
  <c r="I27" i="1" l="1"/>
  <c r="I13" i="1" s="1"/>
  <c r="H51" i="1"/>
  <c r="M8" i="1"/>
  <c r="H54" i="1"/>
  <c r="I54" i="1" s="1"/>
  <c r="H55" i="1"/>
  <c r="I55" i="1" s="1"/>
  <c r="I51" i="1"/>
  <c r="I52" i="1" s="1"/>
  <c r="H56" i="1"/>
  <c r="I56" i="1" s="1"/>
  <c r="H38" i="1"/>
  <c r="I38" i="1" s="1"/>
  <c r="I34" i="1"/>
  <c r="I35" i="1" s="1"/>
  <c r="H37" i="1"/>
  <c r="I37" i="1" s="1"/>
  <c r="H39" i="1"/>
  <c r="I39" i="1" s="1"/>
  <c r="O2" i="1" l="1"/>
  <c r="Q2" i="1" s="1"/>
  <c r="I57" i="1"/>
  <c r="Q8" i="1" s="1"/>
  <c r="I40" i="1"/>
</calcChain>
</file>

<file path=xl/sharedStrings.xml><?xml version="1.0" encoding="utf-8"?>
<sst xmlns="http://schemas.openxmlformats.org/spreadsheetml/2006/main" count="130" uniqueCount="80">
  <si>
    <r>
      <t xml:space="preserve">jeżeli serwisant jest wymagany to powyżej koszt usługi tankowania, który </t>
    </r>
    <r>
      <rPr>
        <sz val="11"/>
        <color rgb="FFFF0000"/>
        <rFont val="Aptos Narrow"/>
        <family val="2"/>
        <scheme val="minor"/>
      </rPr>
      <t xml:space="preserve">nie </t>
    </r>
    <r>
      <rPr>
        <sz val="11"/>
        <rFont val="Aptos Narrow"/>
        <family val="2"/>
        <charset val="238"/>
        <scheme val="minor"/>
      </rPr>
      <t>zawiera paliwa</t>
    </r>
  </si>
  <si>
    <t>[km]</t>
  </si>
  <si>
    <t>[h]</t>
  </si>
  <si>
    <t>czas pracy pracownika</t>
  </si>
  <si>
    <t>TANKOWANIE</t>
  </si>
  <si>
    <t>cena zakupu paliwa do zbiornika zewnętrznego</t>
  </si>
  <si>
    <t>[l]</t>
  </si>
  <si>
    <t>PALIWO-pojemność rzeczywista zbiornika 1820l</t>
  </si>
  <si>
    <t>wartość całkowita [netto]</t>
  </si>
  <si>
    <t>ilość tankowań w ciągu wynajmu</t>
  </si>
  <si>
    <t>RAZEM [netto]</t>
  </si>
  <si>
    <t>[zł]</t>
  </si>
  <si>
    <t>j.m</t>
  </si>
  <si>
    <t>ilość</t>
  </si>
  <si>
    <t>paliwo zbiornika zewnętrznego</t>
  </si>
  <si>
    <t>cena zakupu nowego zbiornika wraz z oprzyrządowaniem</t>
  </si>
  <si>
    <t>[kpl]</t>
  </si>
  <si>
    <t>przewód paliwowy agregat-zbiornik (wraz z zaworem zwrotnym oraz filtrem)</t>
  </si>
  <si>
    <t>[m]</t>
  </si>
  <si>
    <t>szpila uziomowa 1,5m</t>
  </si>
  <si>
    <t>przewód uziomowy LGY 6,0/750</t>
  </si>
  <si>
    <t>[szt.]</t>
  </si>
  <si>
    <t>spaw-mal 2000</t>
  </si>
  <si>
    <t>ilość całkowita</t>
  </si>
  <si>
    <t>zbiornik</t>
  </si>
  <si>
    <t>zalecana opcja dodatkowa w celu zmniejszenia liczby tankowań</t>
  </si>
  <si>
    <t>jeżeli serwisant jest wymagany to powyżej koszt usługi tankowania, który nie zawiera paliwa</t>
  </si>
  <si>
    <t>tankowanie zbiornika agregatu</t>
  </si>
  <si>
    <t>cena zakupu paliwa do zbiornika wewnętrznego</t>
  </si>
  <si>
    <t>PALIWO-pojemność rzeczywista zbiornika 527l</t>
  </si>
  <si>
    <t>paliwo zbiornika agregatu</t>
  </si>
  <si>
    <t>- kosztu zakupu paliwa</t>
  </si>
  <si>
    <t>należy rozwazyć czy nie warto doliczyć do kosztów eksploatacji dojazd serwisanta w razie awarii</t>
  </si>
  <si>
    <t>- kosztu wynajmu zbiornika zewnętrznego</t>
  </si>
  <si>
    <t>- kosztu wynajmu agregatu</t>
  </si>
  <si>
    <t>motogodzina nie zawiera:</t>
  </si>
  <si>
    <t>awaria</t>
  </si>
  <si>
    <t>koszt eksploatacji agregatu jaki ponosi firma</t>
  </si>
  <si>
    <t>- wystąpi 1 awaria (bez kosztów części)</t>
  </si>
  <si>
    <r>
      <t xml:space="preserve">POWRÓT SERWISANTA </t>
    </r>
    <r>
      <rPr>
        <sz val="11"/>
        <color rgb="FF00B0F0"/>
        <rFont val="Aptos Narrow"/>
        <family val="2"/>
        <scheme val="minor"/>
      </rPr>
      <t>do Jelcza-Laskowic</t>
    </r>
  </si>
  <si>
    <t>- praca 12h dziennie</t>
  </si>
  <si>
    <r>
      <t xml:space="preserve">DOJAZD SERWISANTA </t>
    </r>
    <r>
      <rPr>
        <sz val="11"/>
        <color rgb="FF00B0F0"/>
        <rFont val="Aptos Narrow"/>
        <family val="2"/>
        <scheme val="minor"/>
      </rPr>
      <t>z Jelcza-Laskowic</t>
    </r>
  </si>
  <si>
    <t>- łączne koszty eksploatacji przez 173 dni</t>
  </si>
  <si>
    <t>15W40</t>
  </si>
  <si>
    <t>OLEJ</t>
  </si>
  <si>
    <t>SA 16127</t>
  </si>
  <si>
    <t>SA 16125</t>
  </si>
  <si>
    <t>SO 10044</t>
  </si>
  <si>
    <t>SN 70273</t>
  </si>
  <si>
    <t>SN 70233</t>
  </si>
  <si>
    <t>FILTR</t>
  </si>
  <si>
    <t>koszt motogodziny pracy wraz z paliwem</t>
  </si>
  <si>
    <t>koszt motogodziny pracy</t>
  </si>
  <si>
    <r>
      <rPr>
        <sz val="11"/>
        <color rgb="FF000000"/>
        <rFont val="Aptos Narrow"/>
        <scheme val="minor"/>
      </rPr>
      <t xml:space="preserve">serwis agregatu 
</t>
    </r>
    <r>
      <rPr>
        <sz val="11"/>
        <color rgb="FFFF0000"/>
        <rFont val="Aptos Narrow"/>
        <scheme val="minor"/>
      </rPr>
      <t>SDMO R220 C3</t>
    </r>
  </si>
  <si>
    <t>cena zakupu nowego agregatu wraz z oprzyrządowaniem</t>
  </si>
  <si>
    <t>przewody paliwowe agregat-zbiornik</t>
  </si>
  <si>
    <t>agregat  R220 C3</t>
  </si>
  <si>
    <r>
      <rPr>
        <sz val="11"/>
        <color rgb="FF000000"/>
        <rFont val="Aptos Narrow"/>
        <scheme val="minor"/>
      </rPr>
      <t>agregat</t>
    </r>
    <r>
      <rPr>
        <sz val="11"/>
        <color rgb="FFFF0000"/>
        <rFont val="Aptos Narrow"/>
        <scheme val="minor"/>
      </rPr>
      <t xml:space="preserve"> 
SDMO R220 C3</t>
    </r>
  </si>
  <si>
    <t>[l/h]</t>
  </si>
  <si>
    <t>łączna ilość litrów potrzebna do pracy agregatu [l]</t>
  </si>
  <si>
    <t>ilość łączna h pracy agregatu</t>
  </si>
  <si>
    <t>spalanie paliwa przy obciążeniu 75%</t>
  </si>
  <si>
    <t>h</t>
  </si>
  <si>
    <t>dni</t>
  </si>
  <si>
    <t>ILOŚĆ DNI WYNAJMU</t>
  </si>
  <si>
    <t>Australijczycy Łask kontenery - wycena agregatów</t>
  </si>
  <si>
    <t>okres wynajmu 15.07.2025 do 15.10.2025</t>
  </si>
  <si>
    <t>spalanie paliwa przy obciążeniu 50%</t>
  </si>
  <si>
    <t>ilość h czasu pracy agregatu w nocy</t>
  </si>
  <si>
    <t>ilość h pracy agregatu na obciążeniu 75%</t>
  </si>
  <si>
    <t>ilość h pracy agregatu na obciążeniu 50%</t>
  </si>
  <si>
    <r>
      <t xml:space="preserve">ilość h czasu pracy agregatu </t>
    </r>
    <r>
      <rPr>
        <b/>
        <sz val="11"/>
        <color theme="1"/>
        <rFont val="Aptos Narrow"/>
        <family val="2"/>
        <scheme val="minor"/>
      </rPr>
      <t xml:space="preserve">w dzień </t>
    </r>
  </si>
  <si>
    <t>łączna ilość litrów potrzebna do pracy agregatu na obciążeniu 75% [l]</t>
  </si>
  <si>
    <t>łączna ilość litrów potrzebna do pracy agregatu na obciążeniu 50% [l]</t>
  </si>
  <si>
    <t>cena paliwa na dzień 25.06.2024</t>
  </si>
  <si>
    <t>ilość całkowita SERWISÓW</t>
  </si>
  <si>
    <t>ŁĄCZNA WARTOŚC PALIWA W OKRESIE 3MSC</t>
  </si>
  <si>
    <r>
      <t>ŁĄCZNY KOSZT SERWISU</t>
    </r>
    <r>
      <rPr>
        <sz val="14"/>
        <color rgb="FFFF0000"/>
        <rFont val="Aptos Narrow"/>
        <family val="2"/>
        <scheme val="minor"/>
      </rPr>
      <t xml:space="preserve"> BEZ PALIWA</t>
    </r>
    <r>
      <rPr>
        <sz val="14"/>
        <color theme="1"/>
        <rFont val="Aptos Narrow"/>
        <family val="2"/>
        <charset val="238"/>
        <scheme val="minor"/>
      </rPr>
      <t xml:space="preserve"> NA </t>
    </r>
    <r>
      <rPr>
        <b/>
        <sz val="14"/>
        <color theme="1"/>
        <rFont val="Aptos Narrow"/>
        <family val="2"/>
        <scheme val="minor"/>
      </rPr>
      <t>1 SZT</t>
    </r>
    <r>
      <rPr>
        <sz val="14"/>
        <color theme="1"/>
        <rFont val="Aptos Narrow"/>
        <family val="2"/>
        <charset val="238"/>
        <scheme val="minor"/>
      </rPr>
      <t xml:space="preserve"> AGREGATU W OKRESIE 3 MSC</t>
    </r>
  </si>
  <si>
    <r>
      <t xml:space="preserve">ŁĄCZNY KOSZT SERWISU </t>
    </r>
    <r>
      <rPr>
        <sz val="14"/>
        <color rgb="FFFF0000"/>
        <rFont val="Aptos Narrow"/>
        <family val="2"/>
        <scheme val="minor"/>
      </rPr>
      <t>WRAZ Z PALIWEM</t>
    </r>
    <r>
      <rPr>
        <sz val="14"/>
        <color theme="1"/>
        <rFont val="Aptos Narrow"/>
        <family val="2"/>
        <charset val="238"/>
        <scheme val="minor"/>
      </rPr>
      <t xml:space="preserve"> NA </t>
    </r>
    <r>
      <rPr>
        <b/>
        <sz val="14"/>
        <color theme="1"/>
        <rFont val="Aptos Narrow"/>
        <family val="2"/>
        <scheme val="minor"/>
      </rPr>
      <t>1 SZT</t>
    </r>
    <r>
      <rPr>
        <sz val="14"/>
        <color theme="1"/>
        <rFont val="Aptos Narrow"/>
        <family val="2"/>
        <charset val="238"/>
        <scheme val="minor"/>
      </rPr>
      <t xml:space="preserve"> AGREGATU W OKRESIE 3 MSC</t>
    </r>
  </si>
  <si>
    <t>podane orientacyjnie do wyliczenia kosztów wynajmu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</si>
</sst>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zł&quot;"/>
    <numFmt numFmtId="165" formatCode="#,##0.0"/>
  </numFmts>
  <fonts count="25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color rgb="FFFF0000"/>
      <name val="Aptos Narrow"/>
      <family val="2"/>
      <scheme val="minor"/>
    </font>
    <font>
      <i/>
      <sz val="11"/>
      <color theme="0" tint="-0.499984740745262"/>
      <name val="Aptos Narrow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i/>
      <sz val="11"/>
      <color rgb="FFA6A6A6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name val="Calibri"/>
      <family val="2"/>
      <charset val="238"/>
    </font>
    <font>
      <i/>
      <sz val="11"/>
      <color theme="0" tint="-0.499984740745262"/>
      <name val="Calibri"/>
      <family val="2"/>
      <charset val="238"/>
    </font>
    <font>
      <sz val="9"/>
      <color theme="1"/>
      <name val="Aptos Narrow"/>
      <family val="2"/>
      <charset val="238"/>
      <scheme val="minor"/>
    </font>
    <font>
      <sz val="8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1"/>
      <color rgb="FF212529"/>
      <name val="Arial"/>
      <family val="2"/>
      <charset val="238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4" fontId="0" fillId="0" borderId="0" xfId="0" applyNumberFormat="1"/>
    <xf numFmtId="164" fontId="0" fillId="0" borderId="0" xfId="0" applyNumberForma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4" fontId="5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wrapText="1"/>
    </xf>
    <xf numFmtId="4" fontId="6" fillId="0" borderId="0" xfId="0" applyNumberFormat="1" applyFont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4" fontId="6" fillId="6" borderId="1" xfId="0" applyNumberFormat="1" applyFont="1" applyFill="1" applyBorder="1" applyAlignment="1">
      <alignment horizontal="center" wrapText="1"/>
    </xf>
    <xf numFmtId="4" fontId="7" fillId="0" borderId="0" xfId="0" applyNumberFormat="1" applyFont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164" fontId="9" fillId="7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4" fontId="9" fillId="0" borderId="3" xfId="0" applyNumberFormat="1" applyFont="1" applyBorder="1" applyAlignment="1">
      <alignment vertical="center" wrapText="1"/>
    </xf>
    <xf numFmtId="4" fontId="0" fillId="3" borderId="4" xfId="0" applyNumberFormat="1" applyFill="1" applyBorder="1" applyAlignment="1">
      <alignment horizontal="center" vertical="center" wrapText="1"/>
    </xf>
    <xf numFmtId="164" fontId="11" fillId="8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4" fontId="0" fillId="3" borderId="6" xfId="0" applyNumberForma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 wrapText="1"/>
    </xf>
    <xf numFmtId="4" fontId="6" fillId="0" borderId="3" xfId="0" applyNumberFormat="1" applyFont="1" applyBorder="1" applyAlignment="1">
      <alignment horizontal="center" vertical="center" wrapText="1"/>
    </xf>
    <xf numFmtId="4" fontId="0" fillId="9" borderId="7" xfId="0" applyNumberForma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4" fontId="0" fillId="9" borderId="8" xfId="0" applyNumberFormat="1" applyFill="1" applyBorder="1" applyAlignment="1">
      <alignment horizontal="center" vertical="center"/>
    </xf>
    <xf numFmtId="4" fontId="0" fillId="0" borderId="0" xfId="0" applyNumberFormat="1" applyAlignment="1">
      <alignment wrapText="1"/>
    </xf>
    <xf numFmtId="165" fontId="6" fillId="0" borderId="1" xfId="0" applyNumberFormat="1" applyFont="1" applyBorder="1" applyAlignment="1">
      <alignment horizontal="center" wrapText="1"/>
    </xf>
    <xf numFmtId="4" fontId="8" fillId="0" borderId="2" xfId="0" applyNumberFormat="1" applyFont="1" applyBorder="1" applyAlignment="1">
      <alignment horizontal="center" vertical="center" wrapText="1"/>
    </xf>
    <xf numFmtId="4" fontId="8" fillId="0" borderId="3" xfId="0" applyNumberFormat="1" applyFont="1" applyBorder="1" applyAlignment="1">
      <alignment horizontal="center" vertical="center" wrapText="1"/>
    </xf>
    <xf numFmtId="164" fontId="11" fillId="9" borderId="4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9" borderId="11" xfId="0" applyNumberFormat="1" applyFill="1" applyBorder="1" applyAlignment="1">
      <alignment horizontal="center" vertical="center"/>
    </xf>
    <xf numFmtId="4" fontId="13" fillId="0" borderId="0" xfId="0" applyNumberFormat="1" applyFont="1" applyAlignment="1">
      <alignment wrapText="1"/>
    </xf>
    <xf numFmtId="4" fontId="0" fillId="10" borderId="2" xfId="0" applyNumberFormat="1" applyFill="1" applyBorder="1" applyAlignment="1">
      <alignment horizontal="center"/>
    </xf>
    <xf numFmtId="4" fontId="0" fillId="10" borderId="5" xfId="0" applyNumberFormat="1" applyFill="1" applyBorder="1" applyAlignment="1">
      <alignment horizontal="center"/>
    </xf>
    <xf numFmtId="4" fontId="0" fillId="10" borderId="3" xfId="0" applyNumberFormat="1" applyFill="1" applyBorder="1" applyAlignment="1">
      <alignment horizontal="center"/>
    </xf>
    <xf numFmtId="4" fontId="1" fillId="0" borderId="0" xfId="0" applyNumberFormat="1" applyFont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 wrapText="1"/>
    </xf>
    <xf numFmtId="4" fontId="0" fillId="3" borderId="5" xfId="0" applyNumberFormat="1" applyFill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4" fontId="6" fillId="0" borderId="5" xfId="0" applyNumberFormat="1" applyFont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4" fontId="6" fillId="6" borderId="1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164" fontId="11" fillId="8" borderId="3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164" fontId="0" fillId="8" borderId="1" xfId="0" applyNumberFormat="1" applyFill="1" applyBorder="1" applyAlignment="1">
      <alignment horizontal="center" vertical="center"/>
    </xf>
    <xf numFmtId="4" fontId="0" fillId="8" borderId="1" xfId="0" applyNumberFormat="1" applyFill="1" applyBorder="1" applyAlignment="1">
      <alignment horizontal="center" vertical="center" wrapText="1"/>
    </xf>
    <xf numFmtId="4" fontId="0" fillId="8" borderId="7" xfId="0" applyNumberFormat="1" applyFill="1" applyBorder="1" applyAlignment="1">
      <alignment horizontal="center" vertical="center"/>
    </xf>
    <xf numFmtId="49" fontId="2" fillId="0" borderId="1" xfId="0" applyNumberFormat="1" applyFont="1" applyBorder="1"/>
    <xf numFmtId="4" fontId="0" fillId="8" borderId="8" xfId="0" applyNumberForma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vertical="center"/>
    </xf>
    <xf numFmtId="4" fontId="0" fillId="8" borderId="11" xfId="0" applyNumberFormat="1" applyFill="1" applyBorder="1" applyAlignment="1">
      <alignment horizontal="center" vertical="center"/>
    </xf>
    <xf numFmtId="4" fontId="0" fillId="8" borderId="2" xfId="0" applyNumberFormat="1" applyFill="1" applyBorder="1" applyAlignment="1">
      <alignment horizontal="center" vertical="center"/>
    </xf>
    <xf numFmtId="4" fontId="0" fillId="8" borderId="5" xfId="0" applyNumberFormat="1" applyFill="1" applyBorder="1" applyAlignment="1">
      <alignment horizontal="center" vertical="center"/>
    </xf>
    <xf numFmtId="4" fontId="0" fillId="8" borderId="3" xfId="0" applyNumberForma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16" fillId="8" borderId="1" xfId="0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/>
    </xf>
    <xf numFmtId="3" fontId="0" fillId="8" borderId="5" xfId="0" applyNumberFormat="1" applyFill="1" applyBorder="1" applyAlignment="1">
      <alignment horizontal="center"/>
    </xf>
    <xf numFmtId="3" fontId="0" fillId="8" borderId="3" xfId="0" applyNumberFormat="1" applyFill="1" applyBorder="1" applyAlignment="1">
      <alignment horizontal="center"/>
    </xf>
    <xf numFmtId="4" fontId="0" fillId="0" borderId="0" xfId="0" applyNumberFormat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 wrapText="1"/>
    </xf>
    <xf numFmtId="4" fontId="16" fillId="8" borderId="1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20" fillId="7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vertical="center"/>
    </xf>
    <xf numFmtId="4" fontId="14" fillId="0" borderId="13" xfId="0" applyNumberFormat="1" applyFont="1" applyFill="1" applyBorder="1" applyAlignment="1">
      <alignment vertical="center" wrapText="1"/>
    </xf>
    <xf numFmtId="4" fontId="0" fillId="0" borderId="0" xfId="0" applyNumberFormat="1" applyFill="1" applyBorder="1" applyAlignment="1">
      <alignment vertical="center" wrapText="1"/>
    </xf>
    <xf numFmtId="4" fontId="0" fillId="0" borderId="0" xfId="0" applyNumberForma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 applyBorder="1"/>
    <xf numFmtId="4" fontId="0" fillId="0" borderId="0" xfId="0" applyNumberFormat="1" applyFill="1"/>
    <xf numFmtId="164" fontId="1" fillId="0" borderId="0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4" fontId="0" fillId="0" borderId="1" xfId="0" applyNumberFormat="1" applyBorder="1"/>
    <xf numFmtId="4" fontId="0" fillId="0" borderId="12" xfId="0" applyNumberFormat="1" applyBorder="1"/>
    <xf numFmtId="3" fontId="19" fillId="7" borderId="1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4" fontId="21" fillId="10" borderId="1" xfId="0" applyNumberFormat="1" applyFon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/>
    </xf>
    <xf numFmtId="4" fontId="4" fillId="0" borderId="9" xfId="0" applyNumberFormat="1" applyFon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4" fontId="22" fillId="8" borderId="1" xfId="0" applyNumberFormat="1" applyFont="1" applyFill="1" applyBorder="1" applyAlignment="1">
      <alignment horizontal="center" vertical="center" wrapText="1"/>
    </xf>
    <xf numFmtId="164" fontId="22" fillId="8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Border="1" applyAlignment="1">
      <alignment vertical="center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vertical="center"/>
    </xf>
    <xf numFmtId="49" fontId="0" fillId="0" borderId="4" xfId="0" applyNumberFormat="1" applyBorder="1"/>
    <xf numFmtId="49" fontId="0" fillId="0" borderId="12" xfId="0" applyNumberFormat="1" applyBorder="1"/>
    <xf numFmtId="4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628D-F6C2-41B7-A7E3-146AAF08084C}">
  <sheetPr>
    <tabColor rgb="FF00B050"/>
  </sheetPr>
  <dimension ref="A1:T61"/>
  <sheetViews>
    <sheetView tabSelected="1" zoomScale="80" zoomScaleNormal="80" workbookViewId="0">
      <selection activeCell="K32" sqref="K32"/>
    </sheetView>
  </sheetViews>
  <sheetFormatPr defaultColWidth="9.109375" defaultRowHeight="14.4" x14ac:dyDescent="0.3"/>
  <cols>
    <col min="1" max="1" width="21.5546875" style="1" customWidth="1"/>
    <col min="2" max="2" width="10.5546875" style="1" customWidth="1"/>
    <col min="3" max="3" width="29" style="1" customWidth="1"/>
    <col min="4" max="4" width="13.109375" style="4" customWidth="1"/>
    <col min="5" max="5" width="7.77734375" style="1" customWidth="1"/>
    <col min="6" max="6" width="12.77734375" style="2" customWidth="1"/>
    <col min="7" max="7" width="15.109375" style="2" customWidth="1"/>
    <col min="8" max="8" width="12.77734375" style="3" customWidth="1"/>
    <col min="9" max="9" width="16.21875" style="2" customWidth="1"/>
    <col min="10" max="10" width="14.6640625" style="1" customWidth="1"/>
    <col min="11" max="11" width="13.109375" style="1" customWidth="1"/>
    <col min="12" max="12" width="20.5546875" style="1" customWidth="1"/>
    <col min="13" max="13" width="19.5546875" style="1" customWidth="1"/>
    <col min="14" max="14" width="9.109375" style="1"/>
    <col min="15" max="15" width="31.5546875" style="1" customWidth="1"/>
    <col min="16" max="16" width="5" style="1" customWidth="1"/>
    <col min="17" max="17" width="18.5546875" style="1" customWidth="1"/>
    <col min="18" max="18" width="37.21875" style="1" customWidth="1"/>
    <col min="19" max="16384" width="9.109375" style="1"/>
  </cols>
  <sheetData>
    <row r="1" spans="1:20" ht="72" x14ac:dyDescent="0.3">
      <c r="A1" s="12" t="s">
        <v>65</v>
      </c>
      <c r="B1" s="12"/>
      <c r="C1" s="140"/>
      <c r="D1" s="121" t="s">
        <v>64</v>
      </c>
      <c r="E1" s="145"/>
      <c r="F1" s="111" t="s">
        <v>71</v>
      </c>
      <c r="G1" s="8"/>
      <c r="H1" s="113" t="s">
        <v>69</v>
      </c>
      <c r="I1" s="8"/>
      <c r="J1" s="113" t="s">
        <v>61</v>
      </c>
      <c r="K1" s="35" t="s">
        <v>12</v>
      </c>
      <c r="L1" s="111" t="s">
        <v>72</v>
      </c>
      <c r="O1" s="156" t="s">
        <v>77</v>
      </c>
      <c r="Q1" s="159" t="s">
        <v>52</v>
      </c>
      <c r="R1" s="93" t="s">
        <v>35</v>
      </c>
    </row>
    <row r="2" spans="1:20" ht="18" x14ac:dyDescent="0.3">
      <c r="A2" s="14" t="s">
        <v>66</v>
      </c>
      <c r="B2" s="14"/>
      <c r="C2" s="141"/>
      <c r="D2" s="147">
        <v>93</v>
      </c>
      <c r="E2" s="14" t="s">
        <v>63</v>
      </c>
      <c r="F2" s="148">
        <v>12</v>
      </c>
      <c r="G2" s="5" t="s">
        <v>62</v>
      </c>
      <c r="H2" s="120">
        <f>F2*D2</f>
        <v>1116</v>
      </c>
      <c r="I2" s="5" t="s">
        <v>62</v>
      </c>
      <c r="J2" s="118">
        <v>37.6</v>
      </c>
      <c r="K2" s="10" t="s">
        <v>58</v>
      </c>
      <c r="L2" s="35">
        <f>H2*J2</f>
        <v>41961.599999999999</v>
      </c>
      <c r="O2" s="157">
        <f>I27+I32</f>
        <v>6920.9560000000001</v>
      </c>
      <c r="Q2" s="165">
        <f>$O$2/$H$8</f>
        <v>3.1007867383512546</v>
      </c>
      <c r="R2" s="91" t="s">
        <v>34</v>
      </c>
    </row>
    <row r="3" spans="1:20" x14ac:dyDescent="0.3">
      <c r="C3" s="146"/>
      <c r="D3" s="147"/>
      <c r="E3" s="14"/>
      <c r="F3" s="128"/>
      <c r="G3" s="128"/>
      <c r="H3" s="142"/>
      <c r="I3" s="103"/>
      <c r="Q3" s="165"/>
      <c r="R3" s="87" t="s">
        <v>33</v>
      </c>
    </row>
    <row r="4" spans="1:20" ht="72" customHeight="1" x14ac:dyDescent="0.3">
      <c r="A4" s="40"/>
      <c r="B4" s="7"/>
      <c r="C4" s="7"/>
      <c r="D4" s="147"/>
      <c r="E4" s="14"/>
      <c r="F4" s="144" t="s">
        <v>68</v>
      </c>
      <c r="G4" s="8"/>
      <c r="H4" s="113" t="s">
        <v>70</v>
      </c>
      <c r="I4" s="8"/>
      <c r="J4" s="113" t="s">
        <v>67</v>
      </c>
      <c r="K4" s="35" t="s">
        <v>12</v>
      </c>
      <c r="L4" s="111" t="s">
        <v>73</v>
      </c>
      <c r="M4" s="133"/>
      <c r="N4" s="128"/>
      <c r="O4" s="129"/>
      <c r="P4" s="130"/>
      <c r="Q4" s="165"/>
      <c r="R4" s="87" t="s">
        <v>31</v>
      </c>
    </row>
    <row r="5" spans="1:20" x14ac:dyDescent="0.3">
      <c r="A5" s="40"/>
      <c r="B5" s="7"/>
      <c r="C5" s="7"/>
      <c r="D5" s="147"/>
      <c r="E5" s="14"/>
      <c r="F5" s="148">
        <v>12</v>
      </c>
      <c r="G5" s="5" t="s">
        <v>62</v>
      </c>
      <c r="H5" s="120">
        <f>F5*D2</f>
        <v>1116</v>
      </c>
      <c r="I5" s="5" t="s">
        <v>62</v>
      </c>
      <c r="J5" s="118">
        <v>26.1</v>
      </c>
      <c r="K5" s="10" t="s">
        <v>58</v>
      </c>
      <c r="L5" s="35">
        <f>H8*J5</f>
        <v>58255.200000000004</v>
      </c>
      <c r="M5" s="133"/>
      <c r="N5" s="128"/>
      <c r="O5" s="129"/>
      <c r="P5" s="130"/>
      <c r="Q5" s="158"/>
    </row>
    <row r="6" spans="1:20" x14ac:dyDescent="0.3">
      <c r="A6" s="40"/>
      <c r="B6" s="7"/>
      <c r="C6" s="7"/>
      <c r="D6" s="147"/>
      <c r="E6" s="14"/>
      <c r="F6" s="131"/>
      <c r="G6" s="131"/>
      <c r="H6" s="131"/>
      <c r="I6" s="131"/>
      <c r="J6" s="107"/>
      <c r="K6" s="126"/>
      <c r="L6" s="127"/>
      <c r="M6" s="133"/>
      <c r="N6" s="128"/>
      <c r="O6" s="129"/>
      <c r="P6" s="130"/>
      <c r="Q6" s="158"/>
    </row>
    <row r="7" spans="1:20" ht="78" customHeight="1" x14ac:dyDescent="0.3">
      <c r="A7" s="40"/>
      <c r="B7" s="119" t="s">
        <v>74</v>
      </c>
      <c r="C7" s="125"/>
      <c r="D7" s="147"/>
      <c r="E7" s="14"/>
      <c r="F7" s="1"/>
      <c r="G7" s="1"/>
      <c r="H7" s="113" t="s">
        <v>60</v>
      </c>
      <c r="I7" s="1"/>
      <c r="J7" s="125"/>
      <c r="K7" s="143"/>
      <c r="L7" s="111" t="s">
        <v>59</v>
      </c>
      <c r="M7" s="154" t="s">
        <v>76</v>
      </c>
      <c r="N7" s="128"/>
      <c r="O7" s="156" t="s">
        <v>78</v>
      </c>
      <c r="P7" s="130"/>
      <c r="Q7" s="160" t="s">
        <v>51</v>
      </c>
      <c r="R7" s="93" t="s">
        <v>35</v>
      </c>
    </row>
    <row r="8" spans="1:20" ht="18" x14ac:dyDescent="0.3">
      <c r="A8" s="40"/>
      <c r="B8" s="117">
        <v>4.62</v>
      </c>
      <c r="C8" s="125"/>
      <c r="D8" s="147"/>
      <c r="E8" s="14"/>
      <c r="F8" s="1"/>
      <c r="G8" s="1"/>
      <c r="H8" s="9">
        <f>$H$2+$H$5</f>
        <v>2232</v>
      </c>
      <c r="I8" s="1"/>
      <c r="J8" s="125"/>
      <c r="K8" s="129"/>
      <c r="L8" s="149">
        <f>$L$5+$L$2</f>
        <v>100216.8</v>
      </c>
      <c r="M8" s="155">
        <f>B8*L8</f>
        <v>463001.61600000004</v>
      </c>
      <c r="N8" s="128"/>
      <c r="O8" s="157">
        <f>I27+I32+M8+I57</f>
        <v>515124.75393406599</v>
      </c>
      <c r="P8" s="130"/>
      <c r="Q8" s="165">
        <f>$O$8/$H$8</f>
        <v>230.79066036472491</v>
      </c>
      <c r="R8" s="91" t="s">
        <v>34</v>
      </c>
    </row>
    <row r="9" spans="1:20" x14ac:dyDescent="0.3">
      <c r="A9" s="40"/>
      <c r="B9" s="7"/>
      <c r="C9" s="7"/>
      <c r="D9" s="126"/>
      <c r="E9" s="127"/>
      <c r="F9" s="133"/>
      <c r="G9" s="128"/>
      <c r="H9" s="129"/>
      <c r="I9" s="130"/>
      <c r="J9" s="125"/>
      <c r="K9" s="126"/>
      <c r="L9" s="127"/>
      <c r="M9" s="133"/>
      <c r="N9" s="128"/>
      <c r="O9" s="129"/>
      <c r="P9" s="130"/>
      <c r="Q9" s="165"/>
      <c r="R9" s="87" t="s">
        <v>33</v>
      </c>
    </row>
    <row r="10" spans="1:20" hidden="1" x14ac:dyDescent="0.3">
      <c r="A10" s="40"/>
      <c r="B10" s="7"/>
      <c r="C10" s="7"/>
      <c r="D10" s="136"/>
      <c r="E10" s="151"/>
      <c r="F10" s="133"/>
      <c r="G10" s="137"/>
      <c r="H10" s="138"/>
      <c r="I10" s="139"/>
      <c r="J10" s="125"/>
      <c r="K10" s="126"/>
      <c r="L10" s="127"/>
      <c r="M10" s="133"/>
      <c r="N10" s="128"/>
      <c r="O10" s="129"/>
      <c r="P10" s="130"/>
      <c r="Q10" s="165"/>
      <c r="R10" s="145"/>
    </row>
    <row r="11" spans="1:20" ht="15.75" hidden="1" customHeight="1" x14ac:dyDescent="0.3">
      <c r="A11" s="116" t="s">
        <v>57</v>
      </c>
      <c r="B11" s="115" t="s">
        <v>56</v>
      </c>
      <c r="C11" s="114"/>
      <c r="D11" s="9">
        <v>1</v>
      </c>
      <c r="E11" s="10" t="s">
        <v>21</v>
      </c>
      <c r="F11" s="111">
        <v>238700.4</v>
      </c>
      <c r="G11" s="8">
        <f>F11*D11</f>
        <v>238700.4</v>
      </c>
      <c r="H11" s="9">
        <v>1</v>
      </c>
      <c r="I11" s="8">
        <f>G11*H11</f>
        <v>238700.4</v>
      </c>
      <c r="K11" s="67"/>
      <c r="M11" s="132"/>
      <c r="Q11" s="162" t="s">
        <v>42</v>
      </c>
    </row>
    <row r="12" spans="1:20" ht="15.75" hidden="1" customHeight="1" x14ac:dyDescent="0.3">
      <c r="A12" s="90"/>
      <c r="B12" s="115" t="s">
        <v>55</v>
      </c>
      <c r="C12" s="114"/>
      <c r="D12" s="113">
        <v>1</v>
      </c>
      <c r="E12" s="112" t="s">
        <v>16</v>
      </c>
      <c r="F12" s="111">
        <v>340</v>
      </c>
      <c r="G12" s="8">
        <f>F12*D12</f>
        <v>340</v>
      </c>
      <c r="H12" s="9">
        <v>1</v>
      </c>
      <c r="I12" s="8">
        <f>G12*H12</f>
        <v>340</v>
      </c>
      <c r="K12" s="67"/>
      <c r="Q12" s="87" t="s">
        <v>40</v>
      </c>
    </row>
    <row r="13" spans="1:20" ht="15.75" hidden="1" customHeight="1" x14ac:dyDescent="0.3">
      <c r="A13" s="110"/>
      <c r="B13" s="109" t="s">
        <v>54</v>
      </c>
      <c r="C13" s="108"/>
      <c r="D13" s="150"/>
      <c r="E13" s="150"/>
      <c r="F13" s="150"/>
      <c r="G13" s="150"/>
      <c r="H13" s="152"/>
      <c r="I13" s="153">
        <f>SUM(I24:I33)</f>
        <v>10513.553600000001</v>
      </c>
      <c r="K13" s="67"/>
      <c r="Q13" s="87" t="s">
        <v>38</v>
      </c>
      <c r="R13" s="98"/>
    </row>
    <row r="14" spans="1:20" x14ac:dyDescent="0.3">
      <c r="A14" s="40"/>
      <c r="B14" s="7"/>
      <c r="C14" s="7"/>
      <c r="D14" s="134"/>
      <c r="E14" s="72"/>
      <c r="F14" s="135"/>
      <c r="G14" s="135"/>
      <c r="H14" s="134"/>
      <c r="I14" s="135"/>
      <c r="J14" s="7"/>
      <c r="Q14" s="146"/>
      <c r="R14" s="163"/>
      <c r="S14" s="131"/>
    </row>
    <row r="15" spans="1:20" ht="21.75" customHeight="1" x14ac:dyDescent="0.3">
      <c r="A15" s="106" t="s">
        <v>53</v>
      </c>
      <c r="B15" s="104"/>
      <c r="C15" s="104"/>
      <c r="D15" s="9" t="s">
        <v>13</v>
      </c>
      <c r="E15" s="35" t="s">
        <v>12</v>
      </c>
      <c r="F15" s="8" t="s">
        <v>11</v>
      </c>
      <c r="G15" s="34" t="s">
        <v>10</v>
      </c>
      <c r="H15" s="33" t="s">
        <v>75</v>
      </c>
      <c r="I15" s="32" t="s">
        <v>8</v>
      </c>
      <c r="R15" s="161"/>
      <c r="S15" s="131"/>
    </row>
    <row r="16" spans="1:20" x14ac:dyDescent="0.3">
      <c r="A16" s="89"/>
      <c r="B16" s="100" t="s">
        <v>50</v>
      </c>
      <c r="C16" s="35" t="s">
        <v>49</v>
      </c>
      <c r="D16" s="9">
        <v>1</v>
      </c>
      <c r="E16" s="10" t="s">
        <v>21</v>
      </c>
      <c r="F16" s="8">
        <v>49</v>
      </c>
      <c r="G16" s="8">
        <f>F16*D16</f>
        <v>49</v>
      </c>
      <c r="H16" s="9">
        <f>$H$8/500</f>
        <v>4.4640000000000004</v>
      </c>
      <c r="I16" s="8">
        <f>G16*H16</f>
        <v>218.73600000000002</v>
      </c>
      <c r="R16" s="161"/>
      <c r="T16" s="158"/>
    </row>
    <row r="17" spans="1:20" x14ac:dyDescent="0.3">
      <c r="A17" s="89"/>
      <c r="B17" s="100"/>
      <c r="C17" s="35" t="s">
        <v>48</v>
      </c>
      <c r="D17" s="9">
        <v>1</v>
      </c>
      <c r="E17" s="10" t="s">
        <v>21</v>
      </c>
      <c r="F17" s="8">
        <v>89</v>
      </c>
      <c r="G17" s="8">
        <f>F17*D17</f>
        <v>89</v>
      </c>
      <c r="H17" s="9">
        <f t="shared" ref="H17:H20" si="0">$H$8/500</f>
        <v>4.4640000000000004</v>
      </c>
      <c r="I17" s="8">
        <f>G17*H17</f>
        <v>397.29600000000005</v>
      </c>
      <c r="R17" s="161"/>
      <c r="T17" s="158"/>
    </row>
    <row r="18" spans="1:20" x14ac:dyDescent="0.3">
      <c r="A18" s="89"/>
      <c r="B18" s="100"/>
      <c r="C18" s="35" t="s">
        <v>47</v>
      </c>
      <c r="D18" s="9">
        <v>1</v>
      </c>
      <c r="E18" s="10" t="s">
        <v>21</v>
      </c>
      <c r="F18" s="8">
        <v>46</v>
      </c>
      <c r="G18" s="8">
        <f>F18*D18</f>
        <v>46</v>
      </c>
      <c r="H18" s="9">
        <f t="shared" si="0"/>
        <v>4.4640000000000004</v>
      </c>
      <c r="I18" s="8">
        <f>G18*H18</f>
        <v>205.34400000000002</v>
      </c>
      <c r="R18" s="131"/>
      <c r="T18" s="158"/>
    </row>
    <row r="19" spans="1:20" x14ac:dyDescent="0.3">
      <c r="A19" s="89"/>
      <c r="B19" s="100"/>
      <c r="C19" s="35" t="s">
        <v>46</v>
      </c>
      <c r="D19" s="9">
        <v>1</v>
      </c>
      <c r="E19" s="10" t="s">
        <v>21</v>
      </c>
      <c r="F19" s="8">
        <v>148</v>
      </c>
      <c r="G19" s="8">
        <f>F19*D19</f>
        <v>148</v>
      </c>
      <c r="H19" s="9">
        <f t="shared" si="0"/>
        <v>4.4640000000000004</v>
      </c>
      <c r="I19" s="8">
        <f>G19*H19</f>
        <v>660.67200000000003</v>
      </c>
      <c r="R19" s="131"/>
      <c r="T19" s="158"/>
    </row>
    <row r="20" spans="1:20" x14ac:dyDescent="0.3">
      <c r="A20" s="89"/>
      <c r="B20" s="100"/>
      <c r="C20" s="35" t="s">
        <v>45</v>
      </c>
      <c r="D20" s="9">
        <v>1</v>
      </c>
      <c r="E20" s="10" t="s">
        <v>21</v>
      </c>
      <c r="F20" s="8">
        <v>60</v>
      </c>
      <c r="G20" s="8">
        <f>F20*D20</f>
        <v>60</v>
      </c>
      <c r="H20" s="9">
        <f t="shared" si="0"/>
        <v>4.4640000000000004</v>
      </c>
      <c r="I20" s="8">
        <f>G20*H20</f>
        <v>267.84000000000003</v>
      </c>
      <c r="R20" s="131"/>
      <c r="T20" s="158"/>
    </row>
    <row r="21" spans="1:20" x14ac:dyDescent="0.3">
      <c r="A21" s="89"/>
      <c r="B21" s="105"/>
      <c r="C21" s="104"/>
      <c r="D21" s="102"/>
      <c r="E21" s="104"/>
      <c r="F21" s="103"/>
      <c r="G21" s="103"/>
      <c r="H21" s="102"/>
      <c r="I21" s="101"/>
      <c r="R21" s="131"/>
      <c r="T21" s="158"/>
    </row>
    <row r="22" spans="1:20" x14ac:dyDescent="0.3">
      <c r="A22" s="89"/>
      <c r="B22" s="100" t="s">
        <v>44</v>
      </c>
      <c r="C22" s="35" t="s">
        <v>43</v>
      </c>
      <c r="D22" s="9">
        <v>32</v>
      </c>
      <c r="E22" s="10" t="s">
        <v>6</v>
      </c>
      <c r="F22" s="8">
        <v>11.05</v>
      </c>
      <c r="G22" s="8">
        <f>F22*D22</f>
        <v>353.6</v>
      </c>
      <c r="H22" s="9">
        <f t="shared" ref="H22" si="1">$H$8/500</f>
        <v>4.4640000000000004</v>
      </c>
      <c r="I22" s="8">
        <f>G22*H22</f>
        <v>1578.4704000000002</v>
      </c>
      <c r="T22" s="158"/>
    </row>
    <row r="23" spans="1:20" x14ac:dyDescent="0.3">
      <c r="A23" s="89"/>
      <c r="B23" s="7"/>
      <c r="C23" s="7"/>
      <c r="E23" s="7"/>
      <c r="H23" s="4"/>
      <c r="I23" s="99"/>
    </row>
    <row r="24" spans="1:20" x14ac:dyDescent="0.3">
      <c r="A24" s="89"/>
      <c r="B24" s="13" t="s">
        <v>3</v>
      </c>
      <c r="C24" s="12"/>
      <c r="D24" s="9">
        <v>2</v>
      </c>
      <c r="E24" s="10" t="s">
        <v>2</v>
      </c>
      <c r="F24" s="8">
        <v>100</v>
      </c>
      <c r="G24" s="8">
        <f>F24*D24</f>
        <v>200</v>
      </c>
      <c r="H24" s="9">
        <f t="shared" ref="H24:H26" si="2">$H$8/500</f>
        <v>4.4640000000000004</v>
      </c>
      <c r="I24" s="8">
        <f>G24*H24</f>
        <v>892.80000000000007</v>
      </c>
    </row>
    <row r="25" spans="1:20" x14ac:dyDescent="0.3">
      <c r="A25" s="89"/>
      <c r="B25" s="13" t="s">
        <v>41</v>
      </c>
      <c r="C25" s="12"/>
      <c r="D25" s="11">
        <v>183</v>
      </c>
      <c r="E25" s="10" t="s">
        <v>1</v>
      </c>
      <c r="F25" s="8">
        <v>1.1499999999999999</v>
      </c>
      <c r="G25" s="8">
        <f>F25*D25</f>
        <v>210.45</v>
      </c>
      <c r="H25" s="9">
        <f t="shared" si="2"/>
        <v>4.4640000000000004</v>
      </c>
      <c r="I25" s="8">
        <f>G25*H25</f>
        <v>939.44880000000001</v>
      </c>
    </row>
    <row r="26" spans="1:20" x14ac:dyDescent="0.3">
      <c r="A26" s="89"/>
      <c r="B26" s="13" t="s">
        <v>39</v>
      </c>
      <c r="C26" s="12"/>
      <c r="D26" s="11">
        <f>$D$25</f>
        <v>183</v>
      </c>
      <c r="E26" s="10" t="s">
        <v>1</v>
      </c>
      <c r="F26" s="8">
        <v>1.1499999999999999</v>
      </c>
      <c r="G26" s="8">
        <f>F26*D26</f>
        <v>210.45</v>
      </c>
      <c r="H26" s="9">
        <f t="shared" si="2"/>
        <v>4.4640000000000004</v>
      </c>
      <c r="I26" s="8">
        <f>G26*H26</f>
        <v>939.44880000000001</v>
      </c>
    </row>
    <row r="27" spans="1:20" x14ac:dyDescent="0.3">
      <c r="B27" s="97" t="s">
        <v>37</v>
      </c>
      <c r="C27" s="96"/>
      <c r="D27" s="96"/>
      <c r="E27" s="96"/>
      <c r="F27" s="96"/>
      <c r="G27" s="96"/>
      <c r="H27" s="95"/>
      <c r="I27" s="88">
        <f>SUM(I16:I26)</f>
        <v>6100.0560000000005</v>
      </c>
    </row>
    <row r="28" spans="1:20" x14ac:dyDescent="0.3">
      <c r="B28" s="7"/>
      <c r="C28" s="7"/>
      <c r="E28" s="7"/>
      <c r="H28" s="4"/>
    </row>
    <row r="29" spans="1:20" x14ac:dyDescent="0.3">
      <c r="A29" s="94" t="s">
        <v>36</v>
      </c>
      <c r="B29" s="13" t="s">
        <v>3</v>
      </c>
      <c r="C29" s="12"/>
      <c r="D29" s="9">
        <v>4</v>
      </c>
      <c r="E29" s="10" t="s">
        <v>2</v>
      </c>
      <c r="F29" s="8">
        <v>100</v>
      </c>
      <c r="G29" s="8">
        <f>F29*D29</f>
        <v>400</v>
      </c>
      <c r="H29" s="9">
        <v>1</v>
      </c>
      <c r="I29" s="8">
        <f>G29*H29</f>
        <v>400</v>
      </c>
    </row>
    <row r="30" spans="1:20" x14ac:dyDescent="0.3">
      <c r="A30" s="92"/>
      <c r="B30" s="13" t="str">
        <f>$B$25</f>
        <v>DOJAZD SERWISANTA z Jelcza-Laskowic</v>
      </c>
      <c r="C30" s="12"/>
      <c r="D30" s="11">
        <f>$D$25</f>
        <v>183</v>
      </c>
      <c r="E30" s="10" t="s">
        <v>1</v>
      </c>
      <c r="F30" s="8">
        <v>1.1499999999999999</v>
      </c>
      <c r="G30" s="8">
        <f>F30*D30</f>
        <v>210.45</v>
      </c>
      <c r="H30" s="9">
        <v>1</v>
      </c>
      <c r="I30" s="8">
        <f>G30*H30</f>
        <v>210.45</v>
      </c>
    </row>
    <row r="31" spans="1:20" x14ac:dyDescent="0.3">
      <c r="A31" s="90"/>
      <c r="B31" s="13" t="str">
        <f>$B$26</f>
        <v>POWRÓT SERWISANTA do Jelcza-Laskowic</v>
      </c>
      <c r="C31" s="12"/>
      <c r="D31" s="11">
        <f>$D$25</f>
        <v>183</v>
      </c>
      <c r="E31" s="10" t="s">
        <v>1</v>
      </c>
      <c r="F31" s="8">
        <v>1.1499999999999999</v>
      </c>
      <c r="G31" s="8">
        <f>F31*D31</f>
        <v>210.45</v>
      </c>
      <c r="H31" s="9">
        <v>1</v>
      </c>
      <c r="I31" s="8">
        <f>G31*H31</f>
        <v>210.45</v>
      </c>
    </row>
    <row r="32" spans="1:20" ht="21" customHeight="1" x14ac:dyDescent="0.3">
      <c r="B32" s="89" t="s">
        <v>32</v>
      </c>
      <c r="C32" s="89"/>
      <c r="D32" s="89"/>
      <c r="E32" s="89"/>
      <c r="F32" s="89"/>
      <c r="G32" s="89"/>
      <c r="H32" s="89"/>
      <c r="I32" s="88">
        <f>SUM(I29:I31)</f>
        <v>820.90000000000009</v>
      </c>
      <c r="T32" s="158"/>
    </row>
    <row r="33" spans="1:11" ht="30" hidden="1" customHeight="1" x14ac:dyDescent="0.3">
      <c r="A33" s="38" t="s">
        <v>30</v>
      </c>
      <c r="B33" s="37" t="s">
        <v>6</v>
      </c>
      <c r="C33" s="36"/>
      <c r="D33" s="9" t="s">
        <v>13</v>
      </c>
      <c r="E33" s="35" t="s">
        <v>12</v>
      </c>
      <c r="F33" s="8" t="s">
        <v>11</v>
      </c>
      <c r="G33" s="34" t="s">
        <v>10</v>
      </c>
      <c r="H33" s="33" t="s">
        <v>9</v>
      </c>
      <c r="I33" s="86" t="s">
        <v>8</v>
      </c>
      <c r="J33" s="123"/>
      <c r="K33" s="122"/>
    </row>
    <row r="34" spans="1:11" ht="40.5" hidden="1" customHeight="1" x14ac:dyDescent="0.3">
      <c r="A34" s="31"/>
      <c r="B34" s="9">
        <v>860</v>
      </c>
      <c r="C34" s="30" t="s">
        <v>29</v>
      </c>
      <c r="D34" s="29">
        <v>1</v>
      </c>
      <c r="E34" s="28" t="s">
        <v>6</v>
      </c>
      <c r="F34" s="27">
        <f>B8</f>
        <v>4.62</v>
      </c>
      <c r="G34" s="25">
        <f>B34*F34</f>
        <v>3973.2000000000003</v>
      </c>
      <c r="H34" s="26">
        <f>$L$2/$B$34</f>
        <v>48.792558139534883</v>
      </c>
      <c r="I34" s="85">
        <f>H34*G34</f>
        <v>193862.592</v>
      </c>
      <c r="J34" s="123"/>
      <c r="K34" s="122"/>
    </row>
    <row r="35" spans="1:11" ht="21.75" hidden="1" customHeight="1" x14ac:dyDescent="0.3">
      <c r="B35" s="84" t="s">
        <v>28</v>
      </c>
      <c r="C35" s="84"/>
      <c r="D35" s="84"/>
      <c r="E35" s="84"/>
      <c r="F35" s="84"/>
      <c r="G35" s="84"/>
      <c r="H35" s="84"/>
      <c r="I35" s="83">
        <f>SUM(I34)</f>
        <v>193862.592</v>
      </c>
      <c r="J35" s="123"/>
      <c r="K35" s="122"/>
    </row>
    <row r="36" spans="1:11" ht="21.75" hidden="1" customHeight="1" x14ac:dyDescent="0.3">
      <c r="B36" s="82"/>
      <c r="C36" s="82"/>
      <c r="D36" s="80"/>
      <c r="E36" s="82"/>
      <c r="F36" s="81"/>
      <c r="G36" s="81"/>
      <c r="H36" s="80"/>
      <c r="I36" s="79"/>
      <c r="J36" s="123"/>
      <c r="K36" s="122"/>
    </row>
    <row r="37" spans="1:11" ht="21.75" hidden="1" customHeight="1" x14ac:dyDescent="0.3">
      <c r="A37" s="77" t="s">
        <v>27</v>
      </c>
      <c r="B37" s="16" t="s">
        <v>3</v>
      </c>
      <c r="C37" s="15"/>
      <c r="D37" s="9">
        <v>4</v>
      </c>
      <c r="E37" s="10" t="s">
        <v>2</v>
      </c>
      <c r="F37" s="8">
        <v>100</v>
      </c>
      <c r="G37" s="8">
        <f>F37*D37</f>
        <v>400</v>
      </c>
      <c r="H37" s="9">
        <f>$H$34</f>
        <v>48.792558139534883</v>
      </c>
      <c r="I37" s="78">
        <f>G37*H37</f>
        <v>19517.023255813954</v>
      </c>
      <c r="J37" s="123"/>
      <c r="K37" s="124"/>
    </row>
    <row r="38" spans="1:11" ht="21.75" hidden="1" customHeight="1" x14ac:dyDescent="0.3">
      <c r="A38" s="77"/>
      <c r="B38" s="13" t="str">
        <f>$B$25</f>
        <v>DOJAZD SERWISANTA z Jelcza-Laskowic</v>
      </c>
      <c r="C38" s="12"/>
      <c r="D38" s="11">
        <f>$D$25</f>
        <v>183</v>
      </c>
      <c r="E38" s="10" t="s">
        <v>1</v>
      </c>
      <c r="F38" s="8">
        <v>3</v>
      </c>
      <c r="G38" s="8">
        <f>F38*D38</f>
        <v>549</v>
      </c>
      <c r="H38" s="9">
        <f>$H$34</f>
        <v>48.792558139534883</v>
      </c>
      <c r="I38" s="78">
        <f>G38*H38</f>
        <v>26787.114418604651</v>
      </c>
      <c r="J38" s="123"/>
      <c r="K38" s="124"/>
    </row>
    <row r="39" spans="1:11" ht="21.75" hidden="1" customHeight="1" x14ac:dyDescent="0.3">
      <c r="A39" s="77"/>
      <c r="B39" s="13" t="str">
        <f>$B$26</f>
        <v>POWRÓT SERWISANTA do Jelcza-Laskowic</v>
      </c>
      <c r="C39" s="12"/>
      <c r="D39" s="11">
        <f>$D$25</f>
        <v>183</v>
      </c>
      <c r="E39" s="10" t="s">
        <v>1</v>
      </c>
      <c r="F39" s="8">
        <v>3</v>
      </c>
      <c r="G39" s="8">
        <f>F39*D39</f>
        <v>549</v>
      </c>
      <c r="H39" s="9">
        <f>$H$34</f>
        <v>48.792558139534883</v>
      </c>
      <c r="I39" s="78">
        <f>G39*H39</f>
        <v>26787.114418604651</v>
      </c>
      <c r="J39" s="123"/>
      <c r="K39" s="124"/>
    </row>
    <row r="40" spans="1:11" ht="21.75" hidden="1" customHeight="1" x14ac:dyDescent="0.3">
      <c r="B40" s="76" t="s">
        <v>26</v>
      </c>
      <c r="C40" s="75"/>
      <c r="D40" s="75"/>
      <c r="E40" s="75"/>
      <c r="F40" s="75"/>
      <c r="G40" s="75"/>
      <c r="H40" s="74"/>
      <c r="I40" s="73">
        <f>SUM(I37:I38)</f>
        <v>46304.137674418605</v>
      </c>
      <c r="J40" s="123"/>
      <c r="K40" s="124"/>
    </row>
    <row r="41" spans="1:11" ht="15.75" customHeight="1" x14ac:dyDescent="0.3">
      <c r="A41" s="72"/>
      <c r="B41" s="71"/>
      <c r="C41" s="71"/>
      <c r="D41" s="69"/>
      <c r="E41" s="71"/>
      <c r="F41" s="70"/>
      <c r="G41" s="70"/>
      <c r="H41" s="69"/>
      <c r="I41" s="68"/>
      <c r="K41" s="67"/>
    </row>
    <row r="42" spans="1:11" ht="15.75" customHeight="1" x14ac:dyDescent="0.3">
      <c r="A42" s="66" t="s">
        <v>25</v>
      </c>
      <c r="B42" s="65"/>
      <c r="C42" s="65"/>
      <c r="D42" s="65"/>
      <c r="E42" s="65"/>
      <c r="F42" s="65"/>
      <c r="G42" s="65"/>
      <c r="H42" s="65"/>
      <c r="I42" s="64"/>
      <c r="K42" s="63"/>
    </row>
    <row r="43" spans="1:11" ht="24" x14ac:dyDescent="0.3">
      <c r="A43" s="62" t="s">
        <v>24</v>
      </c>
      <c r="B43" s="61"/>
      <c r="C43" s="60"/>
      <c r="D43" s="59" t="s">
        <v>13</v>
      </c>
      <c r="E43" s="58" t="s">
        <v>12</v>
      </c>
      <c r="F43" s="57" t="s">
        <v>11</v>
      </c>
      <c r="G43" s="56" t="s">
        <v>10</v>
      </c>
      <c r="H43" s="55" t="s">
        <v>23</v>
      </c>
      <c r="I43" s="54" t="s">
        <v>8</v>
      </c>
      <c r="J43" s="164" t="s">
        <v>79</v>
      </c>
      <c r="K43" s="50"/>
    </row>
    <row r="44" spans="1:11" ht="23.25" customHeight="1" x14ac:dyDescent="0.3">
      <c r="A44" s="49"/>
      <c r="B44" s="53" t="s">
        <v>22</v>
      </c>
      <c r="C44" s="52"/>
      <c r="D44" s="9">
        <v>1</v>
      </c>
      <c r="E44" s="10" t="s">
        <v>21</v>
      </c>
      <c r="F44" s="19">
        <v>12663</v>
      </c>
      <c r="G44" s="8">
        <f>F44*D44</f>
        <v>12663</v>
      </c>
      <c r="H44" s="9">
        <v>1</v>
      </c>
      <c r="I44" s="8">
        <f>G44*H44</f>
        <v>12663</v>
      </c>
      <c r="J44" s="164"/>
      <c r="K44" s="50"/>
    </row>
    <row r="45" spans="1:11" ht="24.75" customHeight="1" x14ac:dyDescent="0.3">
      <c r="A45" s="49"/>
      <c r="B45" s="46" t="s">
        <v>20</v>
      </c>
      <c r="C45" s="45"/>
      <c r="D45" s="51">
        <v>1.5</v>
      </c>
      <c r="E45" s="28" t="s">
        <v>18</v>
      </c>
      <c r="F45" s="44">
        <v>4.7699999999999996</v>
      </c>
      <c r="G45" s="8">
        <f>F45*D45</f>
        <v>7.1549999999999994</v>
      </c>
      <c r="H45" s="29">
        <v>1</v>
      </c>
      <c r="I45" s="43">
        <v>7.16</v>
      </c>
      <c r="J45" s="164"/>
      <c r="K45" s="50"/>
    </row>
    <row r="46" spans="1:11" ht="24.75" customHeight="1" x14ac:dyDescent="0.3">
      <c r="A46" s="49"/>
      <c r="B46" s="46" t="s">
        <v>19</v>
      </c>
      <c r="C46" s="45"/>
      <c r="D46" s="48">
        <v>1</v>
      </c>
      <c r="E46" s="28" t="s">
        <v>18</v>
      </c>
      <c r="F46" s="44">
        <v>55</v>
      </c>
      <c r="G46" s="8">
        <f>F46*D46</f>
        <v>55</v>
      </c>
      <c r="H46" s="29">
        <v>1</v>
      </c>
      <c r="I46" s="43">
        <v>82.5</v>
      </c>
      <c r="J46" s="164"/>
    </row>
    <row r="47" spans="1:11" ht="33" customHeight="1" x14ac:dyDescent="0.3">
      <c r="A47" s="47"/>
      <c r="B47" s="46" t="s">
        <v>17</v>
      </c>
      <c r="C47" s="45"/>
      <c r="D47" s="29">
        <v>1</v>
      </c>
      <c r="E47" s="28" t="s">
        <v>16</v>
      </c>
      <c r="F47" s="44">
        <v>340</v>
      </c>
      <c r="G47" s="8">
        <f>F47*D47</f>
        <v>340</v>
      </c>
      <c r="H47" s="29">
        <v>1</v>
      </c>
      <c r="I47" s="43">
        <v>82.5</v>
      </c>
      <c r="J47" s="164"/>
    </row>
    <row r="48" spans="1:11" x14ac:dyDescent="0.3">
      <c r="A48" s="40"/>
      <c r="B48" s="42" t="s">
        <v>15</v>
      </c>
      <c r="C48" s="42"/>
      <c r="D48" s="42"/>
      <c r="E48" s="42"/>
      <c r="F48" s="42"/>
      <c r="G48" s="42"/>
      <c r="H48" s="42"/>
      <c r="I48" s="41">
        <f>SUM(I44:I47)</f>
        <v>12835.16</v>
      </c>
      <c r="J48" s="164"/>
    </row>
    <row r="49" spans="1:11" ht="15.75" customHeight="1" x14ac:dyDescent="0.3">
      <c r="A49" s="40"/>
      <c r="B49" s="40"/>
      <c r="C49" s="40"/>
      <c r="D49" s="39"/>
      <c r="E49" s="40"/>
      <c r="H49" s="39"/>
    </row>
    <row r="50" spans="1:11" ht="27.75" customHeight="1" x14ac:dyDescent="0.3">
      <c r="A50" s="38" t="s">
        <v>14</v>
      </c>
      <c r="B50" s="37" t="s">
        <v>6</v>
      </c>
      <c r="C50" s="36"/>
      <c r="D50" s="9" t="s">
        <v>13</v>
      </c>
      <c r="E50" s="35" t="s">
        <v>12</v>
      </c>
      <c r="F50" s="8" t="s">
        <v>11</v>
      </c>
      <c r="G50" s="34" t="s">
        <v>10</v>
      </c>
      <c r="H50" s="33" t="s">
        <v>9</v>
      </c>
      <c r="I50" s="32" t="s">
        <v>8</v>
      </c>
      <c r="K50" s="124"/>
    </row>
    <row r="51" spans="1:11" ht="30" customHeight="1" x14ac:dyDescent="0.3">
      <c r="A51" s="31"/>
      <c r="B51" s="9">
        <v>1820</v>
      </c>
      <c r="C51" s="30" t="s">
        <v>7</v>
      </c>
      <c r="D51" s="29">
        <v>1</v>
      </c>
      <c r="E51" s="28" t="s">
        <v>6</v>
      </c>
      <c r="F51" s="27">
        <f>B8</f>
        <v>4.62</v>
      </c>
      <c r="G51" s="25">
        <f>B51*F51</f>
        <v>8408.4</v>
      </c>
      <c r="H51" s="26">
        <f>$L$8/$B$51</f>
        <v>55.064175824175827</v>
      </c>
      <c r="I51" s="25">
        <f>H51*G51</f>
        <v>463001.61599999998</v>
      </c>
      <c r="J51" s="24"/>
      <c r="K51" s="124"/>
    </row>
    <row r="52" spans="1:11" x14ac:dyDescent="0.3">
      <c r="A52" s="21"/>
      <c r="B52" s="23" t="s">
        <v>5</v>
      </c>
      <c r="C52" s="23"/>
      <c r="D52" s="23"/>
      <c r="E52" s="23"/>
      <c r="F52" s="23"/>
      <c r="G52" s="23"/>
      <c r="H52" s="23"/>
      <c r="I52" s="22">
        <f>SUM(I51)</f>
        <v>463001.61599999998</v>
      </c>
      <c r="K52" s="124"/>
    </row>
    <row r="53" spans="1:11" x14ac:dyDescent="0.3">
      <c r="A53" s="21"/>
      <c r="B53" s="20"/>
      <c r="C53" s="20"/>
      <c r="D53" s="18"/>
      <c r="E53" s="20"/>
      <c r="F53" s="19"/>
      <c r="G53" s="19"/>
      <c r="H53" s="18"/>
      <c r="I53" s="17"/>
      <c r="K53" s="124"/>
    </row>
    <row r="54" spans="1:11" ht="15" customHeight="1" x14ac:dyDescent="0.3">
      <c r="A54" s="14" t="s">
        <v>4</v>
      </c>
      <c r="B54" s="16" t="s">
        <v>3</v>
      </c>
      <c r="C54" s="15"/>
      <c r="D54" s="9">
        <v>4</v>
      </c>
      <c r="E54" s="10" t="s">
        <v>2</v>
      </c>
      <c r="F54" s="8">
        <v>100</v>
      </c>
      <c r="G54" s="8">
        <f>F54*D54</f>
        <v>400</v>
      </c>
      <c r="H54" s="9">
        <f>$H$51</f>
        <v>55.064175824175827</v>
      </c>
      <c r="I54" s="8">
        <f>G54*H54</f>
        <v>22025.670329670331</v>
      </c>
      <c r="K54" s="124"/>
    </row>
    <row r="55" spans="1:11" x14ac:dyDescent="0.3">
      <c r="A55" s="14"/>
      <c r="B55" s="13" t="str">
        <f>$B$25</f>
        <v>DOJAZD SERWISANTA z Jelcza-Laskowic</v>
      </c>
      <c r="C55" s="12"/>
      <c r="D55" s="11">
        <f>$D$25</f>
        <v>183</v>
      </c>
      <c r="E55" s="10" t="s">
        <v>1</v>
      </c>
      <c r="F55" s="8">
        <v>1.1499999999999999</v>
      </c>
      <c r="G55" s="8">
        <f>F55*D55</f>
        <v>210.45</v>
      </c>
      <c r="H55" s="9">
        <f>$H$51</f>
        <v>55.064175824175827</v>
      </c>
      <c r="I55" s="8">
        <f>G55*H55</f>
        <v>11588.255802197802</v>
      </c>
      <c r="K55" s="124"/>
    </row>
    <row r="56" spans="1:11" x14ac:dyDescent="0.3">
      <c r="A56" s="14"/>
      <c r="B56" s="13" t="str">
        <f>$B$26</f>
        <v>POWRÓT SERWISANTA do Jelcza-Laskowic</v>
      </c>
      <c r="C56" s="12"/>
      <c r="D56" s="11">
        <f>$D$25</f>
        <v>183</v>
      </c>
      <c r="E56" s="10" t="s">
        <v>1</v>
      </c>
      <c r="F56" s="8">
        <v>1.1499999999999999</v>
      </c>
      <c r="G56" s="8">
        <f>F56*D56</f>
        <v>210.45</v>
      </c>
      <c r="H56" s="9">
        <f>$H$51</f>
        <v>55.064175824175827</v>
      </c>
      <c r="I56" s="8">
        <f>G56*H56</f>
        <v>11588.255802197802</v>
      </c>
      <c r="K56" s="124"/>
    </row>
    <row r="57" spans="1:11" ht="15" customHeight="1" x14ac:dyDescent="0.3">
      <c r="A57" s="7"/>
      <c r="B57" s="6" t="s">
        <v>0</v>
      </c>
      <c r="C57" s="6"/>
      <c r="D57" s="6"/>
      <c r="E57" s="6"/>
      <c r="F57" s="6"/>
      <c r="G57" s="6"/>
      <c r="H57" s="6"/>
      <c r="I57" s="5">
        <f>SUM(I54:I56)</f>
        <v>45202.181934065935</v>
      </c>
      <c r="K57" s="124"/>
    </row>
    <row r="58" spans="1:11" x14ac:dyDescent="0.3">
      <c r="H58" s="4"/>
    </row>
    <row r="59" spans="1:11" x14ac:dyDescent="0.3">
      <c r="D59" s="3"/>
    </row>
    <row r="60" spans="1:11" x14ac:dyDescent="0.3">
      <c r="D60" s="3"/>
    </row>
    <row r="61" spans="1:11" x14ac:dyDescent="0.3">
      <c r="D61" s="3"/>
    </row>
  </sheetData>
  <mergeCells count="42">
    <mergeCell ref="Q2:Q4"/>
    <mergeCell ref="Q8:Q10"/>
    <mergeCell ref="J43:J48"/>
    <mergeCell ref="A1:C1"/>
    <mergeCell ref="A2:C2"/>
    <mergeCell ref="A11:A12"/>
    <mergeCell ref="B11:C11"/>
    <mergeCell ref="B12:C12"/>
    <mergeCell ref="B13:H13"/>
    <mergeCell ref="D2:D8"/>
    <mergeCell ref="E2:E8"/>
    <mergeCell ref="A15:A26"/>
    <mergeCell ref="B24:C24"/>
    <mergeCell ref="B25:C25"/>
    <mergeCell ref="B26:C26"/>
    <mergeCell ref="B27:H27"/>
    <mergeCell ref="A29:A31"/>
    <mergeCell ref="B29:C29"/>
    <mergeCell ref="B30:C30"/>
    <mergeCell ref="B31:C31"/>
    <mergeCell ref="B32:H32"/>
    <mergeCell ref="A33:A34"/>
    <mergeCell ref="B35:H35"/>
    <mergeCell ref="A37:A39"/>
    <mergeCell ref="B37:C37"/>
    <mergeCell ref="B38:C38"/>
    <mergeCell ref="B39:C39"/>
    <mergeCell ref="B40:H40"/>
    <mergeCell ref="A42:I42"/>
    <mergeCell ref="A43:A47"/>
    <mergeCell ref="B44:C44"/>
    <mergeCell ref="B45:C45"/>
    <mergeCell ref="B46:C46"/>
    <mergeCell ref="B47:C47"/>
    <mergeCell ref="B48:H48"/>
    <mergeCell ref="A50:A51"/>
    <mergeCell ref="B52:H52"/>
    <mergeCell ref="A54:A56"/>
    <mergeCell ref="B54:C54"/>
    <mergeCell ref="B55:C55"/>
    <mergeCell ref="B56:C56"/>
    <mergeCell ref="B57:H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R220C3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Węglowska</dc:creator>
  <cp:lastModifiedBy>Monika Węglowska</cp:lastModifiedBy>
  <dcterms:created xsi:type="dcterms:W3CDTF">2025-06-30T09:35:03Z</dcterms:created>
  <dcterms:modified xsi:type="dcterms:W3CDTF">2025-06-30T12:24:30Z</dcterms:modified>
</cp:coreProperties>
</file>