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kordhalenamiotowe-my.sharepoint.com/personal/monika_weglowska_halenamiotowe_com_pl/Documents/Pulpit/WYCENY/WYCENY AGREGATÓW/"/>
    </mc:Choice>
  </mc:AlternateContent>
  <xr:revisionPtr revIDLastSave="0" documentId="8_{BEF358EB-08E5-452E-B6B5-7F8952CD015E}" xr6:coauthVersionLast="47" xr6:coauthVersionMax="47" xr10:uidLastSave="{00000000-0000-0000-0000-000000000000}"/>
  <bookViews>
    <workbookView xWindow="-108" yWindow="-108" windowWidth="30936" windowHeight="16896" xr2:uid="{720D466E-D7BB-40CB-9F46-AA1C2AFBE716}"/>
  </bookViews>
  <sheets>
    <sheet name="R66C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1" l="1"/>
  <c r="H53" i="1"/>
  <c r="H54" i="1"/>
  <c r="H52" i="1"/>
  <c r="H49" i="1"/>
  <c r="I24" i="1"/>
  <c r="I29" i="1"/>
  <c r="B28" i="1"/>
  <c r="B27" i="1"/>
  <c r="D26" i="1"/>
  <c r="D54" i="1" l="1"/>
  <c r="G54" i="1" s="1"/>
  <c r="B54" i="1"/>
  <c r="D53" i="1"/>
  <c r="G53" i="1" s="1"/>
  <c r="B53" i="1"/>
  <c r="G52" i="1"/>
  <c r="F49" i="1"/>
  <c r="G49" i="1" s="1"/>
  <c r="G45" i="1"/>
  <c r="G44" i="1"/>
  <c r="G43" i="1"/>
  <c r="G42" i="1"/>
  <c r="I42" i="1" s="1"/>
  <c r="I46" i="1" s="1"/>
  <c r="D37" i="1"/>
  <c r="G37" i="1" s="1"/>
  <c r="B37" i="1"/>
  <c r="D36" i="1"/>
  <c r="G36" i="1" s="1"/>
  <c r="B36" i="1"/>
  <c r="G35" i="1"/>
  <c r="F32" i="1"/>
  <c r="G32" i="1" s="1"/>
  <c r="G28" i="1"/>
  <c r="I28" i="1" s="1"/>
  <c r="G27" i="1"/>
  <c r="I27" i="1" s="1"/>
  <c r="G26" i="1"/>
  <c r="I26" i="1" s="1"/>
  <c r="G23" i="1"/>
  <c r="G22" i="1"/>
  <c r="G21" i="1"/>
  <c r="G19" i="1"/>
  <c r="G17" i="1"/>
  <c r="G16" i="1"/>
  <c r="G15" i="1"/>
  <c r="G14" i="1"/>
  <c r="G13" i="1"/>
  <c r="G12" i="1"/>
  <c r="G8" i="1"/>
  <c r="I8" i="1" s="1"/>
  <c r="I7" i="1"/>
  <c r="G7" i="1"/>
  <c r="G5" i="1"/>
  <c r="H2" i="1"/>
  <c r="H5" i="1" s="1"/>
  <c r="H21" i="1" l="1"/>
  <c r="I21" i="1" s="1"/>
  <c r="H22" i="1"/>
  <c r="I22" i="1" s="1"/>
  <c r="H16" i="1"/>
  <c r="I16" i="1" s="1"/>
  <c r="H12" i="1"/>
  <c r="I12" i="1" s="1"/>
  <c r="H19" i="1"/>
  <c r="I19" i="1" s="1"/>
  <c r="H14" i="1"/>
  <c r="I14" i="1" s="1"/>
  <c r="H23" i="1"/>
  <c r="I23" i="1" s="1"/>
  <c r="H17" i="1"/>
  <c r="I17" i="1" s="1"/>
  <c r="H13" i="1"/>
  <c r="I13" i="1" s="1"/>
  <c r="I5" i="1"/>
  <c r="H15" i="1"/>
  <c r="I15" i="1" s="1"/>
  <c r="I9" i="1" l="1"/>
  <c r="H32" i="1"/>
  <c r="H35" i="1" l="1"/>
  <c r="I35" i="1" s="1"/>
  <c r="I32" i="1"/>
  <c r="I33" i="1" s="1"/>
  <c r="H37" i="1"/>
  <c r="I37" i="1" s="1"/>
  <c r="H36" i="1"/>
  <c r="I36" i="1" s="1"/>
  <c r="I52" i="1"/>
  <c r="I54" i="1"/>
  <c r="I49" i="1"/>
  <c r="I50" i="1" s="1"/>
  <c r="I53" i="1"/>
  <c r="L12" i="1"/>
  <c r="K12" i="1"/>
  <c r="I55" i="1" l="1"/>
  <c r="I38" i="1"/>
</calcChain>
</file>

<file path=xl/sharedStrings.xml><?xml version="1.0" encoding="utf-8"?>
<sst xmlns="http://schemas.openxmlformats.org/spreadsheetml/2006/main" count="130" uniqueCount="79">
  <si>
    <t>Pasternik k/ Krakowa.</t>
  </si>
  <si>
    <t>ILOŚĆ DNI WYNAJMU</t>
  </si>
  <si>
    <r>
      <t xml:space="preserve">ilość h czasu pracy agregatu </t>
    </r>
    <r>
      <rPr>
        <b/>
        <sz val="11"/>
        <color theme="1"/>
        <rFont val="Aptos Narrow"/>
        <family val="2"/>
        <scheme val="minor"/>
      </rPr>
      <t xml:space="preserve">dziennie </t>
    </r>
  </si>
  <si>
    <r>
      <t xml:space="preserve">ilość </t>
    </r>
    <r>
      <rPr>
        <b/>
        <sz val="11"/>
        <color theme="1"/>
        <rFont val="Aptos Narrow"/>
        <family val="2"/>
        <scheme val="minor"/>
      </rPr>
      <t>łączna</t>
    </r>
    <r>
      <rPr>
        <sz val="11"/>
        <color theme="1"/>
        <rFont val="Aptos Narrow"/>
        <family val="2"/>
        <charset val="238"/>
        <scheme val="minor"/>
      </rPr>
      <t xml:space="preserve"> h pracy agregatu</t>
    </r>
  </si>
  <si>
    <t>dni</t>
  </si>
  <si>
    <t>h</t>
  </si>
  <si>
    <t>j.m</t>
  </si>
  <si>
    <t>cena paliwa na dzień 28.08.2024</t>
  </si>
  <si>
    <t>cena 1h pracy agregatu</t>
  </si>
  <si>
    <t>ilość łączna h pracy agregatu</t>
  </si>
  <si>
    <t>łączna ilość litrów potrzebna do pracy agregatu [l]</t>
  </si>
  <si>
    <t>[l/h]</t>
  </si>
  <si>
    <r>
      <t>agregat</t>
    </r>
    <r>
      <rPr>
        <sz val="11"/>
        <color rgb="FFFF0000"/>
        <rFont val="Aptos Narrow"/>
        <family val="2"/>
        <scheme val="minor"/>
      </rPr>
      <t xml:space="preserve"> 
SDMO R66 C3</t>
    </r>
  </si>
  <si>
    <r>
      <t xml:space="preserve">agregat </t>
    </r>
    <r>
      <rPr>
        <sz val="11"/>
        <color rgb="FFFF0000"/>
        <rFont val="Aptos Narrow"/>
        <family val="2"/>
        <scheme val="minor"/>
      </rPr>
      <t>R66 C3</t>
    </r>
  </si>
  <si>
    <t>[szt.]</t>
  </si>
  <si>
    <t>przewody paliwowe agregat-zbiornik</t>
  </si>
  <si>
    <t>[kpl]</t>
  </si>
  <si>
    <t>cena zakupu nowego agregatu wraz z oprzyrządowaniem</t>
  </si>
  <si>
    <r>
      <t xml:space="preserve">serwis agregatu 
</t>
    </r>
    <r>
      <rPr>
        <sz val="11"/>
        <color rgb="FFFF0000"/>
        <rFont val="Aptos Narrow"/>
        <family val="2"/>
        <scheme val="minor"/>
      </rPr>
      <t>SDMO R66 C3</t>
    </r>
  </si>
  <si>
    <t>ilość</t>
  </si>
  <si>
    <t>[zł]</t>
  </si>
  <si>
    <t>RAZEM [netto]</t>
  </si>
  <si>
    <t>ilość całkowita</t>
  </si>
  <si>
    <t>wartość całkowita [netto]</t>
  </si>
  <si>
    <t>koszt motogodziny pracy</t>
  </si>
  <si>
    <t>koszt motogodziny pracy wraz z paliwem</t>
  </si>
  <si>
    <t>FILTR</t>
  </si>
  <si>
    <t>SN 70233</t>
  </si>
  <si>
    <t>SN 70349</t>
  </si>
  <si>
    <t>SO 10044</t>
  </si>
  <si>
    <t>SA 16580</t>
  </si>
  <si>
    <t>SA 16302</t>
  </si>
  <si>
    <t>SAO 5235</t>
  </si>
  <si>
    <t>OLEJ</t>
  </si>
  <si>
    <t>15W40</t>
  </si>
  <si>
    <t>[l]</t>
  </si>
  <si>
    <t>przyjęte parametry do wyceny:</t>
  </si>
  <si>
    <t>czas pracy pracownika</t>
  </si>
  <si>
    <t>[h]</t>
  </si>
  <si>
    <t>- łączne koszty eksploatacji przez 173 dni</t>
  </si>
  <si>
    <t>[km]</t>
  </si>
  <si>
    <t>- praca 12h dziennie</t>
  </si>
  <si>
    <t>- wystąpi 1 awaria (bez kosztów części)</t>
  </si>
  <si>
    <t>koszt eksploatacji agregatu jaki ponosi firma</t>
  </si>
  <si>
    <t>-koszt zakupu paliwa</t>
  </si>
  <si>
    <t>awaria</t>
  </si>
  <si>
    <t>motogodzina nie zawiera:</t>
  </si>
  <si>
    <t>- kosztu wynajmu agregatu</t>
  </si>
  <si>
    <t>- kosztu wynajmu zbiornika zewnętrznego</t>
  </si>
  <si>
    <t>należy rozwazyć czy nie warto doliczyć do kosztów eksploatacji dojazd serwisanta w razie awarii</t>
  </si>
  <si>
    <t>- kosztu zakupu paliwa</t>
  </si>
  <si>
    <t>paliwo zbiornika agregatu</t>
  </si>
  <si>
    <t>ilość tankowań w ciągu wynajmu</t>
  </si>
  <si>
    <r>
      <t xml:space="preserve">w przypadku wyboru opcji zbiornika zewnętrznego </t>
    </r>
    <r>
      <rPr>
        <sz val="10"/>
        <color rgb="FFFF0000"/>
        <rFont val="Aptos Narrow"/>
        <family val="2"/>
        <scheme val="minor"/>
      </rPr>
      <t>nie wliczamy tego do wyceny</t>
    </r>
  </si>
  <si>
    <t>PALIWO-pojemność rzeczywista zbiornika 527l</t>
  </si>
  <si>
    <t>cena zakupu paliwa do zbiornika wewnętrznego</t>
  </si>
  <si>
    <t>tankowanie zbiornika agregatu</t>
  </si>
  <si>
    <t>podane jedynie orientacyjnie aby wyliczyć ilość tankowań w momencie, gdy będzie konieczna obecności serwisanta podczas tankowania zbiornika</t>
  </si>
  <si>
    <t>jeżeli serwisant jest wymagany to powyżej koszt usługi tankowania, który nie zawiera paliwa</t>
  </si>
  <si>
    <t>zalecana opcja dodatkowa w celu zmniejszenia liczby tankowań</t>
  </si>
  <si>
    <t>zbiornik</t>
  </si>
  <si>
    <t>spaw-mal 2000</t>
  </si>
  <si>
    <t>przewód uziomowy LGY 6,0/750</t>
  </si>
  <si>
    <t>[m]</t>
  </si>
  <si>
    <t>szpila uziomowa 1,5m</t>
  </si>
  <si>
    <t>przewód paliwowy agregat-zbiornik (wraz z zaworem zwrotnym oraz filtrem)</t>
  </si>
  <si>
    <t>cena zakupu nowego zbiornika wraz z oprzyrządowaniem</t>
  </si>
  <si>
    <t>paliwo zbiornika zewnętrznego</t>
  </si>
  <si>
    <t>PALIWO-pojemność rzeczywista zbiornika 1820l</t>
  </si>
  <si>
    <t>cena zakupu paliwa do zbiornika zewnętrznego</t>
  </si>
  <si>
    <t>TANKOWANIE</t>
  </si>
  <si>
    <r>
      <t xml:space="preserve">jeżeli serwisant jest wymagany to powyżej koszt usługi tankowania, który </t>
    </r>
    <r>
      <rPr>
        <sz val="11"/>
        <color rgb="FFFF0000"/>
        <rFont val="Aptos Narrow"/>
        <family val="2"/>
        <scheme val="minor"/>
      </rPr>
      <t xml:space="preserve">nie </t>
    </r>
    <r>
      <rPr>
        <sz val="11"/>
        <rFont val="Aptos Narrow"/>
        <family val="2"/>
        <charset val="238"/>
        <scheme val="minor"/>
      </rPr>
      <t>zawiera paliwa</t>
    </r>
  </si>
  <si>
    <t>okres wynajmu 18.05-31.05.2025</t>
  </si>
  <si>
    <t>spalanie paliwa przy obciążeniu 50%</t>
  </si>
  <si>
    <t>czas pracy pracownika na serwis w JL przed wysyłką</t>
  </si>
  <si>
    <r>
      <t xml:space="preserve">DOJAZD SERWISANTA </t>
    </r>
    <r>
      <rPr>
        <strike/>
        <sz val="11"/>
        <color rgb="FF00B0F0"/>
        <rFont val="Aptos Narrow"/>
        <family val="2"/>
        <scheme val="minor"/>
      </rPr>
      <t>z Jelcza-Laskowic</t>
    </r>
  </si>
  <si>
    <r>
      <t xml:space="preserve">POWRÓT SERWISANTA </t>
    </r>
    <r>
      <rPr>
        <strike/>
        <sz val="11"/>
        <color rgb="FF00B0F0"/>
        <rFont val="Aptos Narrow"/>
        <family val="2"/>
        <scheme val="minor"/>
      </rPr>
      <t>do Jelcza-Laskowic</t>
    </r>
  </si>
  <si>
    <t>czas dojazdu i pracy pracownika</t>
  </si>
  <si>
    <t>Koszty materiałów eksploatacyjnych, paliwa za całość realizowanej usługi pracy urządzenia (14 dni kalendarzowych)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</si>
</sst>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#,##0.0"/>
  </numFmts>
  <fonts count="21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rgb="FF212529"/>
      <name val="Arial"/>
      <family val="2"/>
      <charset val="238"/>
    </font>
    <font>
      <i/>
      <sz val="11"/>
      <color theme="0" tint="-0.499984740745262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charset val="238"/>
      <scheme val="minor"/>
    </font>
    <font>
      <sz val="8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i/>
      <sz val="11"/>
      <color rgb="FFA6A6A6"/>
      <name val="Calibri"/>
      <family val="2"/>
      <charset val="238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theme="0" tint="-0.499984740745262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1"/>
      <color rgb="FF00B0F0"/>
      <name val="Aptos Narrow"/>
      <family val="2"/>
      <scheme val="minor"/>
    </font>
    <font>
      <b/>
      <sz val="11"/>
      <color theme="1"/>
      <name val="Apto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4" fontId="0" fillId="0" borderId="1" xfId="0" applyNumberForma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/>
    </xf>
    <xf numFmtId="4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4" fontId="0" fillId="5" borderId="6" xfId="0" applyNumberFormat="1" applyFill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" fontId="0" fillId="5" borderId="8" xfId="0" applyNumberForma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vertical="center"/>
    </xf>
    <xf numFmtId="3" fontId="0" fillId="5" borderId="7" xfId="0" applyNumberFormat="1" applyFill="1" applyBorder="1" applyAlignment="1">
      <alignment horizontal="center"/>
    </xf>
    <xf numFmtId="3" fontId="0" fillId="5" borderId="4" xfId="0" applyNumberFormat="1" applyFill="1" applyBorder="1" applyAlignment="1">
      <alignment horizontal="center"/>
    </xf>
    <xf numFmtId="3" fontId="0" fillId="5" borderId="9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" fontId="0" fillId="5" borderId="1" xfId="0" applyNumberFormat="1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4" fontId="8" fillId="6" borderId="1" xfId="0" applyNumberFormat="1" applyFont="1" applyFill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8" fillId="0" borderId="10" xfId="0" applyNumberFormat="1" applyFont="1" applyBorder="1" applyAlignment="1">
      <alignment horizontal="center" vertical="center"/>
    </xf>
    <xf numFmtId="4" fontId="8" fillId="0" borderId="11" xfId="0" applyNumberFormat="1" applyFon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4" fontId="8" fillId="6" borderId="1" xfId="0" applyNumberFormat="1" applyFont="1" applyFill="1" applyBorder="1" applyAlignment="1">
      <alignment vertical="center"/>
    </xf>
    <xf numFmtId="4" fontId="0" fillId="0" borderId="9" xfId="0" applyNumberFormat="1" applyBorder="1" applyAlignment="1">
      <alignment horizontal="center" vertical="center"/>
    </xf>
    <xf numFmtId="49" fontId="0" fillId="0" borderId="1" xfId="0" applyNumberFormat="1" applyBorder="1"/>
    <xf numFmtId="3" fontId="0" fillId="7" borderId="1" xfId="0" applyNumberForma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  <xf numFmtId="4" fontId="0" fillId="5" borderId="7" xfId="0" applyNumberFormat="1" applyFill="1" applyBorder="1" applyAlignment="1">
      <alignment horizontal="center" vertical="center"/>
    </xf>
    <xf numFmtId="4" fontId="0" fillId="5" borderId="4" xfId="0" applyNumberFormat="1" applyFill="1" applyBorder="1" applyAlignment="1">
      <alignment horizontal="center" vertical="center"/>
    </xf>
    <xf numFmtId="4" fontId="0" fillId="5" borderId="9" xfId="0" applyNumberFormat="1" applyFill="1" applyBorder="1" applyAlignment="1">
      <alignment horizontal="center" vertical="center"/>
    </xf>
    <xf numFmtId="4" fontId="0" fillId="5" borderId="6" xfId="0" applyNumberForma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vertical="center"/>
    </xf>
    <xf numFmtId="4" fontId="0" fillId="5" borderId="13" xfId="0" applyNumberFormat="1" applyFill="1" applyBorder="1" applyAlignment="1">
      <alignment horizontal="center" vertical="center"/>
    </xf>
    <xf numFmtId="49" fontId="8" fillId="0" borderId="1" xfId="0" applyNumberFormat="1" applyFont="1" applyBorder="1"/>
    <xf numFmtId="4" fontId="8" fillId="0" borderId="1" xfId="0" applyNumberFormat="1" applyFont="1" applyBorder="1" applyAlignment="1">
      <alignment vertical="center"/>
    </xf>
    <xf numFmtId="4" fontId="0" fillId="0" borderId="5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4" fontId="0" fillId="3" borderId="10" xfId="0" applyNumberFormat="1" applyFill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164" fontId="6" fillId="5" borderId="7" xfId="0" applyNumberFormat="1" applyFont="1" applyFill="1" applyBorder="1" applyAlignment="1">
      <alignment horizontal="center" vertical="center" wrapText="1"/>
    </xf>
    <xf numFmtId="4" fontId="10" fillId="3" borderId="1" xfId="0" applyNumberFormat="1" applyFont="1" applyFill="1" applyBorder="1" applyAlignment="1">
      <alignment horizontal="center" vertical="center" wrapText="1"/>
    </xf>
    <xf numFmtId="4" fontId="0" fillId="3" borderId="12" xfId="0" applyNumberFormat="1" applyFill="1" applyBorder="1" applyAlignment="1">
      <alignment horizontal="center" vertical="center" wrapText="1"/>
    </xf>
    <xf numFmtId="4" fontId="12" fillId="0" borderId="7" xfId="0" applyNumberFormat="1" applyFont="1" applyBorder="1" applyAlignment="1">
      <alignment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 wrapText="1"/>
    </xf>
    <xf numFmtId="4" fontId="13" fillId="8" borderId="1" xfId="0" applyNumberFormat="1" applyFont="1" applyFill="1" applyBorder="1" applyAlignment="1">
      <alignment horizontal="center" vertical="center" wrapText="1"/>
    </xf>
    <xf numFmtId="164" fontId="16" fillId="9" borderId="7" xfId="0" applyNumberFormat="1" applyFont="1" applyFill="1" applyBorder="1" applyAlignment="1">
      <alignment horizontal="center" vertical="center" wrapText="1"/>
    </xf>
    <xf numFmtId="4" fontId="13" fillId="0" borderId="4" xfId="0" applyNumberFormat="1" applyFont="1" applyBorder="1" applyAlignment="1">
      <alignment horizontal="center" vertical="center" wrapText="1"/>
    </xf>
    <xf numFmtId="3" fontId="13" fillId="0" borderId="4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64" fontId="16" fillId="0" borderId="4" xfId="0" applyNumberFormat="1" applyFont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0" fillId="0" borderId="9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4" fontId="0" fillId="6" borderId="2" xfId="0" applyNumberFormat="1" applyFill="1" applyBorder="1" applyAlignment="1">
      <alignment horizontal="center" vertical="center" wrapText="1"/>
    </xf>
    <xf numFmtId="4" fontId="0" fillId="3" borderId="7" xfId="0" applyNumberFormat="1" applyFill="1" applyBorder="1" applyAlignment="1">
      <alignment horizontal="center" vertical="center" wrapText="1"/>
    </xf>
    <xf numFmtId="4" fontId="0" fillId="3" borderId="4" xfId="0" applyNumberFormat="1" applyFill="1" applyBorder="1" applyAlignment="1">
      <alignment horizontal="center" vertical="center" wrapText="1"/>
    </xf>
    <xf numFmtId="4" fontId="0" fillId="3" borderId="9" xfId="0" applyNumberFormat="1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/>
    </xf>
    <xf numFmtId="4" fontId="0" fillId="10" borderId="7" xfId="0" applyNumberFormat="1" applyFill="1" applyBorder="1" applyAlignment="1">
      <alignment horizontal="center"/>
    </xf>
    <xf numFmtId="4" fontId="0" fillId="10" borderId="4" xfId="0" applyNumberFormat="1" applyFill="1" applyBorder="1" applyAlignment="1">
      <alignment horizontal="center"/>
    </xf>
    <xf numFmtId="4" fontId="0" fillId="10" borderId="9" xfId="0" applyNumberFormat="1" applyFill="1" applyBorder="1" applyAlignment="1">
      <alignment horizontal="center"/>
    </xf>
    <xf numFmtId="4" fontId="17" fillId="0" borderId="0" xfId="0" applyNumberFormat="1" applyFont="1" applyAlignment="1">
      <alignment wrapText="1"/>
    </xf>
    <xf numFmtId="4" fontId="0" fillId="11" borderId="6" xfId="0" applyNumberFormat="1" applyFill="1" applyBorder="1" applyAlignment="1">
      <alignment horizontal="center" vertical="center"/>
    </xf>
    <xf numFmtId="4" fontId="0" fillId="0" borderId="14" xfId="0" applyNumberFormat="1" applyBorder="1" applyAlignment="1">
      <alignment horizontal="center"/>
    </xf>
    <xf numFmtId="3" fontId="0" fillId="0" borderId="12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164" fontId="6" fillId="11" borderId="12" xfId="0" applyNumberFormat="1" applyFont="1" applyFill="1" applyBorder="1" applyAlignment="1">
      <alignment horizontal="center" vertical="center" wrapText="1"/>
    </xf>
    <xf numFmtId="4" fontId="0" fillId="11" borderId="13" xfId="0" applyNumberFormat="1" applyFill="1" applyBorder="1" applyAlignment="1">
      <alignment horizontal="center" vertical="center"/>
    </xf>
    <xf numFmtId="4" fontId="15" fillId="0" borderId="7" xfId="0" applyNumberFormat="1" applyFont="1" applyBorder="1" applyAlignment="1">
      <alignment horizontal="center" vertical="center" wrapText="1"/>
    </xf>
    <xf numFmtId="4" fontId="15" fillId="0" borderId="9" xfId="0" applyNumberFormat="1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4" fontId="13" fillId="0" borderId="7" xfId="0" applyNumberFormat="1" applyFont="1" applyBorder="1" applyAlignment="1">
      <alignment horizontal="center" vertical="center" wrapText="1"/>
    </xf>
    <xf numFmtId="4" fontId="13" fillId="0" borderId="9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wrapText="1"/>
    </xf>
    <xf numFmtId="4" fontId="0" fillId="11" borderId="8" xfId="0" applyNumberFormat="1" applyFill="1" applyBorder="1" applyAlignment="1">
      <alignment horizontal="center" vertical="center"/>
    </xf>
    <xf numFmtId="4" fontId="0" fillId="11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 vertical="center"/>
    </xf>
    <xf numFmtId="4" fontId="0" fillId="6" borderId="0" xfId="0" applyNumberFormat="1" applyFill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" fontId="13" fillId="0" borderId="0" xfId="0" applyNumberFormat="1" applyFont="1" applyAlignment="1">
      <alignment horizontal="center" vertical="center" wrapText="1"/>
    </xf>
    <xf numFmtId="4" fontId="13" fillId="8" borderId="1" xfId="0" applyNumberFormat="1" applyFont="1" applyFill="1" applyBorder="1" applyAlignment="1">
      <alignment horizontal="center" wrapText="1"/>
    </xf>
    <xf numFmtId="164" fontId="16" fillId="9" borderId="1" xfId="0" applyNumberFormat="1" applyFont="1" applyFill="1" applyBorder="1" applyAlignment="1">
      <alignment horizontal="center" vertical="center" wrapText="1"/>
    </xf>
    <xf numFmtId="4" fontId="13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horizontal="center" vertical="center" wrapText="1"/>
    </xf>
    <xf numFmtId="4" fontId="8" fillId="3" borderId="1" xfId="0" applyNumberFormat="1" applyFont="1" applyFill="1" applyBorder="1" applyAlignment="1">
      <alignment horizontal="center"/>
    </xf>
    <xf numFmtId="4" fontId="6" fillId="2" borderId="1" xfId="0" applyNumberFormat="1" applyFont="1" applyFill="1" applyBorder="1" applyAlignment="1">
      <alignment horizontal="center" vertical="center"/>
    </xf>
    <xf numFmtId="4" fontId="18" fillId="0" borderId="9" xfId="0" applyNumberFormat="1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123824</xdr:colOff>
      <xdr:row>51</xdr:row>
      <xdr:rowOff>63874</xdr:rowOff>
    </xdr:from>
    <xdr:to>
      <xdr:col>10</xdr:col>
      <xdr:colOff>371474</xdr:colOff>
      <xdr:row>52</xdr:row>
      <xdr:rowOff>82363</xdr:rowOff>
    </xdr:to>
    <xdr:sp macro="" textlink="">
      <xdr:nvSpPr>
        <xdr:cNvPr id="2" name="Strzałka: w lewo 1">
          <a:extLst>
            <a:ext uri="{FF2B5EF4-FFF2-40B4-BE49-F238E27FC236}">
              <a16:creationId xmlns:a16="http://schemas.microsoft.com/office/drawing/2014/main" id="{63E496F6-8700-4976-B1A9-25EFF7A6F859}"/>
            </a:ext>
          </a:extLst>
        </xdr:cNvPr>
        <xdr:cNvSpPr/>
      </xdr:nvSpPr>
      <xdr:spPr>
        <a:xfrm>
          <a:off x="9644342" y="9934015"/>
          <a:ext cx="875179" cy="206748"/>
        </a:xfrm>
        <a:prstGeom prst="lef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123825</xdr:colOff>
      <xdr:row>54</xdr:row>
      <xdr:rowOff>28575</xdr:rowOff>
    </xdr:from>
    <xdr:to>
      <xdr:col>10</xdr:col>
      <xdr:colOff>371475</xdr:colOff>
      <xdr:row>55</xdr:row>
      <xdr:rowOff>47625</xdr:rowOff>
    </xdr:to>
    <xdr:sp macro="" textlink="">
      <xdr:nvSpPr>
        <xdr:cNvPr id="3" name="Strzałka: w lewo 2">
          <a:extLst>
            <a:ext uri="{FF2B5EF4-FFF2-40B4-BE49-F238E27FC236}">
              <a16:creationId xmlns:a16="http://schemas.microsoft.com/office/drawing/2014/main" id="{823ABF64-FFEF-4EB3-9469-58898807500F}"/>
            </a:ext>
          </a:extLst>
        </xdr:cNvPr>
        <xdr:cNvSpPr/>
      </xdr:nvSpPr>
      <xdr:spPr>
        <a:xfrm>
          <a:off x="9625965" y="13272135"/>
          <a:ext cx="872490" cy="209550"/>
        </a:xfrm>
        <a:prstGeom prst="lef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28575</xdr:colOff>
      <xdr:row>37</xdr:row>
      <xdr:rowOff>85725</xdr:rowOff>
    </xdr:from>
    <xdr:to>
      <xdr:col>10</xdr:col>
      <xdr:colOff>885825</xdr:colOff>
      <xdr:row>38</xdr:row>
      <xdr:rowOff>9525</xdr:rowOff>
    </xdr:to>
    <xdr:sp macro="" textlink="">
      <xdr:nvSpPr>
        <xdr:cNvPr id="4" name="Strzałka: w lewo 3">
          <a:extLst>
            <a:ext uri="{FF2B5EF4-FFF2-40B4-BE49-F238E27FC236}">
              <a16:creationId xmlns:a16="http://schemas.microsoft.com/office/drawing/2014/main" id="{043BA1B3-2E3A-4258-8DBC-47392AFC7711}"/>
            </a:ext>
          </a:extLst>
        </xdr:cNvPr>
        <xdr:cNvSpPr/>
      </xdr:nvSpPr>
      <xdr:spPr>
        <a:xfrm>
          <a:off x="10155555" y="8985885"/>
          <a:ext cx="857250" cy="198120"/>
        </a:xfrm>
        <a:prstGeom prst="lef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28575</xdr:colOff>
      <xdr:row>33</xdr:row>
      <xdr:rowOff>257175</xdr:rowOff>
    </xdr:from>
    <xdr:to>
      <xdr:col>10</xdr:col>
      <xdr:colOff>885825</xdr:colOff>
      <xdr:row>34</xdr:row>
      <xdr:rowOff>180975</xdr:rowOff>
    </xdr:to>
    <xdr:sp macro="" textlink="">
      <xdr:nvSpPr>
        <xdr:cNvPr id="5" name="Strzałka: w lewo 4">
          <a:extLst>
            <a:ext uri="{FF2B5EF4-FFF2-40B4-BE49-F238E27FC236}">
              <a16:creationId xmlns:a16="http://schemas.microsoft.com/office/drawing/2014/main" id="{7EA33F9A-9571-4244-B639-20FA1A7D41B7}"/>
            </a:ext>
          </a:extLst>
        </xdr:cNvPr>
        <xdr:cNvSpPr/>
      </xdr:nvSpPr>
      <xdr:spPr>
        <a:xfrm>
          <a:off x="10155555" y="8060055"/>
          <a:ext cx="857250" cy="198120"/>
        </a:xfrm>
        <a:prstGeom prst="lef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B68A-57FA-481D-B0A4-3DD16C98580D}">
  <sheetPr>
    <tabColor rgb="FF00B050"/>
  </sheetPr>
  <dimension ref="A1:L59"/>
  <sheetViews>
    <sheetView tabSelected="1" zoomScale="85" zoomScaleNormal="85" workbookViewId="0">
      <selection activeCell="K58" sqref="K58"/>
    </sheetView>
  </sheetViews>
  <sheetFormatPr defaultColWidth="9.109375" defaultRowHeight="14.4" x14ac:dyDescent="0.3"/>
  <cols>
    <col min="1" max="1" width="21.5546875" style="3" customWidth="1"/>
    <col min="2" max="2" width="10.5546875" style="3" customWidth="1"/>
    <col min="3" max="3" width="29" style="3" customWidth="1"/>
    <col min="4" max="4" width="11.33203125" style="56" customWidth="1"/>
    <col min="5" max="5" width="8.6640625" style="3" customWidth="1"/>
    <col min="6" max="7" width="15.109375" style="5" customWidth="1"/>
    <col min="8" max="8" width="12.109375" style="13" bestFit="1" customWidth="1"/>
    <col min="9" max="9" width="15.109375" style="5" customWidth="1"/>
    <col min="10" max="10" width="9.109375" style="3"/>
    <col min="11" max="11" width="37.88671875" style="3" customWidth="1"/>
    <col min="12" max="12" width="38.6640625" style="3" customWidth="1"/>
    <col min="13" max="13" width="9.44140625" style="3" bestFit="1" customWidth="1"/>
    <col min="14" max="16384" width="9.109375" style="3"/>
  </cols>
  <sheetData>
    <row r="1" spans="1:12" ht="43.2" x14ac:dyDescent="0.3">
      <c r="A1" s="1" t="s">
        <v>0</v>
      </c>
      <c r="B1" s="1"/>
      <c r="C1" s="1"/>
      <c r="D1" s="2" t="s">
        <v>1</v>
      </c>
      <c r="F1" s="4" t="s">
        <v>2</v>
      </c>
      <c r="H1" s="6" t="s">
        <v>3</v>
      </c>
    </row>
    <row r="2" spans="1:12" x14ac:dyDescent="0.3">
      <c r="A2" s="7" t="s">
        <v>72</v>
      </c>
      <c r="B2" s="7"/>
      <c r="C2" s="7"/>
      <c r="D2" s="8">
        <v>14</v>
      </c>
      <c r="E2" s="9" t="s">
        <v>4</v>
      </c>
      <c r="F2" s="10">
        <v>24</v>
      </c>
      <c r="G2" s="11" t="s">
        <v>5</v>
      </c>
      <c r="H2" s="12">
        <f>F2*D2</f>
        <v>336</v>
      </c>
      <c r="I2" s="11" t="s">
        <v>5</v>
      </c>
    </row>
    <row r="3" spans="1:12" x14ac:dyDescent="0.3">
      <c r="D3" s="13"/>
      <c r="H3" s="14"/>
    </row>
    <row r="4" spans="1:12" ht="57.6" x14ac:dyDescent="0.3">
      <c r="A4" s="15"/>
      <c r="B4" s="16"/>
      <c r="C4" s="16"/>
      <c r="D4" s="6" t="s">
        <v>73</v>
      </c>
      <c r="E4" s="17" t="s">
        <v>6</v>
      </c>
      <c r="F4" s="18" t="s">
        <v>7</v>
      </c>
      <c r="G4" s="4" t="s">
        <v>8</v>
      </c>
      <c r="H4" s="6" t="s">
        <v>9</v>
      </c>
      <c r="I4" s="4" t="s">
        <v>10</v>
      </c>
    </row>
    <row r="5" spans="1:12" x14ac:dyDescent="0.3">
      <c r="A5" s="15"/>
      <c r="B5" s="16"/>
      <c r="C5" s="16"/>
      <c r="D5" s="19">
        <v>13.1</v>
      </c>
      <c r="E5" s="20" t="s">
        <v>11</v>
      </c>
      <c r="F5" s="21">
        <v>4.28</v>
      </c>
      <c r="G5" s="22">
        <f>F5*D5</f>
        <v>56.068000000000005</v>
      </c>
      <c r="H5" s="23">
        <f>$H$2</f>
        <v>336</v>
      </c>
      <c r="I5" s="24">
        <f>H5*D5</f>
        <v>4401.5999999999995</v>
      </c>
      <c r="J5" s="25"/>
    </row>
    <row r="6" spans="1:12" x14ac:dyDescent="0.3">
      <c r="A6" s="26"/>
      <c r="B6" s="27"/>
      <c r="C6" s="27"/>
      <c r="D6" s="28"/>
      <c r="E6" s="29"/>
      <c r="F6" s="30"/>
      <c r="G6" s="30"/>
      <c r="H6" s="28"/>
      <c r="I6" s="30"/>
      <c r="J6" s="16"/>
    </row>
    <row r="7" spans="1:12" ht="15.75" customHeight="1" x14ac:dyDescent="0.3">
      <c r="A7" s="31" t="s">
        <v>12</v>
      </c>
      <c r="B7" s="32" t="s">
        <v>13</v>
      </c>
      <c r="C7" s="33"/>
      <c r="D7" s="23">
        <v>1</v>
      </c>
      <c r="E7" s="20" t="s">
        <v>14</v>
      </c>
      <c r="F7" s="4">
        <v>87800</v>
      </c>
      <c r="G7" s="22">
        <f>F7*D7</f>
        <v>87800</v>
      </c>
      <c r="H7" s="23">
        <v>1</v>
      </c>
      <c r="I7" s="22">
        <f>G7*H7</f>
        <v>87800</v>
      </c>
      <c r="K7" s="34"/>
    </row>
    <row r="8" spans="1:12" ht="15.75" customHeight="1" x14ac:dyDescent="0.3">
      <c r="A8" s="35"/>
      <c r="B8" s="32" t="s">
        <v>15</v>
      </c>
      <c r="C8" s="33"/>
      <c r="D8" s="6">
        <v>1</v>
      </c>
      <c r="E8" s="36" t="s">
        <v>16</v>
      </c>
      <c r="F8" s="4">
        <v>340</v>
      </c>
      <c r="G8" s="22">
        <f>F8*D8</f>
        <v>340</v>
      </c>
      <c r="H8" s="23">
        <v>1</v>
      </c>
      <c r="I8" s="22">
        <f>G8*H8</f>
        <v>340</v>
      </c>
      <c r="K8" s="34"/>
    </row>
    <row r="9" spans="1:12" ht="15.75" customHeight="1" x14ac:dyDescent="0.3">
      <c r="A9" s="37"/>
      <c r="B9" s="38" t="s">
        <v>17</v>
      </c>
      <c r="C9" s="39"/>
      <c r="D9" s="39"/>
      <c r="E9" s="39"/>
      <c r="F9" s="39"/>
      <c r="G9" s="39"/>
      <c r="H9" s="40"/>
      <c r="I9" s="41">
        <f>SUM(I21:I31)</f>
        <v>16083.4112</v>
      </c>
      <c r="K9" s="34"/>
    </row>
    <row r="10" spans="1:12" x14ac:dyDescent="0.3">
      <c r="A10" s="15"/>
      <c r="B10" s="16"/>
      <c r="C10" s="16"/>
      <c r="D10" s="42"/>
      <c r="E10" s="29"/>
      <c r="F10" s="43"/>
      <c r="G10" s="43"/>
      <c r="H10" s="42"/>
      <c r="I10" s="43"/>
      <c r="J10" s="16"/>
    </row>
    <row r="11" spans="1:12" ht="21.75" customHeight="1" x14ac:dyDescent="0.3">
      <c r="A11" s="44" t="s">
        <v>18</v>
      </c>
      <c r="B11" s="45"/>
      <c r="C11" s="45"/>
      <c r="D11" s="23" t="s">
        <v>19</v>
      </c>
      <c r="E11" s="17" t="s">
        <v>6</v>
      </c>
      <c r="F11" s="22" t="s">
        <v>20</v>
      </c>
      <c r="G11" s="46" t="s">
        <v>21</v>
      </c>
      <c r="H11" s="47" t="s">
        <v>22</v>
      </c>
      <c r="I11" s="48" t="s">
        <v>23</v>
      </c>
      <c r="K11" s="49" t="s">
        <v>24</v>
      </c>
      <c r="L11" s="49" t="s">
        <v>25</v>
      </c>
    </row>
    <row r="12" spans="1:12" x14ac:dyDescent="0.3">
      <c r="A12" s="44"/>
      <c r="B12" s="50" t="s">
        <v>26</v>
      </c>
      <c r="C12" s="17" t="s">
        <v>27</v>
      </c>
      <c r="D12" s="23">
        <v>1</v>
      </c>
      <c r="E12" s="20" t="s">
        <v>14</v>
      </c>
      <c r="F12" s="22">
        <v>39</v>
      </c>
      <c r="G12" s="22">
        <f>F12*D12</f>
        <v>39</v>
      </c>
      <c r="H12" s="23">
        <f>$H$5/500</f>
        <v>0.67200000000000004</v>
      </c>
      <c r="I12" s="22">
        <f>G12*H12</f>
        <v>26.208000000000002</v>
      </c>
      <c r="K12" s="51">
        <f>(I24+I29)/$H$2</f>
        <v>24.348247619047619</v>
      </c>
      <c r="L12" s="51">
        <f>(I24+I29+I33)/$H$2</f>
        <v>80.41624761904761</v>
      </c>
    </row>
    <row r="13" spans="1:12" x14ac:dyDescent="0.3">
      <c r="A13" s="44"/>
      <c r="B13" s="50"/>
      <c r="C13" s="17" t="s">
        <v>28</v>
      </c>
      <c r="D13" s="23">
        <v>1</v>
      </c>
      <c r="E13" s="20" t="s">
        <v>14</v>
      </c>
      <c r="F13" s="22">
        <v>23</v>
      </c>
      <c r="G13" s="22">
        <f t="shared" ref="G13:G23" si="0">F13*D13</f>
        <v>23</v>
      </c>
      <c r="H13" s="23">
        <f t="shared" ref="H13:H23" si="1">$H$5/500</f>
        <v>0.67200000000000004</v>
      </c>
      <c r="I13" s="22">
        <f t="shared" ref="I13:I17" si="2">G13*H13</f>
        <v>15.456000000000001</v>
      </c>
      <c r="K13" s="52"/>
      <c r="L13" s="52"/>
    </row>
    <row r="14" spans="1:12" x14ac:dyDescent="0.3">
      <c r="A14" s="44"/>
      <c r="B14" s="50"/>
      <c r="C14" s="17" t="s">
        <v>29</v>
      </c>
      <c r="D14" s="23">
        <v>1</v>
      </c>
      <c r="E14" s="20" t="s">
        <v>14</v>
      </c>
      <c r="F14" s="22">
        <v>45</v>
      </c>
      <c r="G14" s="22">
        <f t="shared" si="0"/>
        <v>45</v>
      </c>
      <c r="H14" s="23">
        <f t="shared" si="1"/>
        <v>0.67200000000000004</v>
      </c>
      <c r="I14" s="22">
        <f t="shared" si="2"/>
        <v>30.240000000000002</v>
      </c>
      <c r="K14" s="52"/>
      <c r="L14" s="52"/>
    </row>
    <row r="15" spans="1:12" x14ac:dyDescent="0.3">
      <c r="A15" s="44"/>
      <c r="B15" s="50"/>
      <c r="C15" s="17" t="s">
        <v>30</v>
      </c>
      <c r="D15" s="23">
        <v>1</v>
      </c>
      <c r="E15" s="20" t="s">
        <v>14</v>
      </c>
      <c r="F15" s="22">
        <v>47</v>
      </c>
      <c r="G15" s="22">
        <f t="shared" si="0"/>
        <v>47</v>
      </c>
      <c r="H15" s="23">
        <f t="shared" si="1"/>
        <v>0.67200000000000004</v>
      </c>
      <c r="I15" s="22">
        <f t="shared" si="2"/>
        <v>31.584000000000003</v>
      </c>
      <c r="K15" s="52"/>
      <c r="L15" s="52"/>
    </row>
    <row r="16" spans="1:12" x14ac:dyDescent="0.3">
      <c r="A16" s="44"/>
      <c r="B16" s="50"/>
      <c r="C16" s="17" t="s">
        <v>31</v>
      </c>
      <c r="D16" s="23">
        <v>1</v>
      </c>
      <c r="E16" s="20" t="s">
        <v>14</v>
      </c>
      <c r="F16" s="22">
        <v>36</v>
      </c>
      <c r="G16" s="22">
        <f t="shared" si="0"/>
        <v>36</v>
      </c>
      <c r="H16" s="23">
        <f t="shared" si="1"/>
        <v>0.67200000000000004</v>
      </c>
      <c r="I16" s="22">
        <f t="shared" si="2"/>
        <v>24.192</v>
      </c>
      <c r="K16" s="52"/>
      <c r="L16" s="52"/>
    </row>
    <row r="17" spans="1:12" x14ac:dyDescent="0.3">
      <c r="A17" s="44"/>
      <c r="B17" s="50"/>
      <c r="C17" s="17" t="s">
        <v>32</v>
      </c>
      <c r="D17" s="23">
        <v>1</v>
      </c>
      <c r="E17" s="20" t="s">
        <v>14</v>
      </c>
      <c r="F17" s="22">
        <v>92</v>
      </c>
      <c r="G17" s="22">
        <f t="shared" si="0"/>
        <v>92</v>
      </c>
      <c r="H17" s="23">
        <f t="shared" si="1"/>
        <v>0.67200000000000004</v>
      </c>
      <c r="I17" s="22">
        <f t="shared" si="2"/>
        <v>61.824000000000005</v>
      </c>
      <c r="K17" s="52"/>
      <c r="L17" s="52"/>
    </row>
    <row r="18" spans="1:12" x14ac:dyDescent="0.3">
      <c r="A18" s="44"/>
      <c r="B18" s="53"/>
      <c r="C18" s="45"/>
      <c r="D18" s="28"/>
      <c r="E18" s="45"/>
      <c r="F18" s="30"/>
      <c r="G18" s="30"/>
      <c r="H18" s="28"/>
      <c r="I18" s="54"/>
      <c r="K18" s="52"/>
      <c r="L18" s="52"/>
    </row>
    <row r="19" spans="1:12" x14ac:dyDescent="0.3">
      <c r="A19" s="44"/>
      <c r="B19" s="50" t="s">
        <v>33</v>
      </c>
      <c r="C19" s="17" t="s">
        <v>34</v>
      </c>
      <c r="D19" s="23">
        <v>12</v>
      </c>
      <c r="E19" s="20" t="s">
        <v>35</v>
      </c>
      <c r="F19" s="22">
        <v>11.05</v>
      </c>
      <c r="G19" s="22">
        <f>F19*D19</f>
        <v>132.60000000000002</v>
      </c>
      <c r="H19" s="23">
        <f t="shared" si="1"/>
        <v>0.67200000000000004</v>
      </c>
      <c r="I19" s="22">
        <f>G19*H19</f>
        <v>89.10720000000002</v>
      </c>
      <c r="K19" s="55"/>
      <c r="L19" s="52"/>
    </row>
    <row r="20" spans="1:12" x14ac:dyDescent="0.3">
      <c r="A20" s="44"/>
      <c r="B20" s="16"/>
      <c r="C20" s="16"/>
      <c r="E20" s="16"/>
      <c r="H20" s="56"/>
      <c r="I20" s="57"/>
      <c r="K20" s="58" t="s">
        <v>36</v>
      </c>
      <c r="L20" s="58" t="s">
        <v>36</v>
      </c>
    </row>
    <row r="21" spans="1:12" x14ac:dyDescent="0.3">
      <c r="A21" s="44"/>
      <c r="B21" s="137" t="s">
        <v>74</v>
      </c>
      <c r="C21" s="137"/>
      <c r="D21" s="23">
        <v>2</v>
      </c>
      <c r="E21" s="20" t="s">
        <v>38</v>
      </c>
      <c r="F21" s="22">
        <v>100</v>
      </c>
      <c r="G21" s="22">
        <f t="shared" ref="G21" si="3">F21*D21</f>
        <v>200</v>
      </c>
      <c r="H21" s="23">
        <f t="shared" si="1"/>
        <v>0.67200000000000004</v>
      </c>
      <c r="I21" s="22">
        <f t="shared" ref="I21" si="4">G21*H21</f>
        <v>134.4</v>
      </c>
      <c r="K21" s="60" t="s">
        <v>39</v>
      </c>
      <c r="L21" s="60" t="s">
        <v>39</v>
      </c>
    </row>
    <row r="22" spans="1:12" x14ac:dyDescent="0.3">
      <c r="A22" s="44"/>
      <c r="B22" s="138" t="s">
        <v>75</v>
      </c>
      <c r="C22" s="139"/>
      <c r="D22" s="61">
        <v>0</v>
      </c>
      <c r="E22" s="20" t="s">
        <v>40</v>
      </c>
      <c r="F22" s="22">
        <v>3</v>
      </c>
      <c r="G22" s="22">
        <f t="shared" si="0"/>
        <v>0</v>
      </c>
      <c r="H22" s="23">
        <f>$H$5/500</f>
        <v>0.67200000000000004</v>
      </c>
      <c r="I22" s="22">
        <f>G22*H22</f>
        <v>0</v>
      </c>
      <c r="K22" s="62" t="s">
        <v>41</v>
      </c>
      <c r="L22" s="62" t="s">
        <v>41</v>
      </c>
    </row>
    <row r="23" spans="1:12" x14ac:dyDescent="0.3">
      <c r="A23" s="44"/>
      <c r="B23" s="138" t="s">
        <v>76</v>
      </c>
      <c r="C23" s="139"/>
      <c r="D23" s="61">
        <v>0</v>
      </c>
      <c r="E23" s="20" t="s">
        <v>40</v>
      </c>
      <c r="F23" s="22">
        <v>3</v>
      </c>
      <c r="G23" s="22">
        <f t="shared" si="0"/>
        <v>0</v>
      </c>
      <c r="H23" s="23">
        <f t="shared" si="1"/>
        <v>0.67200000000000004</v>
      </c>
      <c r="I23" s="22">
        <f>G23*H23</f>
        <v>0</v>
      </c>
      <c r="K23" s="62" t="s">
        <v>42</v>
      </c>
      <c r="L23" s="62" t="s">
        <v>42</v>
      </c>
    </row>
    <row r="24" spans="1:12" x14ac:dyDescent="0.3">
      <c r="B24" s="63" t="s">
        <v>43</v>
      </c>
      <c r="C24" s="64"/>
      <c r="D24" s="64"/>
      <c r="E24" s="64"/>
      <c r="F24" s="64"/>
      <c r="G24" s="64"/>
      <c r="H24" s="65"/>
      <c r="I24" s="41">
        <f>SUM(I12:I23)</f>
        <v>413.01120000000003</v>
      </c>
      <c r="L24" s="62" t="s">
        <v>44</v>
      </c>
    </row>
    <row r="25" spans="1:12" x14ac:dyDescent="0.3">
      <c r="B25" s="16"/>
      <c r="C25" s="16"/>
      <c r="E25" s="16"/>
      <c r="H25" s="56"/>
    </row>
    <row r="26" spans="1:12" x14ac:dyDescent="0.3">
      <c r="A26" s="66" t="s">
        <v>45</v>
      </c>
      <c r="B26" s="59" t="s">
        <v>77</v>
      </c>
      <c r="C26" s="1"/>
      <c r="D26" s="23">
        <f>4.5+5+4.5</f>
        <v>14</v>
      </c>
      <c r="E26" s="20" t="s">
        <v>38</v>
      </c>
      <c r="F26" s="22">
        <v>100</v>
      </c>
      <c r="G26" s="22">
        <f t="shared" ref="G26:G28" si="5">F26*D26</f>
        <v>1400</v>
      </c>
      <c r="H26" s="23">
        <v>2</v>
      </c>
      <c r="I26" s="22">
        <f t="shared" ref="I26" si="6">G26*H26</f>
        <v>2800</v>
      </c>
      <c r="K26" s="67" t="s">
        <v>46</v>
      </c>
      <c r="L26" s="67" t="s">
        <v>46</v>
      </c>
    </row>
    <row r="27" spans="1:12" x14ac:dyDescent="0.3">
      <c r="A27" s="68"/>
      <c r="B27" s="59" t="str">
        <f>$B$22</f>
        <v>DOJAZD SERWISANTA z Jelcza-Laskowic</v>
      </c>
      <c r="C27" s="1"/>
      <c r="D27" s="61">
        <v>414</v>
      </c>
      <c r="E27" s="20" t="s">
        <v>40</v>
      </c>
      <c r="F27" s="22">
        <v>3</v>
      </c>
      <c r="G27" s="22">
        <f t="shared" si="5"/>
        <v>1242</v>
      </c>
      <c r="H27" s="23">
        <v>2</v>
      </c>
      <c r="I27" s="22">
        <f>G27*H27</f>
        <v>2484</v>
      </c>
      <c r="K27" s="69" t="s">
        <v>47</v>
      </c>
      <c r="L27" s="69" t="s">
        <v>47</v>
      </c>
    </row>
    <row r="28" spans="1:12" x14ac:dyDescent="0.3">
      <c r="A28" s="35"/>
      <c r="B28" s="59" t="str">
        <f>$B$23</f>
        <v>POWRÓT SERWISANTA do Jelcza-Laskowic</v>
      </c>
      <c r="C28" s="1"/>
      <c r="D28" s="61">
        <v>414</v>
      </c>
      <c r="E28" s="20" t="s">
        <v>40</v>
      </c>
      <c r="F28" s="22">
        <v>3</v>
      </c>
      <c r="G28" s="22">
        <f t="shared" si="5"/>
        <v>1242</v>
      </c>
      <c r="H28" s="23">
        <v>2</v>
      </c>
      <c r="I28" s="22">
        <f>G28*H28</f>
        <v>2484</v>
      </c>
      <c r="K28" s="62" t="s">
        <v>48</v>
      </c>
      <c r="L28" s="62" t="s">
        <v>48</v>
      </c>
    </row>
    <row r="29" spans="1:12" ht="21" customHeight="1" x14ac:dyDescent="0.3">
      <c r="B29" s="44" t="s">
        <v>49</v>
      </c>
      <c r="C29" s="44"/>
      <c r="D29" s="44"/>
      <c r="E29" s="44"/>
      <c r="F29" s="44"/>
      <c r="G29" s="44"/>
      <c r="H29" s="44"/>
      <c r="I29" s="41">
        <f>SUM(I26:I28)</f>
        <v>7768</v>
      </c>
      <c r="K29" s="62" t="s">
        <v>50</v>
      </c>
      <c r="L29" s="70"/>
    </row>
    <row r="30" spans="1:12" ht="15.75" customHeight="1" x14ac:dyDescent="0.3">
      <c r="B30" s="71"/>
      <c r="C30" s="71"/>
      <c r="D30" s="72"/>
      <c r="E30" s="71"/>
      <c r="F30" s="73"/>
      <c r="G30" s="73"/>
      <c r="H30" s="72"/>
      <c r="I30" s="74"/>
    </row>
    <row r="31" spans="1:12" ht="30" hidden="1" customHeight="1" x14ac:dyDescent="0.3">
      <c r="A31" s="75" t="s">
        <v>51</v>
      </c>
      <c r="B31" s="76" t="s">
        <v>35</v>
      </c>
      <c r="C31" s="77"/>
      <c r="D31" s="23" t="s">
        <v>19</v>
      </c>
      <c r="E31" s="17" t="s">
        <v>6</v>
      </c>
      <c r="F31" s="22" t="s">
        <v>20</v>
      </c>
      <c r="G31" s="46" t="s">
        <v>21</v>
      </c>
      <c r="H31" s="47" t="s">
        <v>52</v>
      </c>
      <c r="I31" s="78" t="s">
        <v>23</v>
      </c>
      <c r="J31" s="79" t="s">
        <v>53</v>
      </c>
      <c r="K31" s="34"/>
    </row>
    <row r="32" spans="1:12" ht="40.5" hidden="1" customHeight="1" x14ac:dyDescent="0.3">
      <c r="A32" s="80"/>
      <c r="B32" s="23">
        <v>390</v>
      </c>
      <c r="C32" s="81" t="s">
        <v>54</v>
      </c>
      <c r="D32" s="82">
        <v>1</v>
      </c>
      <c r="E32" s="83" t="s">
        <v>35</v>
      </c>
      <c r="F32" s="84">
        <f>F5</f>
        <v>4.28</v>
      </c>
      <c r="G32" s="85">
        <f>B32*F32</f>
        <v>1669.2</v>
      </c>
      <c r="H32" s="86">
        <f>$I$5/$B$32</f>
        <v>11.286153846153844</v>
      </c>
      <c r="I32" s="87">
        <f>H32*G32</f>
        <v>18838.847999999998</v>
      </c>
      <c r="J32" s="79"/>
      <c r="K32" s="34"/>
    </row>
    <row r="33" spans="1:12" ht="21.75" hidden="1" customHeight="1" x14ac:dyDescent="0.3">
      <c r="B33" s="88" t="s">
        <v>55</v>
      </c>
      <c r="C33" s="88"/>
      <c r="D33" s="88"/>
      <c r="E33" s="88"/>
      <c r="F33" s="88"/>
      <c r="G33" s="88"/>
      <c r="H33" s="88"/>
      <c r="I33" s="89">
        <f>SUM(I32)</f>
        <v>18838.847999999998</v>
      </c>
      <c r="J33" s="79"/>
      <c r="K33" s="34"/>
    </row>
    <row r="34" spans="1:12" ht="21.75" hidden="1" customHeight="1" x14ac:dyDescent="0.3">
      <c r="B34" s="90"/>
      <c r="C34" s="90"/>
      <c r="D34" s="91"/>
      <c r="E34" s="90"/>
      <c r="F34" s="92"/>
      <c r="G34" s="92"/>
      <c r="H34" s="91"/>
      <c r="I34" s="93"/>
      <c r="J34" s="79"/>
      <c r="K34" s="34"/>
    </row>
    <row r="35" spans="1:12" ht="21.75" hidden="1" customHeight="1" x14ac:dyDescent="0.3">
      <c r="A35" s="94" t="s">
        <v>56</v>
      </c>
      <c r="B35" s="95" t="s">
        <v>37</v>
      </c>
      <c r="C35" s="96"/>
      <c r="D35" s="23">
        <v>4</v>
      </c>
      <c r="E35" s="20" t="s">
        <v>38</v>
      </c>
      <c r="F35" s="22">
        <v>100</v>
      </c>
      <c r="G35" s="22">
        <f t="shared" ref="G35:G37" si="7">F35*D35</f>
        <v>400</v>
      </c>
      <c r="H35" s="23">
        <f>$H$32</f>
        <v>11.286153846153844</v>
      </c>
      <c r="I35" s="97">
        <f t="shared" ref="I35" si="8">G35*H35</f>
        <v>4514.4615384615381</v>
      </c>
      <c r="J35" s="79"/>
      <c r="K35" s="98" t="s">
        <v>57</v>
      </c>
    </row>
    <row r="36" spans="1:12" ht="21.75" hidden="1" customHeight="1" x14ac:dyDescent="0.3">
      <c r="A36" s="94"/>
      <c r="B36" s="59" t="str">
        <f>$B$22</f>
        <v>DOJAZD SERWISANTA z Jelcza-Laskowic</v>
      </c>
      <c r="C36" s="1"/>
      <c r="D36" s="61">
        <f t="shared" ref="D36:D37" si="9">$D$22</f>
        <v>0</v>
      </c>
      <c r="E36" s="20" t="s">
        <v>40</v>
      </c>
      <c r="F36" s="22">
        <v>3</v>
      </c>
      <c r="G36" s="22">
        <f t="shared" si="7"/>
        <v>0</v>
      </c>
      <c r="H36" s="23">
        <f>$H$32</f>
        <v>11.286153846153844</v>
      </c>
      <c r="I36" s="22">
        <f>G36*H36</f>
        <v>0</v>
      </c>
      <c r="J36" s="79"/>
      <c r="K36" s="98"/>
    </row>
    <row r="37" spans="1:12" ht="21.75" hidden="1" customHeight="1" x14ac:dyDescent="0.3">
      <c r="A37" s="94"/>
      <c r="B37" s="59" t="str">
        <f>$B$23</f>
        <v>POWRÓT SERWISANTA do Jelcza-Laskowic</v>
      </c>
      <c r="C37" s="1"/>
      <c r="D37" s="61">
        <f t="shared" si="9"/>
        <v>0</v>
      </c>
      <c r="E37" s="20" t="s">
        <v>40</v>
      </c>
      <c r="F37" s="22">
        <v>3</v>
      </c>
      <c r="G37" s="22">
        <f t="shared" si="7"/>
        <v>0</v>
      </c>
      <c r="H37" s="23">
        <f>$H$32</f>
        <v>11.286153846153844</v>
      </c>
      <c r="I37" s="22">
        <f>G37*H37</f>
        <v>0</v>
      </c>
      <c r="J37" s="79"/>
      <c r="K37" s="98"/>
    </row>
    <row r="38" spans="1:12" ht="21.75" hidden="1" customHeight="1" x14ac:dyDescent="0.3">
      <c r="B38" s="99" t="s">
        <v>58</v>
      </c>
      <c r="C38" s="100"/>
      <c r="D38" s="100"/>
      <c r="E38" s="100"/>
      <c r="F38" s="100"/>
      <c r="G38" s="100"/>
      <c r="H38" s="101"/>
      <c r="I38" s="102">
        <f>SUM(I35:I36)</f>
        <v>4514.4615384615381</v>
      </c>
      <c r="J38" s="79"/>
      <c r="K38" s="98"/>
    </row>
    <row r="39" spans="1:12" ht="15.75" hidden="1" customHeight="1" x14ac:dyDescent="0.3">
      <c r="A39" s="27"/>
      <c r="B39" s="71"/>
      <c r="C39" s="71"/>
      <c r="D39" s="72"/>
      <c r="E39" s="71"/>
      <c r="F39" s="73"/>
      <c r="G39" s="73"/>
      <c r="H39" s="72"/>
      <c r="I39" s="74"/>
      <c r="K39" s="34"/>
    </row>
    <row r="40" spans="1:12" ht="15.75" customHeight="1" x14ac:dyDescent="0.3">
      <c r="A40" s="103" t="s">
        <v>59</v>
      </c>
      <c r="B40" s="104"/>
      <c r="C40" s="104"/>
      <c r="D40" s="104"/>
      <c r="E40" s="104"/>
      <c r="F40" s="104"/>
      <c r="G40" s="104"/>
      <c r="H40" s="104"/>
      <c r="I40" s="105"/>
      <c r="K40" s="106"/>
    </row>
    <row r="41" spans="1:12" ht="24" x14ac:dyDescent="0.3">
      <c r="A41" s="107" t="s">
        <v>60</v>
      </c>
      <c r="B41" s="108"/>
      <c r="C41" s="26"/>
      <c r="D41" s="109" t="s">
        <v>19</v>
      </c>
      <c r="E41" s="110" t="s">
        <v>6</v>
      </c>
      <c r="F41" s="111" t="s">
        <v>20</v>
      </c>
      <c r="G41" s="112" t="s">
        <v>21</v>
      </c>
      <c r="H41" s="113" t="s">
        <v>22</v>
      </c>
      <c r="I41" s="114" t="s">
        <v>23</v>
      </c>
      <c r="K41" s="141" t="s">
        <v>78</v>
      </c>
      <c r="L41" s="142">
        <f>I24+I29+I50+I55</f>
        <v>27619.859199999999</v>
      </c>
    </row>
    <row r="42" spans="1:12" ht="23.25" customHeight="1" x14ac:dyDescent="0.3">
      <c r="A42" s="115"/>
      <c r="B42" s="116" t="s">
        <v>61</v>
      </c>
      <c r="C42" s="117"/>
      <c r="D42" s="23">
        <v>1</v>
      </c>
      <c r="E42" s="20" t="s">
        <v>14</v>
      </c>
      <c r="F42" s="118">
        <v>12663</v>
      </c>
      <c r="G42" s="22">
        <f>F42*D42</f>
        <v>12663</v>
      </c>
      <c r="H42" s="23">
        <v>1</v>
      </c>
      <c r="I42" s="22">
        <f>G42*H42</f>
        <v>12663</v>
      </c>
      <c r="K42" s="141"/>
      <c r="L42" s="142"/>
    </row>
    <row r="43" spans="1:12" ht="24.75" customHeight="1" x14ac:dyDescent="0.3">
      <c r="A43" s="115"/>
      <c r="B43" s="119" t="s">
        <v>62</v>
      </c>
      <c r="C43" s="120"/>
      <c r="D43" s="121">
        <v>1.5</v>
      </c>
      <c r="E43" s="83" t="s">
        <v>63</v>
      </c>
      <c r="F43" s="122">
        <v>4.7699999999999996</v>
      </c>
      <c r="G43" s="22">
        <f>F43*D43</f>
        <v>7.1549999999999994</v>
      </c>
      <c r="H43" s="82">
        <v>1</v>
      </c>
      <c r="I43" s="123">
        <v>7.16</v>
      </c>
      <c r="K43" s="141"/>
      <c r="L43" s="142"/>
    </row>
    <row r="44" spans="1:12" ht="24.75" customHeight="1" x14ac:dyDescent="0.3">
      <c r="A44" s="115"/>
      <c r="B44" s="119" t="s">
        <v>64</v>
      </c>
      <c r="C44" s="120"/>
      <c r="D44" s="124">
        <v>1</v>
      </c>
      <c r="E44" s="83" t="s">
        <v>63</v>
      </c>
      <c r="F44" s="122">
        <v>55</v>
      </c>
      <c r="G44" s="22">
        <f>F44*D44</f>
        <v>55</v>
      </c>
      <c r="H44" s="82">
        <v>1</v>
      </c>
      <c r="I44" s="123">
        <v>82.5</v>
      </c>
    </row>
    <row r="45" spans="1:12" ht="33" customHeight="1" x14ac:dyDescent="0.3">
      <c r="A45" s="125"/>
      <c r="B45" s="119" t="s">
        <v>65</v>
      </c>
      <c r="C45" s="120"/>
      <c r="D45" s="82">
        <v>1</v>
      </c>
      <c r="E45" s="83" t="s">
        <v>16</v>
      </c>
      <c r="F45" s="122">
        <v>340</v>
      </c>
      <c r="G45" s="22">
        <f>F45*D45</f>
        <v>340</v>
      </c>
      <c r="H45" s="82">
        <v>1</v>
      </c>
      <c r="I45" s="123">
        <v>82.5</v>
      </c>
    </row>
    <row r="46" spans="1:12" x14ac:dyDescent="0.3">
      <c r="A46" s="15"/>
      <c r="B46" s="126" t="s">
        <v>66</v>
      </c>
      <c r="C46" s="126"/>
      <c r="D46" s="126"/>
      <c r="E46" s="126"/>
      <c r="F46" s="126"/>
      <c r="G46" s="126"/>
      <c r="H46" s="126"/>
      <c r="I46" s="127">
        <f>SUM(I42:I45)</f>
        <v>12835.16</v>
      </c>
    </row>
    <row r="47" spans="1:12" ht="15.75" customHeight="1" x14ac:dyDescent="0.3">
      <c r="A47" s="15"/>
      <c r="B47" s="15"/>
      <c r="C47" s="15"/>
      <c r="D47" s="14"/>
      <c r="E47" s="15"/>
      <c r="H47" s="14"/>
    </row>
    <row r="48" spans="1:12" ht="27.75" customHeight="1" x14ac:dyDescent="0.3">
      <c r="A48" s="75" t="s">
        <v>67</v>
      </c>
      <c r="B48" s="76" t="s">
        <v>35</v>
      </c>
      <c r="C48" s="77"/>
      <c r="D48" s="23" t="s">
        <v>19</v>
      </c>
      <c r="E48" s="17" t="s">
        <v>6</v>
      </c>
      <c r="F48" s="22" t="s">
        <v>20</v>
      </c>
      <c r="G48" s="46" t="s">
        <v>21</v>
      </c>
      <c r="H48" s="47" t="s">
        <v>52</v>
      </c>
      <c r="I48" s="48" t="s">
        <v>23</v>
      </c>
      <c r="K48" s="128" t="s">
        <v>57</v>
      </c>
    </row>
    <row r="49" spans="1:11" ht="30" customHeight="1" x14ac:dyDescent="0.3">
      <c r="A49" s="80"/>
      <c r="B49" s="23">
        <v>1820</v>
      </c>
      <c r="C49" s="81" t="s">
        <v>68</v>
      </c>
      <c r="D49" s="82">
        <v>1</v>
      </c>
      <c r="E49" s="83" t="s">
        <v>35</v>
      </c>
      <c r="F49" s="84">
        <f>F5</f>
        <v>4.28</v>
      </c>
      <c r="G49" s="85">
        <f>B49*F49</f>
        <v>7789.6</v>
      </c>
      <c r="H49" s="140">
        <f>$I$5/$B$49</f>
        <v>2.4184615384615382</v>
      </c>
      <c r="I49" s="85">
        <f>H49*G49</f>
        <v>18838.847999999998</v>
      </c>
      <c r="J49" s="129"/>
      <c r="K49" s="128"/>
    </row>
    <row r="50" spans="1:11" x14ac:dyDescent="0.3">
      <c r="A50" s="130"/>
      <c r="B50" s="131" t="s">
        <v>69</v>
      </c>
      <c r="C50" s="131"/>
      <c r="D50" s="131"/>
      <c r="E50" s="131"/>
      <c r="F50" s="131"/>
      <c r="G50" s="131"/>
      <c r="H50" s="131"/>
      <c r="I50" s="132">
        <f>SUM(I49)</f>
        <v>18838.847999999998</v>
      </c>
      <c r="K50" s="128"/>
    </row>
    <row r="51" spans="1:11" x14ac:dyDescent="0.3">
      <c r="A51" s="130"/>
      <c r="B51" s="133"/>
      <c r="C51" s="133"/>
      <c r="D51" s="134"/>
      <c r="E51" s="133"/>
      <c r="F51" s="118"/>
      <c r="G51" s="118"/>
      <c r="H51" s="134"/>
      <c r="I51" s="135"/>
      <c r="K51" s="128"/>
    </row>
    <row r="52" spans="1:11" ht="15" customHeight="1" x14ac:dyDescent="0.3">
      <c r="A52" s="7" t="s">
        <v>70</v>
      </c>
      <c r="B52" s="95" t="s">
        <v>37</v>
      </c>
      <c r="C52" s="96"/>
      <c r="D52" s="23">
        <v>2</v>
      </c>
      <c r="E52" s="20" t="s">
        <v>38</v>
      </c>
      <c r="F52" s="22">
        <v>100</v>
      </c>
      <c r="G52" s="22">
        <f>F52*D52</f>
        <v>200</v>
      </c>
      <c r="H52" s="23">
        <f>CEILING($H$49,1)</f>
        <v>3</v>
      </c>
      <c r="I52" s="22">
        <f t="shared" ref="I52" si="10">G52*H52</f>
        <v>600</v>
      </c>
      <c r="K52" s="128"/>
    </row>
    <row r="53" spans="1:11" x14ac:dyDescent="0.3">
      <c r="A53" s="7"/>
      <c r="B53" s="59" t="str">
        <f>$B$22</f>
        <v>DOJAZD SERWISANTA z Jelcza-Laskowic</v>
      </c>
      <c r="C53" s="1"/>
      <c r="D53" s="61">
        <f t="shared" ref="D53:D54" si="11">$D$22</f>
        <v>0</v>
      </c>
      <c r="E53" s="20" t="s">
        <v>40</v>
      </c>
      <c r="F53" s="22">
        <v>3</v>
      </c>
      <c r="G53" s="22">
        <f t="shared" ref="G53:G54" si="12">F53*D53</f>
        <v>0</v>
      </c>
      <c r="H53" s="23">
        <f t="shared" ref="H53:H54" si="13">CEILING($H$49,1)</f>
        <v>3</v>
      </c>
      <c r="I53" s="22">
        <f>G53*H53</f>
        <v>0</v>
      </c>
      <c r="K53" s="128"/>
    </row>
    <row r="54" spans="1:11" x14ac:dyDescent="0.3">
      <c r="A54" s="7"/>
      <c r="B54" s="59" t="str">
        <f>$B$23</f>
        <v>POWRÓT SERWISANTA do Jelcza-Laskowic</v>
      </c>
      <c r="C54" s="1"/>
      <c r="D54" s="61">
        <f t="shared" si="11"/>
        <v>0</v>
      </c>
      <c r="E54" s="20" t="s">
        <v>40</v>
      </c>
      <c r="F54" s="22">
        <v>3</v>
      </c>
      <c r="G54" s="22">
        <f t="shared" si="12"/>
        <v>0</v>
      </c>
      <c r="H54" s="23">
        <f t="shared" si="13"/>
        <v>3</v>
      </c>
      <c r="I54" s="22">
        <f>G54*H54</f>
        <v>0</v>
      </c>
      <c r="K54" s="128"/>
    </row>
    <row r="55" spans="1:11" ht="15" customHeight="1" x14ac:dyDescent="0.3">
      <c r="A55" s="16"/>
      <c r="B55" s="136" t="s">
        <v>71</v>
      </c>
      <c r="C55" s="136"/>
      <c r="D55" s="136"/>
      <c r="E55" s="136"/>
      <c r="F55" s="136"/>
      <c r="G55" s="136"/>
      <c r="H55" s="136"/>
      <c r="I55" s="11">
        <f>SUM(I52:I53)</f>
        <v>600</v>
      </c>
      <c r="K55" s="128"/>
    </row>
    <row r="56" spans="1:11" x14ac:dyDescent="0.3">
      <c r="H56" s="56"/>
    </row>
    <row r="57" spans="1:11" x14ac:dyDescent="0.3">
      <c r="D57" s="13"/>
    </row>
    <row r="58" spans="1:11" x14ac:dyDescent="0.3">
      <c r="D58" s="13"/>
    </row>
    <row r="59" spans="1:11" x14ac:dyDescent="0.3">
      <c r="D59" s="13"/>
    </row>
  </sheetData>
  <mergeCells count="44">
    <mergeCell ref="K41:K43"/>
    <mergeCell ref="L41:L43"/>
    <mergeCell ref="B46:H46"/>
    <mergeCell ref="A48:A49"/>
    <mergeCell ref="K48:K55"/>
    <mergeCell ref="B50:H50"/>
    <mergeCell ref="A52:A54"/>
    <mergeCell ref="B52:C52"/>
    <mergeCell ref="B53:C53"/>
    <mergeCell ref="B54:C54"/>
    <mergeCell ref="B55:H55"/>
    <mergeCell ref="A40:I40"/>
    <mergeCell ref="A41:A45"/>
    <mergeCell ref="B42:C42"/>
    <mergeCell ref="B43:C43"/>
    <mergeCell ref="B44:C44"/>
    <mergeCell ref="B45:C45"/>
    <mergeCell ref="A31:A32"/>
    <mergeCell ref="J31:J38"/>
    <mergeCell ref="B33:H33"/>
    <mergeCell ref="A35:A37"/>
    <mergeCell ref="B35:C35"/>
    <mergeCell ref="K35:K38"/>
    <mergeCell ref="B36:C36"/>
    <mergeCell ref="B37:C37"/>
    <mergeCell ref="B38:H38"/>
    <mergeCell ref="B24:H24"/>
    <mergeCell ref="A26:A28"/>
    <mergeCell ref="B26:C26"/>
    <mergeCell ref="B27:C27"/>
    <mergeCell ref="B28:C28"/>
    <mergeCell ref="B29:H29"/>
    <mergeCell ref="A11:A23"/>
    <mergeCell ref="K12:K19"/>
    <mergeCell ref="L12:L19"/>
    <mergeCell ref="B21:C21"/>
    <mergeCell ref="B22:C22"/>
    <mergeCell ref="B23:C23"/>
    <mergeCell ref="A1:C1"/>
    <mergeCell ref="A2:C2"/>
    <mergeCell ref="A7:A8"/>
    <mergeCell ref="B7:C7"/>
    <mergeCell ref="B8:C8"/>
    <mergeCell ref="B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R66C3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Węglowska</dc:creator>
  <cp:lastModifiedBy>Monika Węglowska</cp:lastModifiedBy>
  <cp:lastPrinted>2025-05-07T06:01:13Z</cp:lastPrinted>
  <dcterms:created xsi:type="dcterms:W3CDTF">2025-05-07T05:22:34Z</dcterms:created>
  <dcterms:modified xsi:type="dcterms:W3CDTF">2025-05-07T06:02:02Z</dcterms:modified>
</cp:coreProperties>
</file>