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ekordhalenamiotowe-my.sharepoint.com/personal/monika_weglowska_halenamiotowe_com_pl/Documents/Pulpit/WYCENY/WYCENY AGREGATÓW/"/>
    </mc:Choice>
  </mc:AlternateContent>
  <xr:revisionPtr revIDLastSave="0" documentId="8_{CF5299C7-F6A2-4B19-BDA0-DB83DBF24920}" xr6:coauthVersionLast="47" xr6:coauthVersionMax="47" xr10:uidLastSave="{00000000-0000-0000-0000-000000000000}"/>
  <bookViews>
    <workbookView xWindow="-108" yWindow="-108" windowWidth="30936" windowHeight="16896" xr2:uid="{C3DB315F-85C5-4A7F-BFED-A7C0962E9DEA}"/>
  </bookViews>
  <sheets>
    <sheet name="D550" sheetId="1" r:id="rId1"/>
  </sheet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5" i="1" l="1"/>
  <c r="G55" i="1" s="1"/>
  <c r="B55" i="1"/>
  <c r="D54" i="1"/>
  <c r="G54" i="1" s="1"/>
  <c r="B54" i="1"/>
  <c r="G53" i="1"/>
  <c r="G50" i="1"/>
  <c r="F50" i="1"/>
  <c r="K46" i="1"/>
  <c r="G46" i="1"/>
  <c r="G45" i="1"/>
  <c r="G44" i="1"/>
  <c r="I43" i="1"/>
  <c r="I47" i="1" s="1"/>
  <c r="G43" i="1"/>
  <c r="D38" i="1"/>
  <c r="G38" i="1" s="1"/>
  <c r="B38" i="1"/>
  <c r="D37" i="1"/>
  <c r="G37" i="1" s="1"/>
  <c r="B37" i="1"/>
  <c r="G36" i="1"/>
  <c r="F33" i="1"/>
  <c r="G33" i="1" s="1"/>
  <c r="D29" i="1"/>
  <c r="G29" i="1" s="1"/>
  <c r="I29" i="1" s="1"/>
  <c r="B29" i="1"/>
  <c r="D28" i="1"/>
  <c r="G28" i="1" s="1"/>
  <c r="I28" i="1" s="1"/>
  <c r="B28" i="1"/>
  <c r="G27" i="1"/>
  <c r="I27" i="1" s="1"/>
  <c r="G26" i="1"/>
  <c r="I26" i="1" s="1"/>
  <c r="G23" i="1"/>
  <c r="G22" i="1"/>
  <c r="G21" i="1"/>
  <c r="G19" i="1"/>
  <c r="G15" i="1"/>
  <c r="G14" i="1"/>
  <c r="G13" i="1"/>
  <c r="G12" i="1"/>
  <c r="I8" i="1"/>
  <c r="G8" i="1"/>
  <c r="I7" i="1"/>
  <c r="G7" i="1"/>
  <c r="G5" i="1"/>
  <c r="H2" i="1"/>
  <c r="H5" i="1" s="1"/>
  <c r="H22" i="1" l="1"/>
  <c r="I22" i="1" s="1"/>
  <c r="H14" i="1"/>
  <c r="H23" i="1"/>
  <c r="I23" i="1" s="1"/>
  <c r="H21" i="1"/>
  <c r="I21" i="1" s="1"/>
  <c r="H13" i="1"/>
  <c r="I13" i="1" s="1"/>
  <c r="H15" i="1"/>
  <c r="I15" i="1" s="1"/>
  <c r="I5" i="1"/>
  <c r="H19" i="1"/>
  <c r="I19" i="1" s="1"/>
  <c r="H12" i="1"/>
  <c r="I12" i="1" s="1"/>
  <c r="I14" i="1"/>
  <c r="I30" i="1"/>
  <c r="I24" i="1" l="1"/>
  <c r="L2" i="1" s="1"/>
  <c r="N2" i="1" s="1"/>
  <c r="H50" i="1"/>
  <c r="H33" i="1"/>
  <c r="J5" i="1"/>
  <c r="I9" i="1" l="1"/>
  <c r="L5" i="1"/>
  <c r="N5" i="1" s="1"/>
  <c r="H36" i="1"/>
  <c r="I36" i="1" s="1"/>
  <c r="I33" i="1"/>
  <c r="I34" i="1" s="1"/>
  <c r="H38" i="1"/>
  <c r="I38" i="1" s="1"/>
  <c r="H37" i="1"/>
  <c r="I37" i="1" s="1"/>
  <c r="H55" i="1"/>
  <c r="I55" i="1" s="1"/>
  <c r="I50" i="1"/>
  <c r="I51" i="1" s="1"/>
  <c r="H53" i="1"/>
  <c r="I53" i="1" s="1"/>
  <c r="H54" i="1"/>
  <c r="I54" i="1" s="1"/>
  <c r="I56" i="1" l="1"/>
  <c r="I39" i="1"/>
</calcChain>
</file>

<file path=xl/sharedStrings.xml><?xml version="1.0" encoding="utf-8"?>
<sst xmlns="http://schemas.openxmlformats.org/spreadsheetml/2006/main" count="122" uniqueCount="75">
  <si>
    <t>ILOŚĆ DNI WYNAJMU</t>
  </si>
  <si>
    <r>
      <t xml:space="preserve">ilość h czasu pracy agregatu </t>
    </r>
    <r>
      <rPr>
        <b/>
        <sz val="11"/>
        <color theme="1"/>
        <rFont val="Aptos Narrow"/>
        <family val="2"/>
        <scheme val="minor"/>
      </rPr>
      <t xml:space="preserve">dziennie </t>
    </r>
  </si>
  <si>
    <r>
      <t xml:space="preserve">ilość </t>
    </r>
    <r>
      <rPr>
        <b/>
        <sz val="11"/>
        <color theme="1"/>
        <rFont val="Aptos Narrow"/>
        <family val="2"/>
        <scheme val="minor"/>
      </rPr>
      <t>łączna</t>
    </r>
    <r>
      <rPr>
        <sz val="11"/>
        <color theme="1"/>
        <rFont val="Aptos Narrow"/>
        <family val="2"/>
        <charset val="238"/>
        <scheme val="minor"/>
      </rPr>
      <t xml:space="preserve"> h pracy agregatu</t>
    </r>
  </si>
  <si>
    <t>Na dzień dzisiejszy cena oleju napędowego zgodnie z Państwa warunkami wynosi 4,62 zł/l netto</t>
  </si>
  <si>
    <r>
      <t>ŁĄCZNY KOSZT SERWISU</t>
    </r>
    <r>
      <rPr>
        <sz val="14"/>
        <color rgb="FFFF0000"/>
        <rFont val="Aptos Narrow"/>
        <family val="2"/>
        <scheme val="minor"/>
      </rPr>
      <t xml:space="preserve"> BEZ PALIWA</t>
    </r>
    <r>
      <rPr>
        <sz val="14"/>
        <color theme="1"/>
        <rFont val="Aptos Narrow"/>
        <family val="2"/>
        <charset val="238"/>
        <scheme val="minor"/>
      </rPr>
      <t xml:space="preserve"> NA </t>
    </r>
    <r>
      <rPr>
        <b/>
        <sz val="14"/>
        <color theme="1"/>
        <rFont val="Aptos Narrow"/>
        <family val="2"/>
        <scheme val="minor"/>
      </rPr>
      <t>1 SZT</t>
    </r>
    <r>
      <rPr>
        <sz val="14"/>
        <color theme="1"/>
        <rFont val="Aptos Narrow"/>
        <family val="2"/>
        <charset val="238"/>
        <scheme val="minor"/>
      </rPr>
      <t xml:space="preserve"> AGREGATU</t>
    </r>
  </si>
  <si>
    <t>koszt motogodziny pracy</t>
  </si>
  <si>
    <t>motogodzina nie zawiera:</t>
  </si>
  <si>
    <t>okres wynajmu ….............</t>
  </si>
  <si>
    <t>dni</t>
  </si>
  <si>
    <t>h</t>
  </si>
  <si>
    <t>- kosztu wynajmu agregatu</t>
  </si>
  <si>
    <t>- kosztu zakupu paliwa</t>
  </si>
  <si>
    <t>- kosztu wynajmu zbiornika zewnętrznego</t>
  </si>
  <si>
    <t>spalanie paliwa przy obciążeniu 75%</t>
  </si>
  <si>
    <t>j.m</t>
  </si>
  <si>
    <t>cena paliwa na dzień 25.06.2025</t>
  </si>
  <si>
    <t>cena 1h pracy agregatu</t>
  </si>
  <si>
    <t>ilość łączna h pracy agregatu</t>
  </si>
  <si>
    <t>łączna ilość litrów potrzebna do pracy agregatu [l]</t>
  </si>
  <si>
    <t>łączna wartość paliwa [zł]</t>
  </si>
  <si>
    <r>
      <t xml:space="preserve">ŁĄCZNY KOSZT SERWISU </t>
    </r>
    <r>
      <rPr>
        <sz val="14"/>
        <color rgb="FFFF0000"/>
        <rFont val="Aptos Narrow"/>
        <family val="2"/>
        <scheme val="minor"/>
      </rPr>
      <t>WRAZ Z PALIWEM</t>
    </r>
    <r>
      <rPr>
        <sz val="14"/>
        <color theme="1"/>
        <rFont val="Aptos Narrow"/>
        <family val="2"/>
        <charset val="238"/>
        <scheme val="minor"/>
      </rPr>
      <t xml:space="preserve"> NA </t>
    </r>
    <r>
      <rPr>
        <b/>
        <sz val="14"/>
        <color theme="1"/>
        <rFont val="Aptos Narrow"/>
        <family val="2"/>
        <scheme val="minor"/>
      </rPr>
      <t>1 SZT</t>
    </r>
    <r>
      <rPr>
        <sz val="14"/>
        <color theme="1"/>
        <rFont val="Aptos Narrow"/>
        <family val="2"/>
        <charset val="238"/>
        <scheme val="minor"/>
      </rPr>
      <t xml:space="preserve"> AGREGATU</t>
    </r>
  </si>
  <si>
    <t>koszt motogodziny pracy wraz z paliwem</t>
  </si>
  <si>
    <t>[l/h]</t>
  </si>
  <si>
    <r>
      <rPr>
        <sz val="11"/>
        <color rgb="FF000000"/>
        <rFont val="Aptos Narrow"/>
        <family val="2"/>
        <scheme val="minor"/>
      </rPr>
      <t>agregat</t>
    </r>
    <r>
      <rPr>
        <sz val="11"/>
        <color rgb="FFFF0000"/>
        <rFont val="Aptos Narrow"/>
        <family val="2"/>
        <scheme val="minor"/>
      </rPr>
      <t xml:space="preserve"> 
SDMO D550</t>
    </r>
  </si>
  <si>
    <t>agregat D550</t>
  </si>
  <si>
    <t>[szt.]</t>
  </si>
  <si>
    <t>przewody paliwowe agregat-zbiornik</t>
  </si>
  <si>
    <t>[kpl]</t>
  </si>
  <si>
    <t>cena zakupu nowego agregatu wraz z oprzyrządowaniem</t>
  </si>
  <si>
    <r>
      <rPr>
        <sz val="11"/>
        <color rgb="FF000000"/>
        <rFont val="Aptos Narrow"/>
        <family val="2"/>
        <scheme val="minor"/>
      </rPr>
      <t xml:space="preserve">serwis agregatu 
</t>
    </r>
    <r>
      <rPr>
        <sz val="11"/>
        <color rgb="FFFF0000"/>
        <rFont val="Aptos Narrow"/>
        <family val="2"/>
        <scheme val="minor"/>
      </rPr>
      <t>SDMO D550</t>
    </r>
  </si>
  <si>
    <t>ilość</t>
  </si>
  <si>
    <t>[zł]</t>
  </si>
  <si>
    <t>RAZEM [netto]</t>
  </si>
  <si>
    <t>ilość całkowita</t>
  </si>
  <si>
    <t>wartość całkowita [netto]</t>
  </si>
  <si>
    <t>FILTR</t>
  </si>
  <si>
    <t>SN 1212</t>
  </si>
  <si>
    <t>SN 916010</t>
  </si>
  <si>
    <t>SO 6074</t>
  </si>
  <si>
    <t>SA 16455</t>
  </si>
  <si>
    <t>OLEJ</t>
  </si>
  <si>
    <t>15W40</t>
  </si>
  <si>
    <t>[l]</t>
  </si>
  <si>
    <t>czas pracy pracownika</t>
  </si>
  <si>
    <t>[h]</t>
  </si>
  <si>
    <t>[km]</t>
  </si>
  <si>
    <t>koszt eksploatacji agregatu jaki ponosi firma</t>
  </si>
  <si>
    <t>awaria</t>
  </si>
  <si>
    <t>części zamienne</t>
  </si>
  <si>
    <t>należy rozwazyć czy nie warto doliczyć do kosztów eksploatacji dojazd serwisanta w razie awarii</t>
  </si>
  <si>
    <t>paliwo zbiornika agregatu</t>
  </si>
  <si>
    <t>ilość tankowań w ciągu wynajmu</t>
  </si>
  <si>
    <t>PALIWO-pojemność rzeczywista zbiornika 527l</t>
  </si>
  <si>
    <t>cena zakupu paliwa do zbiornika wewnętrznego</t>
  </si>
  <si>
    <t>tankowanie zbiornika agregatu</t>
  </si>
  <si>
    <t>jeżeli serwisant jest wymagany to powyżej koszt usługi tankowania, który nie zawiera paliwa</t>
  </si>
  <si>
    <t>zalecana opcja dodatkowa w celu zmniejszenia liczby tankowań</t>
  </si>
  <si>
    <t>zbiornik</t>
  </si>
  <si>
    <t xml:space="preserve">zakładając korzystanie z paliwa w zbiorniku wewnętrznym i zewnętrznym wystarczy paliwa na </t>
  </si>
  <si>
    <t>spaw-mal 2000</t>
  </si>
  <si>
    <t>przewód uziomowy LGY 6,0/750</t>
  </si>
  <si>
    <t>[m]</t>
  </si>
  <si>
    <t>szpila uziomowa 1,5m</t>
  </si>
  <si>
    <t>przewód paliwowy agregat-zbiornik (wraz z zaworem zwrotnym oraz filtrem)</t>
  </si>
  <si>
    <t>cena zakupu nowego zbiornika wraz z oprzyrządowaniem</t>
  </si>
  <si>
    <t>godzin pracy agregatu</t>
  </si>
  <si>
    <t>zgodnie z wymogiem powino być 96h pomiędzy tankowaniami</t>
  </si>
  <si>
    <t>paliwo zbiornika zewnętrznego</t>
  </si>
  <si>
    <t>PALIWO-pojemność rzeczywista zbiornika 1820l</t>
  </si>
  <si>
    <t>cena zakupu paliwa do zbiornika zewnętrznego</t>
  </si>
  <si>
    <t>TANKOWANIE</t>
  </si>
  <si>
    <r>
      <t xml:space="preserve">jeżeli serwisant jest wymagany to powyżej koszt usługi tankowania, który </t>
    </r>
    <r>
      <rPr>
        <sz val="11"/>
        <color rgb="FFFF0000"/>
        <rFont val="Aptos Narrow"/>
        <family val="2"/>
        <scheme val="minor"/>
      </rPr>
      <t xml:space="preserve">nie </t>
    </r>
    <r>
      <rPr>
        <sz val="11"/>
        <rFont val="Aptos Narrow"/>
        <family val="2"/>
        <charset val="238"/>
        <scheme val="minor"/>
      </rPr>
      <t>zawiera paliwa</t>
    </r>
  </si>
  <si>
    <r>
      <t xml:space="preserve">DOJAZD SERWISANTA </t>
    </r>
    <r>
      <rPr>
        <sz val="11"/>
        <color rgb="FF00B0F0"/>
        <rFont val="Aptos Narrow"/>
        <family val="2"/>
        <scheme val="minor"/>
      </rPr>
      <t>z Jelcza</t>
    </r>
  </si>
  <si>
    <r>
      <t xml:space="preserve">POWRÓT SERWISANTA </t>
    </r>
    <r>
      <rPr>
        <sz val="11"/>
        <color rgb="FF00B0F0"/>
        <rFont val="Aptos Narrow"/>
        <family val="2"/>
        <scheme val="minor"/>
      </rPr>
      <t>do Jelcza</t>
    </r>
  </si>
  <si>
    <t>Elektrociepłownia Nowy Wirek, ul. Tunkla 112E, 41-707 Ruda
Śląska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</si>
</sst>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zł&quot;"/>
    <numFmt numFmtId="165" formatCode="#,##0.0"/>
  </numFmts>
  <fonts count="25" x14ac:knownFonts="1">
    <font>
      <sz val="11"/>
      <color theme="1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sz val="14"/>
      <color theme="1"/>
      <name val="Aptos Narrow"/>
      <family val="2"/>
      <charset val="238"/>
      <scheme val="minor"/>
    </font>
    <font>
      <sz val="14"/>
      <color rgb="FFFF000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name val="Aptos Narrow"/>
      <family val="2"/>
      <charset val="238"/>
      <scheme val="minor"/>
    </font>
    <font>
      <sz val="11"/>
      <color rgb="FF212529"/>
      <name val="Arial"/>
      <family val="2"/>
      <charset val="238"/>
    </font>
    <font>
      <i/>
      <sz val="11"/>
      <color theme="0" tint="-0.499984740745262"/>
      <name val="Aptos Narrow"/>
      <family val="2"/>
      <charset val="238"/>
      <scheme val="minor"/>
    </font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9"/>
      <color theme="1"/>
      <name val="Aptos Narrow"/>
      <family val="2"/>
      <charset val="238"/>
      <scheme val="minor"/>
    </font>
    <font>
      <sz val="8"/>
      <color theme="1"/>
      <name val="Aptos Narrow"/>
      <family val="2"/>
      <charset val="238"/>
      <scheme val="minor"/>
    </font>
    <font>
      <sz val="11"/>
      <color rgb="FF00B0F0"/>
      <name val="Aptos Narrow"/>
      <family val="2"/>
      <scheme val="minor"/>
    </font>
    <font>
      <i/>
      <sz val="11"/>
      <color theme="0" tint="-0.499984740745262"/>
      <name val="Aptos Narrow"/>
      <family val="2"/>
      <scheme val="minor"/>
    </font>
    <font>
      <i/>
      <sz val="11"/>
      <color rgb="FFA6A6A6"/>
      <name val="Calibri"/>
      <family val="2"/>
      <charset val="238"/>
    </font>
    <font>
      <sz val="10"/>
      <color theme="1"/>
      <name val="Aptos Narrow"/>
      <family val="2"/>
      <scheme val="minor"/>
    </font>
    <font>
      <sz val="11"/>
      <name val="Calibri"/>
      <family val="2"/>
      <charset val="238"/>
    </font>
    <font>
      <sz val="11"/>
      <color rgb="FF000000"/>
      <name val="Calibri"/>
      <family val="2"/>
      <charset val="238"/>
    </font>
    <font>
      <i/>
      <sz val="11"/>
      <color theme="0" tint="-0.499984740745262"/>
      <name val="Calibri"/>
      <family val="2"/>
      <charset val="238"/>
    </font>
    <font>
      <sz val="11"/>
      <color rgb="FFFF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b/>
      <sz val="16"/>
      <color theme="1"/>
      <name val="Aptos Narrow"/>
      <family val="2"/>
      <scheme val="minor"/>
    </font>
    <font>
      <sz val="14"/>
      <color rgb="FFFF0000"/>
      <name val="Aptos Narrow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52">
    <xf numFmtId="0" fontId="0" fillId="0" borderId="0" xfId="0"/>
    <xf numFmtId="4" fontId="0" fillId="0" borderId="1" xfId="0" applyNumberFormat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4" fontId="0" fillId="0" borderId="0" xfId="0" applyNumberFormat="1"/>
    <xf numFmtId="164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3" fontId="0" fillId="0" borderId="1" xfId="0" applyNumberFormat="1" applyBorder="1" applyAlignment="1">
      <alignment horizontal="center" vertical="center" wrapText="1"/>
    </xf>
    <xf numFmtId="4" fontId="0" fillId="3" borderId="1" xfId="0" applyNumberFormat="1" applyFill="1" applyBorder="1" applyAlignment="1">
      <alignment horizontal="center" vertical="center" wrapText="1"/>
    </xf>
    <xf numFmtId="4" fontId="3" fillId="4" borderId="1" xfId="0" applyNumberFormat="1" applyFont="1" applyFill="1" applyBorder="1" applyAlignment="1">
      <alignment horizontal="center" vertical="center" wrapText="1"/>
    </xf>
    <xf numFmtId="4" fontId="6" fillId="5" borderId="2" xfId="0" applyNumberFormat="1" applyFont="1" applyFill="1" applyBorder="1" applyAlignment="1">
      <alignment horizontal="center" vertical="center" wrapText="1"/>
    </xf>
    <xf numFmtId="4" fontId="1" fillId="5" borderId="1" xfId="0" applyNumberFormat="1" applyFont="1" applyFill="1" applyBorder="1" applyAlignment="1">
      <alignment vertical="center"/>
    </xf>
    <xf numFmtId="4" fontId="0" fillId="6" borderId="1" xfId="0" applyNumberFormat="1" applyFill="1" applyBorder="1" applyAlignment="1">
      <alignment horizontal="center" vertical="center"/>
    </xf>
    <xf numFmtId="3" fontId="7" fillId="2" borderId="1" xfId="0" applyNumberFormat="1" applyFont="1" applyFill="1" applyBorder="1" applyAlignment="1">
      <alignment horizontal="center" vertical="center"/>
    </xf>
    <xf numFmtId="4" fontId="0" fillId="6" borderId="1" xfId="0" applyNumberFormat="1" applyFill="1" applyBorder="1" applyAlignment="1">
      <alignment horizontal="center" vertical="center"/>
    </xf>
    <xf numFmtId="1" fontId="0" fillId="6" borderId="1" xfId="0" applyNumberFormat="1" applyFill="1" applyBorder="1" applyAlignment="1">
      <alignment horizontal="center" vertical="center"/>
    </xf>
    <xf numFmtId="164" fontId="0" fillId="6" borderId="1" xfId="0" applyNumberFormat="1" applyFill="1" applyBorder="1" applyAlignment="1">
      <alignment horizontal="center" vertical="center"/>
    </xf>
    <xf numFmtId="3" fontId="0" fillId="6" borderId="1" xfId="0" applyNumberForma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6" fillId="0" borderId="2" xfId="0" applyNumberFormat="1" applyFont="1" applyBorder="1" applyAlignment="1">
      <alignment horizontal="center" vertical="center"/>
    </xf>
    <xf numFmtId="49" fontId="6" fillId="0" borderId="1" xfId="0" applyNumberFormat="1" applyFont="1" applyBorder="1"/>
    <xf numFmtId="49" fontId="6" fillId="0" borderId="1" xfId="0" applyNumberFormat="1" applyFont="1" applyBorder="1" applyAlignment="1">
      <alignment vertical="center"/>
    </xf>
    <xf numFmtId="3" fontId="0" fillId="0" borderId="0" xfId="0" applyNumberFormat="1"/>
    <xf numFmtId="3" fontId="0" fillId="0" borderId="0" xfId="0" applyNumberFormat="1" applyAlignment="1">
      <alignment horizontal="center"/>
    </xf>
    <xf numFmtId="164" fontId="6" fillId="0" borderId="3" xfId="0" applyNumberFormat="1" applyFont="1" applyBorder="1" applyAlignment="1">
      <alignment horizontal="center" vertic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164" fontId="0" fillId="7" borderId="1" xfId="0" applyNumberFormat="1" applyFill="1" applyBorder="1" applyAlignment="1">
      <alignment horizontal="center" vertical="center" wrapText="1"/>
    </xf>
    <xf numFmtId="4" fontId="0" fillId="7" borderId="1" xfId="0" applyNumberFormat="1" applyFill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4" fontId="6" fillId="5" borderId="1" xfId="0" applyNumberFormat="1" applyFont="1" applyFill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/>
    </xf>
    <xf numFmtId="4" fontId="8" fillId="0" borderId="1" xfId="0" applyNumberFormat="1" applyFont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4" fontId="0" fillId="0" borderId="4" xfId="0" applyNumberFormat="1" applyBorder="1" applyAlignment="1">
      <alignment horizontal="center"/>
    </xf>
    <xf numFmtId="4" fontId="0" fillId="0" borderId="4" xfId="0" applyNumberFormat="1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4" fontId="0" fillId="0" borderId="6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4" fontId="9" fillId="4" borderId="7" xfId="0" applyNumberFormat="1" applyFont="1" applyFill="1" applyBorder="1" applyAlignment="1">
      <alignment horizontal="center" vertical="center" wrapText="1"/>
    </xf>
    <xf numFmtId="4" fontId="0" fillId="0" borderId="8" xfId="0" applyNumberFormat="1" applyBorder="1" applyAlignment="1">
      <alignment horizontal="center" vertical="center" wrapText="1"/>
    </xf>
    <xf numFmtId="4" fontId="0" fillId="0" borderId="5" xfId="0" applyNumberFormat="1" applyBorder="1" applyAlignment="1">
      <alignment horizontal="center" vertical="center" wrapText="1"/>
    </xf>
    <xf numFmtId="4" fontId="1" fillId="0" borderId="0" xfId="0" applyNumberFormat="1" applyFont="1" applyAlignment="1">
      <alignment vertical="center"/>
    </xf>
    <xf numFmtId="4" fontId="0" fillId="0" borderId="1" xfId="0" applyNumberFormat="1" applyBorder="1"/>
    <xf numFmtId="4" fontId="0" fillId="4" borderId="9" xfId="0" applyNumberFormat="1" applyFill="1" applyBorder="1" applyAlignment="1">
      <alignment horizontal="center" vertical="center"/>
    </xf>
    <xf numFmtId="4" fontId="8" fillId="0" borderId="1" xfId="0" applyNumberFormat="1" applyFont="1" applyBorder="1" applyAlignment="1">
      <alignment horizontal="center" vertical="center" wrapText="1"/>
    </xf>
    <xf numFmtId="4" fontId="0" fillId="0" borderId="0" xfId="0" applyNumberFormat="1" applyAlignment="1">
      <alignment vertical="center"/>
    </xf>
    <xf numFmtId="3" fontId="0" fillId="4" borderId="8" xfId="0" applyNumberFormat="1" applyFill="1" applyBorder="1" applyAlignment="1">
      <alignment horizontal="center"/>
    </xf>
    <xf numFmtId="3" fontId="0" fillId="4" borderId="5" xfId="0" applyNumberFormat="1" applyFill="1" applyBorder="1" applyAlignment="1">
      <alignment horizontal="center"/>
    </xf>
    <xf numFmtId="3" fontId="0" fillId="4" borderId="10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4" fontId="6" fillId="0" borderId="11" xfId="0" applyNumberFormat="1" applyFont="1" applyBorder="1" applyAlignment="1">
      <alignment horizontal="center" vertical="center"/>
    </xf>
    <xf numFmtId="4" fontId="6" fillId="0" borderId="0" xfId="0" applyNumberFormat="1" applyFont="1" applyAlignment="1">
      <alignment horizontal="center" vertical="center"/>
    </xf>
    <xf numFmtId="4" fontId="9" fillId="4" borderId="1" xfId="0" applyNumberFormat="1" applyFont="1" applyFill="1" applyBorder="1" applyAlignment="1">
      <alignment horizontal="center" vertical="center" wrapText="1"/>
    </xf>
    <xf numFmtId="4" fontId="0" fillId="0" borderId="5" xfId="0" applyNumberFormat="1" applyBorder="1" applyAlignment="1">
      <alignment horizontal="center" vertical="center"/>
    </xf>
    <xf numFmtId="164" fontId="12" fillId="0" borderId="1" xfId="0" applyNumberFormat="1" applyFont="1" applyBorder="1" applyAlignment="1">
      <alignment horizontal="center" vertical="center" wrapText="1"/>
    </xf>
    <xf numFmtId="3" fontId="13" fillId="0" borderId="1" xfId="0" applyNumberFormat="1" applyFont="1" applyBorder="1" applyAlignment="1">
      <alignment horizontal="center" vertical="center" wrapText="1"/>
    </xf>
    <xf numFmtId="164" fontId="12" fillId="4" borderId="1" xfId="0" applyNumberFormat="1" applyFont="1" applyFill="1" applyBorder="1" applyAlignment="1">
      <alignment horizontal="center" vertical="center" wrapText="1"/>
    </xf>
    <xf numFmtId="4" fontId="6" fillId="0" borderId="0" xfId="0" applyNumberFormat="1" applyFont="1" applyAlignment="1">
      <alignment vertical="center"/>
    </xf>
    <xf numFmtId="4" fontId="0" fillId="4" borderId="1" xfId="0" applyNumberFormat="1" applyFill="1" applyBorder="1" applyAlignment="1">
      <alignment horizontal="center" vertical="center" wrapText="1"/>
    </xf>
    <xf numFmtId="4" fontId="0" fillId="0" borderId="10" xfId="0" applyNumberFormat="1" applyBorder="1" applyAlignment="1">
      <alignment horizontal="center" vertical="center"/>
    </xf>
    <xf numFmtId="4" fontId="0" fillId="0" borderId="8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49" fontId="0" fillId="0" borderId="0" xfId="0" applyNumberFormat="1"/>
    <xf numFmtId="4" fontId="0" fillId="0" borderId="10" xfId="0" applyNumberFormat="1" applyBorder="1" applyAlignment="1">
      <alignment horizontal="center" vertical="center"/>
    </xf>
    <xf numFmtId="49" fontId="6" fillId="0" borderId="0" xfId="0" applyNumberFormat="1" applyFont="1" applyAlignment="1">
      <alignment vertical="center"/>
    </xf>
    <xf numFmtId="3" fontId="0" fillId="8" borderId="1" xfId="0" applyNumberFormat="1" applyFill="1" applyBorder="1" applyAlignment="1">
      <alignment horizontal="center" vertical="center"/>
    </xf>
    <xf numFmtId="4" fontId="0" fillId="4" borderId="8" xfId="0" applyNumberFormat="1" applyFill="1" applyBorder="1" applyAlignment="1">
      <alignment horizontal="center" vertical="center"/>
    </xf>
    <xf numFmtId="4" fontId="0" fillId="4" borderId="5" xfId="0" applyNumberFormat="1" applyFill="1" applyBorder="1" applyAlignment="1">
      <alignment horizontal="center" vertical="center"/>
    </xf>
    <xf numFmtId="4" fontId="0" fillId="4" borderId="10" xfId="0" applyNumberFormat="1" applyFill="1" applyBorder="1" applyAlignment="1">
      <alignment horizontal="center" vertical="center"/>
    </xf>
    <xf numFmtId="4" fontId="15" fillId="0" borderId="1" xfId="0" applyNumberFormat="1" applyFont="1" applyBorder="1" applyAlignment="1">
      <alignment horizontal="center" vertical="center"/>
    </xf>
    <xf numFmtId="49" fontId="6" fillId="0" borderId="0" xfId="0" applyNumberFormat="1" applyFont="1"/>
    <xf numFmtId="4" fontId="0" fillId="0" borderId="6" xfId="0" applyNumberFormat="1" applyBorder="1" applyAlignment="1">
      <alignment horizontal="center" vertical="center" wrapText="1"/>
    </xf>
    <xf numFmtId="3" fontId="0" fillId="0" borderId="6" xfId="0" applyNumberFormat="1" applyBorder="1" applyAlignment="1">
      <alignment horizontal="center" vertical="center" wrapText="1"/>
    </xf>
    <xf numFmtId="164" fontId="0" fillId="0" borderId="6" xfId="0" applyNumberFormat="1" applyBorder="1" applyAlignment="1">
      <alignment horizontal="center" vertical="center" wrapText="1"/>
    </xf>
    <xf numFmtId="164" fontId="0" fillId="0" borderId="7" xfId="0" applyNumberFormat="1" applyBorder="1" applyAlignment="1">
      <alignment horizontal="center" vertical="center"/>
    </xf>
    <xf numFmtId="4" fontId="0" fillId="0" borderId="11" xfId="0" applyNumberFormat="1" applyBorder="1"/>
    <xf numFmtId="4" fontId="0" fillId="6" borderId="2" xfId="0" applyNumberFormat="1" applyFill="1" applyBorder="1" applyAlignment="1">
      <alignment horizontal="center" vertical="center" wrapText="1"/>
    </xf>
    <xf numFmtId="4" fontId="16" fillId="0" borderId="1" xfId="0" applyNumberFormat="1" applyFont="1" applyBorder="1" applyAlignment="1">
      <alignment horizontal="center" vertical="center" wrapText="1"/>
    </xf>
    <xf numFmtId="4" fontId="0" fillId="0" borderId="5" xfId="0" applyNumberFormat="1" applyBorder="1" applyAlignment="1">
      <alignment horizontal="center" vertical="center" wrapText="1"/>
    </xf>
    <xf numFmtId="164" fontId="12" fillId="4" borderId="8" xfId="0" applyNumberFormat="1" applyFont="1" applyFill="1" applyBorder="1" applyAlignment="1">
      <alignment horizontal="center" vertical="center" wrapText="1"/>
    </xf>
    <xf numFmtId="4" fontId="17" fillId="0" borderId="11" xfId="0" applyNumberFormat="1" applyFont="1" applyBorder="1" applyAlignment="1">
      <alignment vertical="center" wrapText="1"/>
    </xf>
    <xf numFmtId="4" fontId="0" fillId="6" borderId="3" xfId="0" applyNumberFormat="1" applyFill="1" applyBorder="1" applyAlignment="1">
      <alignment horizontal="center" vertical="center" wrapText="1"/>
    </xf>
    <xf numFmtId="4" fontId="18" fillId="0" borderId="8" xfId="0" applyNumberFormat="1" applyFont="1" applyBorder="1" applyAlignment="1">
      <alignment vertical="center" wrapText="1"/>
    </xf>
    <xf numFmtId="3" fontId="19" fillId="0" borderId="1" xfId="0" applyNumberFormat="1" applyFont="1" applyBorder="1" applyAlignment="1">
      <alignment horizontal="center" vertical="center" wrapText="1"/>
    </xf>
    <xf numFmtId="4" fontId="20" fillId="0" borderId="1" xfId="0" applyNumberFormat="1" applyFont="1" applyBorder="1" applyAlignment="1">
      <alignment horizontal="center" vertical="center" wrapText="1"/>
    </xf>
    <xf numFmtId="164" fontId="18" fillId="2" borderId="1" xfId="0" applyNumberFormat="1" applyFont="1" applyFill="1" applyBorder="1" applyAlignment="1">
      <alignment horizontal="center" vertical="center" wrapText="1"/>
    </xf>
    <xf numFmtId="164" fontId="21" fillId="0" borderId="1" xfId="0" applyNumberFormat="1" applyFont="1" applyBorder="1" applyAlignment="1">
      <alignment horizontal="center" vertical="center" wrapText="1"/>
    </xf>
    <xf numFmtId="3" fontId="18" fillId="0" borderId="1" xfId="0" applyNumberFormat="1" applyFont="1" applyBorder="1" applyAlignment="1">
      <alignment horizontal="center" vertical="center" wrapText="1"/>
    </xf>
    <xf numFmtId="164" fontId="21" fillId="0" borderId="8" xfId="0" applyNumberFormat="1" applyFont="1" applyBorder="1" applyAlignment="1">
      <alignment horizontal="center" vertical="center" wrapText="1"/>
    </xf>
    <xf numFmtId="4" fontId="19" fillId="9" borderId="1" xfId="0" applyNumberFormat="1" applyFont="1" applyFill="1" applyBorder="1" applyAlignment="1">
      <alignment horizontal="center" vertical="center" wrapText="1"/>
    </xf>
    <xf numFmtId="164" fontId="22" fillId="10" borderId="8" xfId="0" applyNumberFormat="1" applyFont="1" applyFill="1" applyBorder="1" applyAlignment="1">
      <alignment horizontal="center" vertical="center" wrapText="1"/>
    </xf>
    <xf numFmtId="4" fontId="19" fillId="0" borderId="5" xfId="0" applyNumberFormat="1" applyFont="1" applyBorder="1" applyAlignment="1">
      <alignment horizontal="center" vertical="center" wrapText="1"/>
    </xf>
    <xf numFmtId="3" fontId="19" fillId="0" borderId="5" xfId="0" applyNumberFormat="1" applyFont="1" applyBorder="1" applyAlignment="1">
      <alignment horizontal="center" vertical="center" wrapText="1"/>
    </xf>
    <xf numFmtId="164" fontId="19" fillId="0" borderId="5" xfId="0" applyNumberFormat="1" applyFont="1" applyBorder="1" applyAlignment="1">
      <alignment horizontal="center" vertical="center" wrapText="1"/>
    </xf>
    <xf numFmtId="164" fontId="22" fillId="0" borderId="5" xfId="0" applyNumberFormat="1" applyFont="1" applyBorder="1" applyAlignment="1">
      <alignment horizontal="center" vertical="center" wrapText="1"/>
    </xf>
    <xf numFmtId="4" fontId="0" fillId="6" borderId="1" xfId="0" applyNumberFormat="1" applyFill="1" applyBorder="1" applyAlignment="1">
      <alignment horizontal="center" vertical="center" wrapText="1"/>
    </xf>
    <xf numFmtId="4" fontId="0" fillId="0" borderId="10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164" fontId="0" fillId="0" borderId="8" xfId="0" applyNumberFormat="1" applyBorder="1" applyAlignment="1">
      <alignment horizontal="center" vertical="center"/>
    </xf>
    <xf numFmtId="4" fontId="0" fillId="0" borderId="0" xfId="0" applyNumberFormat="1" applyAlignment="1">
      <alignment vertical="center" wrapText="1"/>
    </xf>
    <xf numFmtId="4" fontId="0" fillId="6" borderId="8" xfId="0" applyNumberFormat="1" applyFill="1" applyBorder="1" applyAlignment="1">
      <alignment horizontal="center" vertical="center" wrapText="1"/>
    </xf>
    <xf numFmtId="4" fontId="0" fillId="6" borderId="5" xfId="0" applyNumberFormat="1" applyFill="1" applyBorder="1" applyAlignment="1">
      <alignment horizontal="center" vertical="center" wrapText="1"/>
    </xf>
    <xf numFmtId="4" fontId="0" fillId="6" borderId="10" xfId="0" applyNumberFormat="1" applyFill="1" applyBorder="1" applyAlignment="1">
      <alignment horizontal="center" vertical="center" wrapText="1"/>
    </xf>
    <xf numFmtId="164" fontId="0" fillId="6" borderId="8" xfId="0" applyNumberFormat="1" applyFill="1" applyBorder="1" applyAlignment="1">
      <alignment horizontal="center" vertical="center"/>
    </xf>
    <xf numFmtId="4" fontId="0" fillId="11" borderId="8" xfId="0" applyNumberFormat="1" applyFill="1" applyBorder="1" applyAlignment="1">
      <alignment horizontal="center"/>
    </xf>
    <xf numFmtId="4" fontId="0" fillId="11" borderId="5" xfId="0" applyNumberFormat="1" applyFill="1" applyBorder="1" applyAlignment="1">
      <alignment horizontal="center"/>
    </xf>
    <xf numFmtId="4" fontId="0" fillId="11" borderId="10" xfId="0" applyNumberFormat="1" applyFill="1" applyBorder="1" applyAlignment="1">
      <alignment horizontal="center"/>
    </xf>
    <xf numFmtId="4" fontId="9" fillId="0" borderId="0" xfId="0" applyNumberFormat="1" applyFont="1" applyAlignment="1">
      <alignment wrapText="1"/>
    </xf>
    <xf numFmtId="4" fontId="0" fillId="12" borderId="7" xfId="0" applyNumberFormat="1" applyFill="1" applyBorder="1" applyAlignment="1">
      <alignment horizontal="center" vertical="center"/>
    </xf>
    <xf numFmtId="4" fontId="0" fillId="0" borderId="13" xfId="0" applyNumberFormat="1" applyBorder="1" applyAlignment="1">
      <alignment horizontal="center"/>
    </xf>
    <xf numFmtId="3" fontId="0" fillId="0" borderId="3" xfId="0" applyNumberFormat="1" applyBorder="1" applyAlignment="1">
      <alignment horizontal="center" vertical="center"/>
    </xf>
    <xf numFmtId="4" fontId="0" fillId="0" borderId="3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12" fillId="0" borderId="3" xfId="0" applyNumberFormat="1" applyFont="1" applyBorder="1" applyAlignment="1">
      <alignment horizontal="center" vertical="center" wrapText="1"/>
    </xf>
    <xf numFmtId="3" fontId="13" fillId="0" borderId="3" xfId="0" applyNumberFormat="1" applyFont="1" applyBorder="1" applyAlignment="1">
      <alignment horizontal="center" vertical="center" wrapText="1"/>
    </xf>
    <xf numFmtId="164" fontId="12" fillId="12" borderId="3" xfId="0" applyNumberFormat="1" applyFont="1" applyFill="1" applyBorder="1" applyAlignment="1">
      <alignment horizontal="center" vertical="center" wrapText="1"/>
    </xf>
    <xf numFmtId="4" fontId="23" fillId="3" borderId="0" xfId="0" applyNumberFormat="1" applyFont="1" applyFill="1" applyAlignment="1">
      <alignment horizontal="center" vertical="center" wrapText="1"/>
    </xf>
    <xf numFmtId="4" fontId="0" fillId="12" borderId="12" xfId="0" applyNumberFormat="1" applyFill="1" applyBorder="1" applyAlignment="1">
      <alignment horizontal="center" vertical="center"/>
    </xf>
    <xf numFmtId="4" fontId="21" fillId="0" borderId="8" xfId="0" applyNumberFormat="1" applyFont="1" applyBorder="1" applyAlignment="1">
      <alignment horizontal="center" vertical="center" wrapText="1"/>
    </xf>
    <xf numFmtId="4" fontId="21" fillId="0" borderId="10" xfId="0" applyNumberFormat="1" applyFont="1" applyBorder="1" applyAlignment="1">
      <alignment horizontal="center" vertical="center" wrapText="1"/>
    </xf>
    <xf numFmtId="164" fontId="19" fillId="0" borderId="0" xfId="0" applyNumberFormat="1" applyFont="1" applyAlignment="1">
      <alignment horizontal="center" vertical="center" wrapText="1"/>
    </xf>
    <xf numFmtId="4" fontId="19" fillId="0" borderId="8" xfId="0" applyNumberFormat="1" applyFont="1" applyBorder="1" applyAlignment="1">
      <alignment horizontal="center" vertical="center" wrapText="1"/>
    </xf>
    <xf numFmtId="4" fontId="19" fillId="0" borderId="10" xfId="0" applyNumberFormat="1" applyFont="1" applyBorder="1" applyAlignment="1">
      <alignment horizontal="center" vertical="center" wrapText="1"/>
    </xf>
    <xf numFmtId="165" fontId="19" fillId="0" borderId="1" xfId="0" applyNumberFormat="1" applyFont="1" applyBorder="1" applyAlignment="1">
      <alignment horizontal="center" wrapText="1"/>
    </xf>
    <xf numFmtId="164" fontId="19" fillId="0" borderId="1" xfId="0" applyNumberFormat="1" applyFont="1" applyBorder="1" applyAlignment="1">
      <alignment horizontal="center" vertical="center"/>
    </xf>
    <xf numFmtId="164" fontId="19" fillId="0" borderId="1" xfId="0" applyNumberFormat="1" applyFont="1" applyBorder="1" applyAlignment="1">
      <alignment horizontal="center" vertical="center" wrapText="1"/>
    </xf>
    <xf numFmtId="3" fontId="19" fillId="0" borderId="1" xfId="0" applyNumberFormat="1" applyFont="1" applyBorder="1" applyAlignment="1">
      <alignment horizontal="center" wrapText="1"/>
    </xf>
    <xf numFmtId="4" fontId="0" fillId="12" borderId="9" xfId="0" applyNumberFormat="1" applyFill="1" applyBorder="1" applyAlignment="1">
      <alignment horizontal="center" vertical="center"/>
    </xf>
    <xf numFmtId="4" fontId="23" fillId="3" borderId="0" xfId="0" applyNumberFormat="1" applyFont="1" applyFill="1" applyAlignment="1">
      <alignment horizontal="center" vertical="center"/>
    </xf>
    <xf numFmtId="4" fontId="0" fillId="12" borderId="1" xfId="0" applyNumberFormat="1" applyFill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4" fontId="24" fillId="0" borderId="0" xfId="0" applyNumberFormat="1" applyFont="1"/>
    <xf numFmtId="4" fontId="16" fillId="0" borderId="0" xfId="0" applyNumberFormat="1" applyFont="1" applyAlignment="1">
      <alignment horizontal="center" vertical="center" wrapText="1"/>
    </xf>
    <xf numFmtId="4" fontId="19" fillId="0" borderId="0" xfId="0" applyNumberFormat="1" applyFont="1" applyAlignment="1">
      <alignment horizontal="center" vertical="center" wrapText="1"/>
    </xf>
    <xf numFmtId="4" fontId="19" fillId="9" borderId="1" xfId="0" applyNumberFormat="1" applyFont="1" applyFill="1" applyBorder="1" applyAlignment="1">
      <alignment horizontal="center" wrapText="1"/>
    </xf>
    <xf numFmtId="164" fontId="22" fillId="10" borderId="1" xfId="0" applyNumberFormat="1" applyFont="1" applyFill="1" applyBorder="1" applyAlignment="1">
      <alignment horizontal="center" vertical="center" wrapText="1"/>
    </xf>
    <xf numFmtId="4" fontId="19" fillId="0" borderId="0" xfId="0" applyNumberFormat="1" applyFont="1" applyAlignment="1">
      <alignment horizontal="center" wrapText="1"/>
    </xf>
    <xf numFmtId="3" fontId="19" fillId="0" borderId="0" xfId="0" applyNumberFormat="1" applyFont="1" applyAlignment="1">
      <alignment horizontal="center" wrapText="1"/>
    </xf>
    <xf numFmtId="164" fontId="22" fillId="0" borderId="0" xfId="0" applyNumberFormat="1" applyFont="1" applyAlignment="1">
      <alignment horizontal="center" vertical="center" wrapText="1"/>
    </xf>
    <xf numFmtId="4" fontId="6" fillId="6" borderId="1" xfId="0" applyNumberFormat="1" applyFont="1" applyFill="1" applyBorder="1" applyAlignment="1">
      <alignment horizontal="center"/>
    </xf>
    <xf numFmtId="4" fontId="0" fillId="0" borderId="1" xfId="0" applyNumberFormat="1" applyBorder="1" applyAlignment="1">
      <alignment horizontal="center" vertical="center" wrapText="1"/>
    </xf>
    <xf numFmtId="4" fontId="0" fillId="4" borderId="1" xfId="0" applyNumberForma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59C23-E8DF-46D3-B2EB-1B9FF4E98EB1}">
  <sheetPr>
    <tabColor rgb="FF00B050"/>
  </sheetPr>
  <dimension ref="A1:Q60"/>
  <sheetViews>
    <sheetView tabSelected="1" workbookViewId="0">
      <selection activeCell="G14" sqref="G14"/>
    </sheetView>
  </sheetViews>
  <sheetFormatPr defaultColWidth="9.109375" defaultRowHeight="14.4" x14ac:dyDescent="0.3"/>
  <cols>
    <col min="1" max="1" width="21.5546875" style="3" customWidth="1"/>
    <col min="2" max="2" width="10.5546875" style="3" customWidth="1"/>
    <col min="3" max="3" width="29" style="3" customWidth="1"/>
    <col min="4" max="4" width="11.33203125" style="44" customWidth="1"/>
    <col min="5" max="5" width="8.6640625" style="3" customWidth="1"/>
    <col min="6" max="7" width="15.109375" style="5" customWidth="1"/>
    <col min="8" max="8" width="12.109375" style="21" bestFit="1" customWidth="1"/>
    <col min="9" max="9" width="15.109375" style="5" customWidth="1"/>
    <col min="10" max="10" width="15.33203125" style="3" customWidth="1"/>
    <col min="11" max="11" width="37.88671875" style="3" customWidth="1"/>
    <col min="12" max="12" width="38.6640625" style="3" customWidth="1"/>
    <col min="13" max="13" width="9.44140625" style="3" bestFit="1" customWidth="1"/>
    <col min="14" max="14" width="15.6640625" style="3" customWidth="1"/>
    <col min="15" max="15" width="36.33203125" style="3" customWidth="1"/>
    <col min="16" max="16" width="27.5546875" style="3" customWidth="1"/>
    <col min="17" max="16384" width="9.109375" style="3"/>
  </cols>
  <sheetData>
    <row r="1" spans="1:17" ht="43.2" x14ac:dyDescent="0.3">
      <c r="A1" s="150" t="s">
        <v>74</v>
      </c>
      <c r="B1" s="1"/>
      <c r="C1" s="1"/>
      <c r="D1" s="2" t="s">
        <v>0</v>
      </c>
      <c r="F1" s="4" t="s">
        <v>1</v>
      </c>
      <c r="H1" s="6" t="s">
        <v>2</v>
      </c>
      <c r="J1" s="7" t="s">
        <v>3</v>
      </c>
      <c r="L1" s="8" t="s">
        <v>4</v>
      </c>
      <c r="N1" s="9" t="s">
        <v>5</v>
      </c>
      <c r="O1" s="10" t="s">
        <v>6</v>
      </c>
    </row>
    <row r="2" spans="1:17" ht="18" customHeight="1" x14ac:dyDescent="0.3">
      <c r="A2" s="11" t="s">
        <v>7</v>
      </c>
      <c r="B2" s="11"/>
      <c r="C2" s="11"/>
      <c r="D2" s="12">
        <v>183</v>
      </c>
      <c r="E2" s="13" t="s">
        <v>8</v>
      </c>
      <c r="F2" s="14">
        <v>24</v>
      </c>
      <c r="G2" s="15" t="s">
        <v>9</v>
      </c>
      <c r="H2" s="16">
        <f>F2*D2</f>
        <v>4392</v>
      </c>
      <c r="I2" s="15" t="s">
        <v>9</v>
      </c>
      <c r="J2" s="7"/>
      <c r="L2" s="17">
        <f>I24+I30</f>
        <v>14198.209600000002</v>
      </c>
      <c r="N2" s="18">
        <f>$L$2/$H$5</f>
        <v>3.2327435336976325</v>
      </c>
      <c r="O2" s="19" t="s">
        <v>10</v>
      </c>
      <c r="P2" s="20" t="s">
        <v>11</v>
      </c>
    </row>
    <row r="3" spans="1:17" x14ac:dyDescent="0.3">
      <c r="D3" s="21"/>
      <c r="H3" s="22"/>
      <c r="L3" s="17"/>
      <c r="N3" s="23"/>
      <c r="O3" s="20" t="s">
        <v>12</v>
      </c>
    </row>
    <row r="4" spans="1:17" ht="57.6" x14ac:dyDescent="0.3">
      <c r="A4" s="24"/>
      <c r="B4" s="25"/>
      <c r="C4" s="25"/>
      <c r="D4" s="6" t="s">
        <v>13</v>
      </c>
      <c r="E4" s="26" t="s">
        <v>14</v>
      </c>
      <c r="F4" s="27" t="s">
        <v>15</v>
      </c>
      <c r="G4" s="4" t="s">
        <v>16</v>
      </c>
      <c r="H4" s="6" t="s">
        <v>17</v>
      </c>
      <c r="I4" s="4" t="s">
        <v>18</v>
      </c>
      <c r="J4" s="28" t="s">
        <v>19</v>
      </c>
      <c r="L4" s="8" t="s">
        <v>20</v>
      </c>
      <c r="M4" s="29"/>
      <c r="N4" s="30" t="s">
        <v>21</v>
      </c>
      <c r="O4" s="10" t="s">
        <v>6</v>
      </c>
    </row>
    <row r="5" spans="1:17" ht="18" x14ac:dyDescent="0.3">
      <c r="A5" s="24"/>
      <c r="B5" s="25"/>
      <c r="C5" s="25"/>
      <c r="D5" s="31">
        <v>83.4</v>
      </c>
      <c r="E5" s="32" t="s">
        <v>22</v>
      </c>
      <c r="F5" s="33">
        <v>4.62</v>
      </c>
      <c r="G5" s="34">
        <f>F5*D5</f>
        <v>385.30800000000005</v>
      </c>
      <c r="H5" s="35">
        <f>$H$2</f>
        <v>4392</v>
      </c>
      <c r="I5" s="26">
        <f>H5*D5</f>
        <v>366292.80000000005</v>
      </c>
      <c r="J5" s="36">
        <f>I5*F5</f>
        <v>1692272.7360000003</v>
      </c>
      <c r="L5" s="37">
        <f>I24+I30+J5</f>
        <v>1706470.9456000002</v>
      </c>
      <c r="M5" s="29"/>
      <c r="N5" s="38">
        <f>$L$5/$H$5</f>
        <v>388.54074353369771</v>
      </c>
      <c r="O5" s="19" t="s">
        <v>10</v>
      </c>
    </row>
    <row r="6" spans="1:17" x14ac:dyDescent="0.3">
      <c r="A6" s="39"/>
      <c r="B6" s="40"/>
      <c r="C6" s="40"/>
      <c r="D6" s="41"/>
      <c r="E6" s="42"/>
      <c r="F6" s="43"/>
      <c r="G6" s="43"/>
      <c r="H6" s="41"/>
      <c r="I6" s="43"/>
      <c r="J6" s="25"/>
      <c r="L6" s="44"/>
      <c r="M6" s="29"/>
      <c r="N6" s="38"/>
      <c r="O6" s="20" t="s">
        <v>12</v>
      </c>
    </row>
    <row r="7" spans="1:17" ht="15.75" customHeight="1" x14ac:dyDescent="0.3">
      <c r="A7" s="45" t="s">
        <v>23</v>
      </c>
      <c r="B7" s="46" t="s">
        <v>24</v>
      </c>
      <c r="C7" s="47"/>
      <c r="D7" s="35">
        <v>1</v>
      </c>
      <c r="E7" s="32" t="s">
        <v>25</v>
      </c>
      <c r="F7" s="4">
        <v>308107.03999999998</v>
      </c>
      <c r="G7" s="34">
        <f>F7*D7</f>
        <v>308107.03999999998</v>
      </c>
      <c r="H7" s="35">
        <v>1</v>
      </c>
      <c r="I7" s="34">
        <f>G7*H7</f>
        <v>308107.03999999998</v>
      </c>
      <c r="K7" s="48"/>
      <c r="M7" s="29"/>
      <c r="N7" s="38"/>
      <c r="O7" s="49"/>
    </row>
    <row r="8" spans="1:17" ht="15.75" customHeight="1" x14ac:dyDescent="0.3">
      <c r="A8" s="50"/>
      <c r="B8" s="46" t="s">
        <v>26</v>
      </c>
      <c r="C8" s="47"/>
      <c r="D8" s="6">
        <v>1</v>
      </c>
      <c r="E8" s="51" t="s">
        <v>27</v>
      </c>
      <c r="F8" s="4">
        <v>340</v>
      </c>
      <c r="G8" s="34">
        <f>F8*D8</f>
        <v>340</v>
      </c>
      <c r="H8" s="35">
        <v>1</v>
      </c>
      <c r="I8" s="34">
        <f>G8*H8</f>
        <v>340</v>
      </c>
      <c r="K8" s="48"/>
      <c r="M8" s="29"/>
    </row>
    <row r="9" spans="1:17" ht="15.75" customHeight="1" x14ac:dyDescent="0.3">
      <c r="A9" s="52"/>
      <c r="B9" s="53" t="s">
        <v>28</v>
      </c>
      <c r="C9" s="54"/>
      <c r="D9" s="54"/>
      <c r="E9" s="54"/>
      <c r="F9" s="54"/>
      <c r="G9" s="54"/>
      <c r="H9" s="55"/>
      <c r="I9" s="56">
        <f>SUM(I21:I32)</f>
        <v>20680.553600000003</v>
      </c>
      <c r="K9" s="48"/>
      <c r="L9" s="44"/>
      <c r="M9" s="29"/>
    </row>
    <row r="10" spans="1:17" x14ac:dyDescent="0.3">
      <c r="A10" s="24"/>
      <c r="B10" s="25"/>
      <c r="C10" s="25"/>
      <c r="D10" s="57"/>
      <c r="E10" s="42"/>
      <c r="F10" s="58"/>
      <c r="G10" s="58"/>
      <c r="H10" s="57"/>
      <c r="I10" s="58"/>
      <c r="J10" s="25"/>
      <c r="L10" s="44"/>
      <c r="M10" s="29"/>
      <c r="P10" s="59"/>
      <c r="Q10" s="60"/>
    </row>
    <row r="11" spans="1:17" ht="21.75" customHeight="1" x14ac:dyDescent="0.3">
      <c r="A11" s="61" t="s">
        <v>29</v>
      </c>
      <c r="B11" s="62"/>
      <c r="C11" s="62"/>
      <c r="D11" s="35" t="s">
        <v>30</v>
      </c>
      <c r="E11" s="26" t="s">
        <v>14</v>
      </c>
      <c r="F11" s="34" t="s">
        <v>31</v>
      </c>
      <c r="G11" s="63" t="s">
        <v>32</v>
      </c>
      <c r="H11" s="64" t="s">
        <v>33</v>
      </c>
      <c r="I11" s="65" t="s">
        <v>34</v>
      </c>
      <c r="P11" s="66"/>
      <c r="Q11" s="66"/>
    </row>
    <row r="12" spans="1:17" x14ac:dyDescent="0.3">
      <c r="A12" s="67"/>
      <c r="B12" s="68" t="s">
        <v>35</v>
      </c>
      <c r="C12" s="26" t="s">
        <v>36</v>
      </c>
      <c r="D12" s="35">
        <v>1</v>
      </c>
      <c r="E12" s="32" t="s">
        <v>25</v>
      </c>
      <c r="F12" s="34">
        <v>54</v>
      </c>
      <c r="G12" s="34">
        <f>F12*D12</f>
        <v>54</v>
      </c>
      <c r="H12" s="35">
        <f>$H$5/500</f>
        <v>8.7840000000000007</v>
      </c>
      <c r="I12" s="34">
        <f>G12*H12</f>
        <v>474.33600000000001</v>
      </c>
      <c r="P12" s="66"/>
      <c r="Q12" s="66"/>
    </row>
    <row r="13" spans="1:17" x14ac:dyDescent="0.3">
      <c r="A13" s="67"/>
      <c r="B13" s="68"/>
      <c r="C13" s="26" t="s">
        <v>37</v>
      </c>
      <c r="D13" s="35">
        <v>1</v>
      </c>
      <c r="E13" s="32" t="s">
        <v>25</v>
      </c>
      <c r="F13" s="34">
        <v>78</v>
      </c>
      <c r="G13" s="34">
        <f t="shared" ref="G13:G23" si="0">F13*D13</f>
        <v>78</v>
      </c>
      <c r="H13" s="35">
        <f t="shared" ref="H13:H23" si="1">$H$5/500</f>
        <v>8.7840000000000007</v>
      </c>
      <c r="I13" s="34">
        <f t="shared" ref="I13:I15" si="2">G13*H13</f>
        <v>685.15200000000004</v>
      </c>
      <c r="P13" s="66"/>
      <c r="Q13" s="66"/>
    </row>
    <row r="14" spans="1:17" x14ac:dyDescent="0.3">
      <c r="A14" s="67"/>
      <c r="B14" s="68"/>
      <c r="C14" s="26" t="s">
        <v>38</v>
      </c>
      <c r="D14" s="35">
        <v>1</v>
      </c>
      <c r="E14" s="32" t="s">
        <v>25</v>
      </c>
      <c r="F14" s="34">
        <v>66</v>
      </c>
      <c r="G14" s="34">
        <f t="shared" si="0"/>
        <v>66</v>
      </c>
      <c r="H14" s="35">
        <f t="shared" si="1"/>
        <v>8.7840000000000007</v>
      </c>
      <c r="I14" s="34">
        <f t="shared" si="2"/>
        <v>579.74400000000003</v>
      </c>
      <c r="P14" s="66"/>
      <c r="Q14" s="66"/>
    </row>
    <row r="15" spans="1:17" x14ac:dyDescent="0.3">
      <c r="A15" s="67"/>
      <c r="B15" s="68"/>
      <c r="C15" s="26" t="s">
        <v>39</v>
      </c>
      <c r="D15" s="35">
        <v>1</v>
      </c>
      <c r="E15" s="32" t="s">
        <v>25</v>
      </c>
      <c r="F15" s="34">
        <v>150</v>
      </c>
      <c r="G15" s="34">
        <f t="shared" si="0"/>
        <v>150</v>
      </c>
      <c r="H15" s="35">
        <f t="shared" si="1"/>
        <v>8.7840000000000007</v>
      </c>
      <c r="I15" s="34">
        <f t="shared" si="2"/>
        <v>1317.6000000000001</v>
      </c>
      <c r="P15" s="66"/>
      <c r="Q15" s="66"/>
    </row>
    <row r="16" spans="1:17" x14ac:dyDescent="0.3">
      <c r="A16" s="67"/>
      <c r="B16" s="68"/>
      <c r="C16" s="26"/>
      <c r="D16" s="35"/>
      <c r="E16" s="32"/>
      <c r="F16" s="34"/>
      <c r="G16" s="34"/>
      <c r="H16" s="35"/>
      <c r="I16" s="34"/>
      <c r="P16" s="66"/>
      <c r="Q16" s="66"/>
    </row>
    <row r="17" spans="1:17" x14ac:dyDescent="0.3">
      <c r="A17" s="67"/>
      <c r="B17" s="68"/>
      <c r="C17" s="26"/>
      <c r="D17" s="35"/>
      <c r="E17" s="32"/>
      <c r="F17" s="34"/>
      <c r="G17" s="34"/>
      <c r="H17" s="35"/>
      <c r="I17" s="34"/>
      <c r="P17" s="66"/>
      <c r="Q17" s="66"/>
    </row>
    <row r="18" spans="1:17" x14ac:dyDescent="0.3">
      <c r="A18" s="67"/>
      <c r="B18" s="69"/>
      <c r="C18" s="62"/>
      <c r="D18" s="41"/>
      <c r="E18" s="62"/>
      <c r="F18" s="43"/>
      <c r="G18" s="43"/>
      <c r="H18" s="41"/>
      <c r="I18" s="70"/>
      <c r="P18" s="66"/>
      <c r="Q18" s="66"/>
    </row>
    <row r="19" spans="1:17" x14ac:dyDescent="0.3">
      <c r="A19" s="67"/>
      <c r="B19" s="68" t="s">
        <v>40</v>
      </c>
      <c r="C19" s="26" t="s">
        <v>41</v>
      </c>
      <c r="D19" s="35">
        <v>48</v>
      </c>
      <c r="E19" s="32" t="s">
        <v>42</v>
      </c>
      <c r="F19" s="34">
        <v>11.05</v>
      </c>
      <c r="G19" s="34">
        <f>F19*D19</f>
        <v>530.40000000000009</v>
      </c>
      <c r="H19" s="35">
        <f t="shared" si="1"/>
        <v>8.7840000000000007</v>
      </c>
      <c r="I19" s="34">
        <f>G19*H19</f>
        <v>4659.0336000000016</v>
      </c>
      <c r="P19" s="66"/>
      <c r="Q19" s="66"/>
    </row>
    <row r="20" spans="1:17" x14ac:dyDescent="0.3">
      <c r="A20" s="67"/>
      <c r="B20" s="25"/>
      <c r="C20" s="25"/>
      <c r="E20" s="25"/>
      <c r="H20" s="44"/>
      <c r="I20" s="71"/>
      <c r="P20" s="72"/>
      <c r="Q20" s="72"/>
    </row>
    <row r="21" spans="1:17" x14ac:dyDescent="0.3">
      <c r="A21" s="67"/>
      <c r="B21" s="73" t="s">
        <v>43</v>
      </c>
      <c r="C21" s="1"/>
      <c r="D21" s="35">
        <v>2</v>
      </c>
      <c r="E21" s="32" t="s">
        <v>44</v>
      </c>
      <c r="F21" s="34">
        <v>100</v>
      </c>
      <c r="G21" s="34">
        <f t="shared" ref="G21" si="3">F21*D21</f>
        <v>200</v>
      </c>
      <c r="H21" s="35">
        <f t="shared" si="1"/>
        <v>8.7840000000000007</v>
      </c>
      <c r="I21" s="34">
        <f t="shared" ref="I21" si="4">G21*H21</f>
        <v>1756.8000000000002</v>
      </c>
      <c r="P21" s="74"/>
      <c r="Q21" s="74"/>
    </row>
    <row r="22" spans="1:17" x14ac:dyDescent="0.3">
      <c r="A22" s="67"/>
      <c r="B22" s="73" t="s">
        <v>72</v>
      </c>
      <c r="C22" s="1"/>
      <c r="D22" s="75">
        <v>170</v>
      </c>
      <c r="E22" s="32" t="s">
        <v>45</v>
      </c>
      <c r="F22" s="34">
        <v>1.1499999999999999</v>
      </c>
      <c r="G22" s="34">
        <f t="shared" si="0"/>
        <v>195.49999999999997</v>
      </c>
      <c r="H22" s="35">
        <f>$H$5/500</f>
        <v>8.7840000000000007</v>
      </c>
      <c r="I22" s="34">
        <f>G22*H22</f>
        <v>1717.2719999999999</v>
      </c>
      <c r="P22" s="74"/>
      <c r="Q22" s="74"/>
    </row>
    <row r="23" spans="1:17" x14ac:dyDescent="0.3">
      <c r="A23" s="67"/>
      <c r="B23" s="73" t="s">
        <v>73</v>
      </c>
      <c r="C23" s="1"/>
      <c r="D23" s="75">
        <v>170</v>
      </c>
      <c r="E23" s="32" t="s">
        <v>45</v>
      </c>
      <c r="F23" s="34">
        <v>1.1499999999999999</v>
      </c>
      <c r="G23" s="34">
        <f t="shared" si="0"/>
        <v>195.49999999999997</v>
      </c>
      <c r="H23" s="35">
        <f t="shared" si="1"/>
        <v>8.7840000000000007</v>
      </c>
      <c r="I23" s="34">
        <f>G23*H23</f>
        <v>1717.2719999999999</v>
      </c>
      <c r="Q23" s="74"/>
    </row>
    <row r="24" spans="1:17" x14ac:dyDescent="0.3">
      <c r="B24" s="76" t="s">
        <v>46</v>
      </c>
      <c r="C24" s="77"/>
      <c r="D24" s="77"/>
      <c r="E24" s="77"/>
      <c r="F24" s="77"/>
      <c r="G24" s="77"/>
      <c r="H24" s="78"/>
      <c r="I24" s="56">
        <f>SUM(I12:I23)</f>
        <v>12907.209600000002</v>
      </c>
    </row>
    <row r="25" spans="1:17" x14ac:dyDescent="0.3">
      <c r="B25" s="25"/>
      <c r="C25" s="25"/>
      <c r="E25" s="25"/>
      <c r="H25" s="44"/>
    </row>
    <row r="26" spans="1:17" x14ac:dyDescent="0.3">
      <c r="A26" s="151" t="s">
        <v>47</v>
      </c>
      <c r="B26" s="1" t="s">
        <v>48</v>
      </c>
      <c r="C26" s="1"/>
      <c r="D26" s="35">
        <v>1</v>
      </c>
      <c r="E26" s="79" t="s">
        <v>25</v>
      </c>
      <c r="F26" s="34">
        <v>500</v>
      </c>
      <c r="G26" s="34">
        <f t="shared" ref="G26:G29" si="5">F26*D26</f>
        <v>500</v>
      </c>
      <c r="H26" s="35">
        <v>1</v>
      </c>
      <c r="I26" s="34">
        <f t="shared" ref="I26:I27" si="6">G26*H26</f>
        <v>500</v>
      </c>
      <c r="P26" s="48"/>
      <c r="Q26" s="48"/>
    </row>
    <row r="27" spans="1:17" x14ac:dyDescent="0.3">
      <c r="A27" s="151"/>
      <c r="B27" s="1" t="s">
        <v>43</v>
      </c>
      <c r="C27" s="1"/>
      <c r="D27" s="35">
        <v>4</v>
      </c>
      <c r="E27" s="32" t="s">
        <v>44</v>
      </c>
      <c r="F27" s="34">
        <v>100</v>
      </c>
      <c r="G27" s="34">
        <f t="shared" si="5"/>
        <v>400</v>
      </c>
      <c r="H27" s="35">
        <v>1</v>
      </c>
      <c r="I27" s="34">
        <f t="shared" si="6"/>
        <v>400</v>
      </c>
      <c r="P27" s="80"/>
      <c r="Q27" s="80"/>
    </row>
    <row r="28" spans="1:17" x14ac:dyDescent="0.3">
      <c r="A28" s="151"/>
      <c r="B28" s="1" t="str">
        <f>$B$22</f>
        <v>DOJAZD SERWISANTA z Jelcza</v>
      </c>
      <c r="C28" s="1"/>
      <c r="D28" s="75">
        <f t="shared" ref="D28:D29" si="7">$D$22</f>
        <v>170</v>
      </c>
      <c r="E28" s="32" t="s">
        <v>45</v>
      </c>
      <c r="F28" s="34">
        <v>1.1499999999999999</v>
      </c>
      <c r="G28" s="34">
        <f t="shared" si="5"/>
        <v>195.49999999999997</v>
      </c>
      <c r="H28" s="35">
        <v>1</v>
      </c>
      <c r="I28" s="34">
        <f>G28*H28</f>
        <v>195.49999999999997</v>
      </c>
      <c r="P28" s="74"/>
      <c r="Q28" s="74"/>
    </row>
    <row r="29" spans="1:17" x14ac:dyDescent="0.3">
      <c r="A29" s="151"/>
      <c r="B29" s="1" t="str">
        <f>$B$23</f>
        <v>POWRÓT SERWISANTA do Jelcza</v>
      </c>
      <c r="C29" s="1"/>
      <c r="D29" s="75">
        <f t="shared" si="7"/>
        <v>170</v>
      </c>
      <c r="E29" s="32" t="s">
        <v>45</v>
      </c>
      <c r="F29" s="34">
        <v>1.1499999999999999</v>
      </c>
      <c r="G29" s="34">
        <f t="shared" si="5"/>
        <v>195.49999999999997</v>
      </c>
      <c r="H29" s="35">
        <v>1</v>
      </c>
      <c r="I29" s="34">
        <f>G29*H29</f>
        <v>195.49999999999997</v>
      </c>
      <c r="P29" s="74"/>
      <c r="Q29" s="66"/>
    </row>
    <row r="30" spans="1:17" ht="21" customHeight="1" x14ac:dyDescent="0.3">
      <c r="B30" s="67" t="s">
        <v>49</v>
      </c>
      <c r="C30" s="67"/>
      <c r="D30" s="67"/>
      <c r="E30" s="67"/>
      <c r="F30" s="67"/>
      <c r="G30" s="67"/>
      <c r="H30" s="67"/>
      <c r="I30" s="56">
        <f>SUM(I26:I29)</f>
        <v>1291</v>
      </c>
    </row>
    <row r="31" spans="1:17" ht="15.75" customHeight="1" x14ac:dyDescent="0.3">
      <c r="B31" s="81"/>
      <c r="C31" s="81"/>
      <c r="D31" s="82"/>
      <c r="E31" s="81"/>
      <c r="F31" s="83"/>
      <c r="G31" s="83"/>
      <c r="H31" s="82"/>
      <c r="I31" s="84"/>
      <c r="J31" s="85"/>
    </row>
    <row r="32" spans="1:17" ht="30" customHeight="1" x14ac:dyDescent="0.3">
      <c r="A32" s="86" t="s">
        <v>50</v>
      </c>
      <c r="B32" s="87" t="s">
        <v>42</v>
      </c>
      <c r="C32" s="88"/>
      <c r="D32" s="35" t="s">
        <v>30</v>
      </c>
      <c r="E32" s="26" t="s">
        <v>14</v>
      </c>
      <c r="F32" s="34" t="s">
        <v>31</v>
      </c>
      <c r="G32" s="63" t="s">
        <v>32</v>
      </c>
      <c r="H32" s="64" t="s">
        <v>51</v>
      </c>
      <c r="I32" s="89" t="s">
        <v>34</v>
      </c>
      <c r="J32" s="90"/>
      <c r="K32" s="48"/>
    </row>
    <row r="33" spans="1:12" ht="40.5" customHeight="1" x14ac:dyDescent="0.3">
      <c r="A33" s="91"/>
      <c r="B33" s="35">
        <v>500</v>
      </c>
      <c r="C33" s="92" t="s">
        <v>52</v>
      </c>
      <c r="D33" s="93">
        <v>1</v>
      </c>
      <c r="E33" s="94" t="s">
        <v>42</v>
      </c>
      <c r="F33" s="95">
        <f>F5</f>
        <v>4.62</v>
      </c>
      <c r="G33" s="96">
        <f>B33*F33</f>
        <v>2310</v>
      </c>
      <c r="H33" s="97">
        <f>$I$5/$B$33</f>
        <v>732.58560000000011</v>
      </c>
      <c r="I33" s="98">
        <f>H33*G33</f>
        <v>1692272.7360000003</v>
      </c>
      <c r="J33" s="90"/>
      <c r="K33" s="48"/>
    </row>
    <row r="34" spans="1:12" ht="21.75" customHeight="1" x14ac:dyDescent="0.3">
      <c r="B34" s="99" t="s">
        <v>53</v>
      </c>
      <c r="C34" s="99"/>
      <c r="D34" s="99"/>
      <c r="E34" s="99"/>
      <c r="F34" s="99"/>
      <c r="G34" s="99"/>
      <c r="H34" s="99"/>
      <c r="I34" s="100">
        <f>SUM(I33)</f>
        <v>1692272.7360000003</v>
      </c>
      <c r="J34" s="90"/>
      <c r="K34" s="48"/>
    </row>
    <row r="35" spans="1:12" ht="21.75" customHeight="1" x14ac:dyDescent="0.3">
      <c r="B35" s="101"/>
      <c r="C35" s="101"/>
      <c r="D35" s="102"/>
      <c r="E35" s="101"/>
      <c r="F35" s="103"/>
      <c r="G35" s="103"/>
      <c r="H35" s="102"/>
      <c r="I35" s="104"/>
      <c r="J35" s="90"/>
      <c r="K35" s="48"/>
    </row>
    <row r="36" spans="1:12" ht="21.75" customHeight="1" x14ac:dyDescent="0.3">
      <c r="A36" s="105" t="s">
        <v>54</v>
      </c>
      <c r="B36" s="106" t="s">
        <v>43</v>
      </c>
      <c r="C36" s="107"/>
      <c r="D36" s="35">
        <v>4</v>
      </c>
      <c r="E36" s="32" t="s">
        <v>44</v>
      </c>
      <c r="F36" s="34">
        <v>100</v>
      </c>
      <c r="G36" s="34">
        <f t="shared" ref="G36:G38" si="8">F36*D36</f>
        <v>400</v>
      </c>
      <c r="H36" s="35">
        <f>$H$33</f>
        <v>732.58560000000011</v>
      </c>
      <c r="I36" s="108">
        <f t="shared" ref="I36" si="9">G36*H36</f>
        <v>293034.24000000005</v>
      </c>
      <c r="J36" s="90"/>
      <c r="K36" s="109"/>
    </row>
    <row r="37" spans="1:12" ht="21.75" customHeight="1" x14ac:dyDescent="0.3">
      <c r="A37" s="105"/>
      <c r="B37" s="73" t="str">
        <f>$B$22</f>
        <v>DOJAZD SERWISANTA z Jelcza</v>
      </c>
      <c r="C37" s="1"/>
      <c r="D37" s="75">
        <f t="shared" ref="D37:D38" si="10">$D$22</f>
        <v>170</v>
      </c>
      <c r="E37" s="32" t="s">
        <v>45</v>
      </c>
      <c r="F37" s="34">
        <v>3</v>
      </c>
      <c r="G37" s="34">
        <f t="shared" si="8"/>
        <v>510</v>
      </c>
      <c r="H37" s="35">
        <f>$H$33</f>
        <v>732.58560000000011</v>
      </c>
      <c r="I37" s="108">
        <f>G37*H37</f>
        <v>373618.65600000008</v>
      </c>
      <c r="J37" s="90"/>
      <c r="K37" s="109"/>
    </row>
    <row r="38" spans="1:12" ht="21.75" customHeight="1" x14ac:dyDescent="0.3">
      <c r="A38" s="105"/>
      <c r="B38" s="73" t="str">
        <f>$B$23</f>
        <v>POWRÓT SERWISANTA do Jelcza</v>
      </c>
      <c r="C38" s="1"/>
      <c r="D38" s="75">
        <f t="shared" si="10"/>
        <v>170</v>
      </c>
      <c r="E38" s="32" t="s">
        <v>45</v>
      </c>
      <c r="F38" s="34">
        <v>3</v>
      </c>
      <c r="G38" s="34">
        <f t="shared" si="8"/>
        <v>510</v>
      </c>
      <c r="H38" s="35">
        <f>$H$33</f>
        <v>732.58560000000011</v>
      </c>
      <c r="I38" s="108">
        <f>G38*H38</f>
        <v>373618.65600000008</v>
      </c>
      <c r="J38" s="90"/>
      <c r="K38" s="109"/>
    </row>
    <row r="39" spans="1:12" ht="21.75" customHeight="1" x14ac:dyDescent="0.3">
      <c r="B39" s="110" t="s">
        <v>55</v>
      </c>
      <c r="C39" s="111"/>
      <c r="D39" s="111"/>
      <c r="E39" s="111"/>
      <c r="F39" s="111"/>
      <c r="G39" s="111"/>
      <c r="H39" s="112"/>
      <c r="I39" s="113">
        <f>SUM(I36:I37)</f>
        <v>666652.89600000018</v>
      </c>
      <c r="J39" s="90"/>
      <c r="K39" s="109"/>
    </row>
    <row r="40" spans="1:12" ht="15.75" customHeight="1" x14ac:dyDescent="0.3">
      <c r="A40" s="40"/>
      <c r="B40" s="81"/>
      <c r="C40" s="81"/>
      <c r="D40" s="82"/>
      <c r="E40" s="81"/>
      <c r="F40" s="83"/>
      <c r="G40" s="83"/>
      <c r="H40" s="82"/>
      <c r="I40" s="84"/>
      <c r="K40" s="48"/>
    </row>
    <row r="41" spans="1:12" ht="15.75" customHeight="1" x14ac:dyDescent="0.3">
      <c r="A41" s="114" t="s">
        <v>56</v>
      </c>
      <c r="B41" s="115"/>
      <c r="C41" s="115"/>
      <c r="D41" s="115"/>
      <c r="E41" s="115"/>
      <c r="F41" s="115"/>
      <c r="G41" s="115"/>
      <c r="H41" s="115"/>
      <c r="I41" s="116"/>
      <c r="K41" s="117"/>
    </row>
    <row r="42" spans="1:12" ht="24" x14ac:dyDescent="0.3">
      <c r="A42" s="118" t="s">
        <v>57</v>
      </c>
      <c r="B42" s="119"/>
      <c r="C42" s="39"/>
      <c r="D42" s="120" t="s">
        <v>30</v>
      </c>
      <c r="E42" s="121" t="s">
        <v>14</v>
      </c>
      <c r="F42" s="122" t="s">
        <v>31</v>
      </c>
      <c r="G42" s="123" t="s">
        <v>32</v>
      </c>
      <c r="H42" s="124" t="s">
        <v>33</v>
      </c>
      <c r="I42" s="125" t="s">
        <v>34</v>
      </c>
      <c r="K42" s="126" t="s">
        <v>58</v>
      </c>
    </row>
    <row r="43" spans="1:12" ht="23.25" customHeight="1" x14ac:dyDescent="0.3">
      <c r="A43" s="127"/>
      <c r="B43" s="128" t="s">
        <v>59</v>
      </c>
      <c r="C43" s="129"/>
      <c r="D43" s="35">
        <v>1</v>
      </c>
      <c r="E43" s="32" t="s">
        <v>25</v>
      </c>
      <c r="F43" s="130">
        <v>12663</v>
      </c>
      <c r="G43" s="34">
        <f>F43*D43</f>
        <v>12663</v>
      </c>
      <c r="H43" s="35">
        <v>1</v>
      </c>
      <c r="I43" s="34">
        <f>G43*H43</f>
        <v>12663</v>
      </c>
      <c r="K43" s="126"/>
    </row>
    <row r="44" spans="1:12" ht="24.75" customHeight="1" x14ac:dyDescent="0.3">
      <c r="A44" s="127"/>
      <c r="B44" s="131" t="s">
        <v>60</v>
      </c>
      <c r="C44" s="132"/>
      <c r="D44" s="133">
        <v>1.5</v>
      </c>
      <c r="E44" s="94" t="s">
        <v>61</v>
      </c>
      <c r="F44" s="134">
        <v>4.7699999999999996</v>
      </c>
      <c r="G44" s="34">
        <f>F44*D44</f>
        <v>7.1549999999999994</v>
      </c>
      <c r="H44" s="93">
        <v>1</v>
      </c>
      <c r="I44" s="135">
        <v>7.16</v>
      </c>
      <c r="K44" s="126"/>
    </row>
    <row r="45" spans="1:12" ht="24.75" customHeight="1" x14ac:dyDescent="0.3">
      <c r="A45" s="127"/>
      <c r="B45" s="131" t="s">
        <v>62</v>
      </c>
      <c r="C45" s="132"/>
      <c r="D45" s="136">
        <v>1</v>
      </c>
      <c r="E45" s="94" t="s">
        <v>61</v>
      </c>
      <c r="F45" s="134">
        <v>55</v>
      </c>
      <c r="G45" s="34">
        <f>F45*D45</f>
        <v>55</v>
      </c>
      <c r="H45" s="93">
        <v>1</v>
      </c>
      <c r="I45" s="135">
        <v>82.5</v>
      </c>
      <c r="K45" s="126"/>
    </row>
    <row r="46" spans="1:12" ht="33" customHeight="1" x14ac:dyDescent="0.3">
      <c r="A46" s="137"/>
      <c r="B46" s="131" t="s">
        <v>63</v>
      </c>
      <c r="C46" s="132"/>
      <c r="D46" s="93">
        <v>1</v>
      </c>
      <c r="E46" s="94" t="s">
        <v>27</v>
      </c>
      <c r="F46" s="134">
        <v>340</v>
      </c>
      <c r="G46" s="34">
        <f>F46*D46</f>
        <v>340</v>
      </c>
      <c r="H46" s="93">
        <v>1</v>
      </c>
      <c r="I46" s="135">
        <v>82.5</v>
      </c>
      <c r="K46" s="138">
        <f>(B50+B33)/D5</f>
        <v>27.817745803357312</v>
      </c>
    </row>
    <row r="47" spans="1:12" ht="21" x14ac:dyDescent="0.35">
      <c r="A47" s="24"/>
      <c r="B47" s="139" t="s">
        <v>64</v>
      </c>
      <c r="C47" s="139"/>
      <c r="D47" s="139"/>
      <c r="E47" s="139"/>
      <c r="F47" s="139"/>
      <c r="G47" s="139"/>
      <c r="H47" s="139"/>
      <c r="I47" s="140">
        <f>SUM(I43:I46)</f>
        <v>12835.16</v>
      </c>
      <c r="K47" s="138" t="s">
        <v>65</v>
      </c>
      <c r="L47" s="141" t="s">
        <v>66</v>
      </c>
    </row>
    <row r="48" spans="1:12" ht="15.75" customHeight="1" x14ac:dyDescent="0.3">
      <c r="A48" s="24"/>
      <c r="B48" s="24"/>
      <c r="C48" s="24"/>
      <c r="D48" s="22"/>
      <c r="E48" s="24"/>
      <c r="H48" s="22"/>
    </row>
    <row r="49" spans="1:11" ht="27.75" customHeight="1" x14ac:dyDescent="0.3">
      <c r="A49" s="86" t="s">
        <v>67</v>
      </c>
      <c r="B49" s="87" t="s">
        <v>42</v>
      </c>
      <c r="C49" s="88"/>
      <c r="D49" s="35" t="s">
        <v>30</v>
      </c>
      <c r="E49" s="26" t="s">
        <v>14</v>
      </c>
      <c r="F49" s="34" t="s">
        <v>31</v>
      </c>
      <c r="G49" s="63" t="s">
        <v>32</v>
      </c>
      <c r="H49" s="64" t="s">
        <v>51</v>
      </c>
      <c r="I49" s="65" t="s">
        <v>34</v>
      </c>
      <c r="K49" s="109"/>
    </row>
    <row r="50" spans="1:11" ht="30" customHeight="1" x14ac:dyDescent="0.3">
      <c r="A50" s="91"/>
      <c r="B50" s="35">
        <v>1820</v>
      </c>
      <c r="C50" s="92" t="s">
        <v>68</v>
      </c>
      <c r="D50" s="93">
        <v>1</v>
      </c>
      <c r="E50" s="94" t="s">
        <v>42</v>
      </c>
      <c r="F50" s="95">
        <f>F5</f>
        <v>4.62</v>
      </c>
      <c r="G50" s="96">
        <f>B50*F50</f>
        <v>8408.4</v>
      </c>
      <c r="H50" s="97">
        <f>$I$5/$B$50</f>
        <v>201.25978021978025</v>
      </c>
      <c r="I50" s="96">
        <f>H50*G50</f>
        <v>1692272.7360000003</v>
      </c>
      <c r="J50" s="142"/>
      <c r="K50" s="109"/>
    </row>
    <row r="51" spans="1:11" x14ac:dyDescent="0.3">
      <c r="A51" s="143"/>
      <c r="B51" s="144" t="s">
        <v>69</v>
      </c>
      <c r="C51" s="144"/>
      <c r="D51" s="144"/>
      <c r="E51" s="144"/>
      <c r="F51" s="144"/>
      <c r="G51" s="144"/>
      <c r="H51" s="144"/>
      <c r="I51" s="145">
        <f>SUM(I50)</f>
        <v>1692272.7360000003</v>
      </c>
      <c r="K51" s="109"/>
    </row>
    <row r="52" spans="1:11" x14ac:dyDescent="0.3">
      <c r="A52" s="143"/>
      <c r="B52" s="146"/>
      <c r="C52" s="146"/>
      <c r="D52" s="147"/>
      <c r="E52" s="146"/>
      <c r="F52" s="130"/>
      <c r="G52" s="130"/>
      <c r="H52" s="147"/>
      <c r="I52" s="148"/>
      <c r="K52" s="109"/>
    </row>
    <row r="53" spans="1:11" ht="15" customHeight="1" x14ac:dyDescent="0.3">
      <c r="A53" s="11" t="s">
        <v>70</v>
      </c>
      <c r="B53" s="106" t="s">
        <v>43</v>
      </c>
      <c r="C53" s="107"/>
      <c r="D53" s="35">
        <v>4</v>
      </c>
      <c r="E53" s="32" t="s">
        <v>44</v>
      </c>
      <c r="F53" s="34">
        <v>100</v>
      </c>
      <c r="G53" s="34">
        <f>F53*D53</f>
        <v>400</v>
      </c>
      <c r="H53" s="35">
        <f>$H$50</f>
        <v>201.25978021978025</v>
      </c>
      <c r="I53" s="34">
        <f t="shared" ref="I53" si="11">G53*H53</f>
        <v>80503.912087912104</v>
      </c>
      <c r="K53" s="109"/>
    </row>
    <row r="54" spans="1:11" x14ac:dyDescent="0.3">
      <c r="A54" s="11"/>
      <c r="B54" s="73" t="str">
        <f>$B$22</f>
        <v>DOJAZD SERWISANTA z Jelcza</v>
      </c>
      <c r="C54" s="1"/>
      <c r="D54" s="75">
        <f t="shared" ref="D54:D55" si="12">$D$22</f>
        <v>170</v>
      </c>
      <c r="E54" s="32" t="s">
        <v>45</v>
      </c>
      <c r="F54" s="34">
        <v>3</v>
      </c>
      <c r="G54" s="34">
        <f t="shared" ref="G54:G55" si="13">F54*D54</f>
        <v>510</v>
      </c>
      <c r="H54" s="35">
        <f t="shared" ref="H54:H55" si="14">$H$50</f>
        <v>201.25978021978025</v>
      </c>
      <c r="I54" s="34">
        <f>G54*H54</f>
        <v>102642.48791208793</v>
      </c>
      <c r="K54" s="109"/>
    </row>
    <row r="55" spans="1:11" x14ac:dyDescent="0.3">
      <c r="A55" s="11"/>
      <c r="B55" s="73" t="str">
        <f>$B$23</f>
        <v>POWRÓT SERWISANTA do Jelcza</v>
      </c>
      <c r="C55" s="1"/>
      <c r="D55" s="75">
        <f t="shared" si="12"/>
        <v>170</v>
      </c>
      <c r="E55" s="32" t="s">
        <v>45</v>
      </c>
      <c r="F55" s="34">
        <v>3</v>
      </c>
      <c r="G55" s="34">
        <f t="shared" si="13"/>
        <v>510</v>
      </c>
      <c r="H55" s="35">
        <f t="shared" si="14"/>
        <v>201.25978021978025</v>
      </c>
      <c r="I55" s="34">
        <f>G55*H55</f>
        <v>102642.48791208793</v>
      </c>
      <c r="K55" s="109"/>
    </row>
    <row r="56" spans="1:11" ht="15" customHeight="1" x14ac:dyDescent="0.3">
      <c r="A56" s="25"/>
      <c r="B56" s="149" t="s">
        <v>71</v>
      </c>
      <c r="C56" s="149"/>
      <c r="D56" s="149"/>
      <c r="E56" s="149"/>
      <c r="F56" s="149"/>
      <c r="G56" s="149"/>
      <c r="H56" s="149"/>
      <c r="I56" s="15">
        <f>SUM(I53:I54)</f>
        <v>183146.40000000002</v>
      </c>
      <c r="K56" s="109"/>
    </row>
    <row r="57" spans="1:11" x14ac:dyDescent="0.3">
      <c r="H57" s="44"/>
    </row>
    <row r="58" spans="1:11" x14ac:dyDescent="0.3">
      <c r="D58" s="21"/>
    </row>
    <row r="59" spans="1:11" x14ac:dyDescent="0.3">
      <c r="D59" s="21"/>
    </row>
    <row r="60" spans="1:11" x14ac:dyDescent="0.3">
      <c r="D60" s="21"/>
    </row>
  </sheetData>
  <mergeCells count="43">
    <mergeCell ref="B56:H56"/>
    <mergeCell ref="B47:H47"/>
    <mergeCell ref="A49:A50"/>
    <mergeCell ref="B51:H51"/>
    <mergeCell ref="A53:A55"/>
    <mergeCell ref="B53:C53"/>
    <mergeCell ref="B54:C54"/>
    <mergeCell ref="B55:C55"/>
    <mergeCell ref="B39:H39"/>
    <mergeCell ref="A41:I41"/>
    <mergeCell ref="A42:A46"/>
    <mergeCell ref="K42:K45"/>
    <mergeCell ref="B43:C43"/>
    <mergeCell ref="B44:C44"/>
    <mergeCell ref="B45:C45"/>
    <mergeCell ref="B46:C46"/>
    <mergeCell ref="A32:A33"/>
    <mergeCell ref="B34:H34"/>
    <mergeCell ref="A36:A38"/>
    <mergeCell ref="B36:C36"/>
    <mergeCell ref="B37:C37"/>
    <mergeCell ref="B38:C38"/>
    <mergeCell ref="A26:A29"/>
    <mergeCell ref="B26:C26"/>
    <mergeCell ref="B27:C27"/>
    <mergeCell ref="B28:C28"/>
    <mergeCell ref="B29:C29"/>
    <mergeCell ref="B30:H30"/>
    <mergeCell ref="B9:H9"/>
    <mergeCell ref="A11:A23"/>
    <mergeCell ref="B21:C21"/>
    <mergeCell ref="B22:C22"/>
    <mergeCell ref="B23:C23"/>
    <mergeCell ref="B24:H24"/>
    <mergeCell ref="A1:C1"/>
    <mergeCell ref="J1:J2"/>
    <mergeCell ref="A2:C2"/>
    <mergeCell ref="L2:L3"/>
    <mergeCell ref="N2:N3"/>
    <mergeCell ref="N5:N7"/>
    <mergeCell ref="A7:A8"/>
    <mergeCell ref="B7:C7"/>
    <mergeCell ref="B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D550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Węglowska</dc:creator>
  <cp:lastModifiedBy>Monika Węglowska</cp:lastModifiedBy>
  <dcterms:created xsi:type="dcterms:W3CDTF">2025-07-01T12:28:24Z</dcterms:created>
  <dcterms:modified xsi:type="dcterms:W3CDTF">2025-07-01T12:34:09Z</dcterms:modified>
</cp:coreProperties>
</file>