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ekordhalenamiotowe-my.sharepoint.com/personal/monika_weglowska_halenamiotowe_com_pl/Documents/Pulpit/WYCENY/WYCENY AGREGATÓW/"/>
    </mc:Choice>
  </mc:AlternateContent>
  <xr:revisionPtr revIDLastSave="77" documentId="8_{29A61277-8FD6-4E7D-9E63-62283477A087}" xr6:coauthVersionLast="47" xr6:coauthVersionMax="47" xr10:uidLastSave="{2E019036-E38B-4950-B8E6-1E5EFB5829A7}"/>
  <bookViews>
    <workbookView xWindow="-3480" yWindow="-18120" windowWidth="29040" windowHeight="17640" activeTab="4" xr2:uid="{6FA6E7F9-8DAE-4E62-9C1D-D8EB0310AF75}"/>
  </bookViews>
  <sheets>
    <sheet name="R220C3" sheetId="2" r:id="rId1"/>
    <sheet name="V350" sheetId="1" r:id="rId2"/>
    <sheet name="D550" sheetId="5" r:id="rId3"/>
    <sheet name="maszt H6+" sheetId="4" r:id="rId4"/>
    <sheet name="PODSUMOWANIE KOSZTÓW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8" i="8" l="1"/>
  <c r="N48" i="8"/>
  <c r="H50" i="8"/>
  <c r="F50" i="8"/>
  <c r="J48" i="8"/>
  <c r="K48" i="8" s="1"/>
  <c r="D48" i="8"/>
  <c r="F48" i="8" s="1"/>
  <c r="F37" i="8"/>
  <c r="J34" i="8"/>
  <c r="K34" i="8" s="1"/>
  <c r="D34" i="8"/>
  <c r="F34" i="8" s="1"/>
  <c r="J17" i="8"/>
  <c r="K17" i="8" s="1"/>
  <c r="D17" i="8"/>
  <c r="F17" i="8" s="1"/>
  <c r="H17" i="8" s="1"/>
  <c r="J13" i="8"/>
  <c r="K13" i="8" s="1"/>
  <c r="D13" i="8"/>
  <c r="F13" i="8" s="1"/>
  <c r="H13" i="8" s="1"/>
  <c r="J9" i="8"/>
  <c r="K9" i="8" s="1"/>
  <c r="D9" i="8"/>
  <c r="F9" i="8" s="1"/>
  <c r="H9" i="8" s="1"/>
  <c r="J5" i="8"/>
  <c r="K5" i="8" s="1"/>
  <c r="D5" i="8"/>
  <c r="F5" i="8" s="1"/>
  <c r="H5" i="8" s="1"/>
  <c r="O50" i="8" l="1"/>
  <c r="H48" i="8"/>
  <c r="N34" i="8"/>
  <c r="O34" i="8" s="1"/>
  <c r="O37" i="8" s="1"/>
  <c r="H34" i="8"/>
  <c r="H37" i="8" s="1"/>
  <c r="N5" i="8"/>
  <c r="O5" i="8" s="1"/>
  <c r="N9" i="8"/>
  <c r="O9" i="8" s="1"/>
  <c r="N13" i="8"/>
  <c r="O13" i="8" s="1"/>
  <c r="H21" i="8"/>
  <c r="N17" i="8"/>
  <c r="O17" i="8" s="1"/>
  <c r="O21" i="8" s="1"/>
  <c r="F21" i="8"/>
  <c r="D29" i="5" l="1"/>
  <c r="B29" i="5"/>
  <c r="D28" i="5"/>
  <c r="B28" i="5"/>
  <c r="G26" i="5" l="1"/>
  <c r="I26" i="5" s="1"/>
  <c r="G38" i="5" l="1"/>
  <c r="G37" i="5"/>
  <c r="G36" i="5"/>
  <c r="G35" i="5"/>
  <c r="I35" i="5" s="1"/>
  <c r="I39" i="5" s="1"/>
  <c r="G29" i="5"/>
  <c r="I29" i="5" s="1"/>
  <c r="G28" i="5"/>
  <c r="I28" i="5" s="1"/>
  <c r="G27" i="5"/>
  <c r="I27" i="5" s="1"/>
  <c r="G23" i="5"/>
  <c r="G22" i="5"/>
  <c r="G21" i="5"/>
  <c r="G19" i="5"/>
  <c r="G15" i="5"/>
  <c r="G14" i="5"/>
  <c r="G13" i="5"/>
  <c r="G12" i="5"/>
  <c r="G8" i="5"/>
  <c r="I8" i="5" s="1"/>
  <c r="G7" i="5"/>
  <c r="I7" i="5" s="1"/>
  <c r="G5" i="5"/>
  <c r="H2" i="5"/>
  <c r="H5" i="5" s="1"/>
  <c r="I30" i="5" l="1"/>
  <c r="H19" i="5"/>
  <c r="I19" i="5" s="1"/>
  <c r="H12" i="5"/>
  <c r="I12" i="5" s="1"/>
  <c r="I5" i="5"/>
  <c r="H14" i="5"/>
  <c r="I14" i="5" s="1"/>
  <c r="H22" i="5"/>
  <c r="I22" i="5" s="1"/>
  <c r="H13" i="5"/>
  <c r="I13" i="5" s="1"/>
  <c r="H15" i="5"/>
  <c r="I15" i="5" s="1"/>
  <c r="H23" i="5"/>
  <c r="I23" i="5" s="1"/>
  <c r="H21" i="5"/>
  <c r="I21" i="5" s="1"/>
  <c r="Q5" i="8" s="1"/>
  <c r="G26" i="2"/>
  <c r="I26" i="2" s="1"/>
  <c r="G26" i="1"/>
  <c r="I26" i="1" s="1"/>
  <c r="O10" i="4"/>
  <c r="N10" i="4"/>
  <c r="I13" i="4"/>
  <c r="H13" i="4"/>
  <c r="H27" i="4"/>
  <c r="J27" i="4" s="1"/>
  <c r="E30" i="4"/>
  <c r="H30" i="4" s="1"/>
  <c r="J30" i="4" s="1"/>
  <c r="E29" i="4"/>
  <c r="H29" i="4" s="1"/>
  <c r="J29" i="4" s="1"/>
  <c r="H28" i="4"/>
  <c r="J28" i="4" s="1"/>
  <c r="I3" i="4"/>
  <c r="I21" i="4" s="1"/>
  <c r="Q17" i="8" l="1"/>
  <c r="Q13" i="8"/>
  <c r="Q21" i="8" s="1"/>
  <c r="Q9" i="8"/>
  <c r="P5" i="8"/>
  <c r="I24" i="5"/>
  <c r="J5" i="5"/>
  <c r="J13" i="4"/>
  <c r="J14" i="4" s="1"/>
  <c r="J31" i="4"/>
  <c r="I19" i="4"/>
  <c r="I18" i="4"/>
  <c r="I17" i="4"/>
  <c r="I24" i="4"/>
  <c r="I20" i="4"/>
  <c r="I22" i="4"/>
  <c r="P17" i="8" l="1"/>
  <c r="P9" i="8"/>
  <c r="P13" i="8"/>
  <c r="I9" i="5"/>
  <c r="H24" i="4"/>
  <c r="J24" i="4" s="1"/>
  <c r="H22" i="4"/>
  <c r="J22" i="4" s="1"/>
  <c r="H21" i="4"/>
  <c r="J21" i="4" s="1"/>
  <c r="H20" i="4"/>
  <c r="J20" i="4" s="1"/>
  <c r="H19" i="4"/>
  <c r="J19" i="4" s="1"/>
  <c r="H18" i="4"/>
  <c r="J18" i="4" s="1"/>
  <c r="H17" i="4"/>
  <c r="J17" i="4" s="1"/>
  <c r="I10" i="4"/>
  <c r="J10" i="4" s="1"/>
  <c r="H10" i="4"/>
  <c r="P21" i="8" l="1"/>
  <c r="J25" i="4"/>
  <c r="H2" i="1" l="1"/>
  <c r="H2" i="2"/>
  <c r="H5" i="2" s="1"/>
  <c r="G37" i="2"/>
  <c r="G36" i="2"/>
  <c r="G35" i="2"/>
  <c r="G34" i="2"/>
  <c r="I34" i="2" s="1"/>
  <c r="I38" i="2" s="1"/>
  <c r="D29" i="2"/>
  <c r="G29" i="2" s="1"/>
  <c r="I29" i="2" s="1"/>
  <c r="B29" i="2"/>
  <c r="D28" i="2"/>
  <c r="G28" i="2" s="1"/>
  <c r="I28" i="2" s="1"/>
  <c r="B28" i="2"/>
  <c r="G27" i="2"/>
  <c r="I27" i="2" s="1"/>
  <c r="G23" i="2"/>
  <c r="G22" i="2"/>
  <c r="G21" i="2"/>
  <c r="G19" i="2"/>
  <c r="G16" i="2"/>
  <c r="G15" i="2"/>
  <c r="G14" i="2"/>
  <c r="G13" i="2"/>
  <c r="G12" i="2"/>
  <c r="G8" i="2"/>
  <c r="I8" i="2" s="1"/>
  <c r="G7" i="2"/>
  <c r="I7" i="2" s="1"/>
  <c r="G5" i="2"/>
  <c r="G38" i="1"/>
  <c r="G37" i="1"/>
  <c r="G36" i="1"/>
  <c r="G35" i="1"/>
  <c r="I35" i="1" s="1"/>
  <c r="I39" i="1" s="1"/>
  <c r="D29" i="1"/>
  <c r="G29" i="1" s="1"/>
  <c r="I29" i="1" s="1"/>
  <c r="B29" i="1"/>
  <c r="D28" i="1"/>
  <c r="G28" i="1" s="1"/>
  <c r="I28" i="1" s="1"/>
  <c r="B28" i="1"/>
  <c r="G27" i="1"/>
  <c r="I27" i="1" s="1"/>
  <c r="G23" i="1"/>
  <c r="G22" i="1"/>
  <c r="G21" i="1"/>
  <c r="G19" i="1"/>
  <c r="G17" i="1"/>
  <c r="G16" i="1"/>
  <c r="G15" i="1"/>
  <c r="G14" i="1"/>
  <c r="G13" i="1"/>
  <c r="G12" i="1"/>
  <c r="G8" i="1"/>
  <c r="I8" i="1" s="1"/>
  <c r="G7" i="1"/>
  <c r="I7" i="1" s="1"/>
  <c r="G5" i="1"/>
  <c r="H5" i="1"/>
  <c r="I30" i="2" l="1"/>
  <c r="I30" i="1"/>
  <c r="H22" i="2"/>
  <c r="I22" i="2" s="1"/>
  <c r="H15" i="2"/>
  <c r="I15" i="2" s="1"/>
  <c r="H21" i="2"/>
  <c r="I21" i="2" s="1"/>
  <c r="Q48" i="8" s="1"/>
  <c r="Q50" i="8" s="1"/>
  <c r="H14" i="2"/>
  <c r="I14" i="2" s="1"/>
  <c r="H19" i="2"/>
  <c r="I19" i="2" s="1"/>
  <c r="H13" i="2"/>
  <c r="I13" i="2" s="1"/>
  <c r="I5" i="2"/>
  <c r="J5" i="2" s="1"/>
  <c r="H16" i="2"/>
  <c r="I16" i="2" s="1"/>
  <c r="H23" i="2"/>
  <c r="H12" i="2"/>
  <c r="I12" i="2" s="1"/>
  <c r="I23" i="2"/>
  <c r="H12" i="1"/>
  <c r="I12" i="1" s="1"/>
  <c r="P34" i="8" s="1"/>
  <c r="P37" i="8" s="1"/>
  <c r="H21" i="1"/>
  <c r="I21" i="1" s="1"/>
  <c r="Q34" i="8" s="1"/>
  <c r="Q37" i="8" s="1"/>
  <c r="H15" i="1"/>
  <c r="I15" i="1" s="1"/>
  <c r="H17" i="1"/>
  <c r="I17" i="1" s="1"/>
  <c r="H19" i="1"/>
  <c r="I19" i="1" s="1"/>
  <c r="H14" i="1"/>
  <c r="I14" i="1" s="1"/>
  <c r="H13" i="1"/>
  <c r="I13" i="1" s="1"/>
  <c r="I5" i="1"/>
  <c r="H23" i="1"/>
  <c r="I23" i="1" s="1"/>
  <c r="H22" i="1"/>
  <c r="I22" i="1" s="1"/>
  <c r="H16" i="1"/>
  <c r="I16" i="1" s="1"/>
  <c r="J5" i="1" l="1"/>
  <c r="P48" i="8"/>
  <c r="P50" i="8" s="1"/>
  <c r="I24" i="2"/>
  <c r="I24" i="1"/>
  <c r="I9" i="2" l="1"/>
  <c r="I9" i="1"/>
</calcChain>
</file>

<file path=xl/sharedStrings.xml><?xml version="1.0" encoding="utf-8"?>
<sst xmlns="http://schemas.openxmlformats.org/spreadsheetml/2006/main" count="452" uniqueCount="139">
  <si>
    <t>ILOŚĆ DNI WYNAJMU</t>
  </si>
  <si>
    <r>
      <t xml:space="preserve">ilość h czasu pracy agregatu </t>
    </r>
    <r>
      <rPr>
        <b/>
        <sz val="11"/>
        <color theme="1"/>
        <rFont val="Aptos Narrow"/>
        <family val="2"/>
        <scheme val="minor"/>
      </rPr>
      <t xml:space="preserve">dziennie </t>
    </r>
  </si>
  <si>
    <r>
      <t xml:space="preserve">ilość </t>
    </r>
    <r>
      <rPr>
        <b/>
        <sz val="11"/>
        <color theme="1"/>
        <rFont val="Aptos Narrow"/>
        <family val="2"/>
        <scheme val="minor"/>
      </rPr>
      <t>łączna</t>
    </r>
    <r>
      <rPr>
        <sz val="11"/>
        <color theme="1"/>
        <rFont val="Aptos Narrow"/>
        <family val="2"/>
        <charset val="238"/>
        <scheme val="minor"/>
      </rPr>
      <t xml:space="preserve"> h pracy agregatu</t>
    </r>
  </si>
  <si>
    <t>dni</t>
  </si>
  <si>
    <t>h</t>
  </si>
  <si>
    <t>spalanie paliwa przy obciążeniu 75%</t>
  </si>
  <si>
    <t>j.m</t>
  </si>
  <si>
    <t>cena paliwa na dzień 28.08.2024</t>
  </si>
  <si>
    <t>cena 1h pracy agregatu</t>
  </si>
  <si>
    <t>ilość łączna h pracy agregatu</t>
  </si>
  <si>
    <t>łączna ilość litrów potrzebna do pracy agregatu [l]</t>
  </si>
  <si>
    <t>[l/h]</t>
  </si>
  <si>
    <r>
      <rPr>
        <sz val="11"/>
        <color rgb="FF000000"/>
        <rFont val="Aptos Narrow"/>
        <family val="2"/>
        <scheme val="minor"/>
      </rPr>
      <t>agregat</t>
    </r>
    <r>
      <rPr>
        <sz val="11"/>
        <color rgb="FFFF0000"/>
        <rFont val="Aptos Narrow"/>
        <family val="2"/>
        <scheme val="minor"/>
      </rPr>
      <t xml:space="preserve"> 
SDMO V350</t>
    </r>
  </si>
  <si>
    <t>agregat V350</t>
  </si>
  <si>
    <t>[szt.]</t>
  </si>
  <si>
    <t>przewody paliwowe agregat-zbiornik</t>
  </si>
  <si>
    <t>[kpl]</t>
  </si>
  <si>
    <r>
      <rPr>
        <sz val="11"/>
        <color rgb="FF000000"/>
        <rFont val="Aptos Narrow"/>
        <family val="2"/>
        <scheme val="minor"/>
      </rPr>
      <t xml:space="preserve">serwis agregatu 
</t>
    </r>
    <r>
      <rPr>
        <sz val="11"/>
        <color rgb="FFFF0000"/>
        <rFont val="Aptos Narrow"/>
        <family val="2"/>
        <scheme val="minor"/>
      </rPr>
      <t>SDMO V350</t>
    </r>
  </si>
  <si>
    <t>ilość</t>
  </si>
  <si>
    <t>[zł]</t>
  </si>
  <si>
    <t>RAZEM [netto]</t>
  </si>
  <si>
    <t>ilość całkowita</t>
  </si>
  <si>
    <t>wartość całkowita [netto]</t>
  </si>
  <si>
    <t>koszt motogodziny pracy</t>
  </si>
  <si>
    <t>koszt motogodziny pracy wraz z paliwem</t>
  </si>
  <si>
    <t>FILTR</t>
  </si>
  <si>
    <t>SN 70201</t>
  </si>
  <si>
    <t>SN 926010</t>
  </si>
  <si>
    <t>SO 180</t>
  </si>
  <si>
    <t>SO 11029</t>
  </si>
  <si>
    <t>SA 16731</t>
  </si>
  <si>
    <t>SAO 5235</t>
  </si>
  <si>
    <t>OLEJ</t>
  </si>
  <si>
    <t>15W40</t>
  </si>
  <si>
    <t>[l]</t>
  </si>
  <si>
    <t>przyjęte parametry do wyceny:</t>
  </si>
  <si>
    <t>czas pracy pracownika</t>
  </si>
  <si>
    <t>[h]</t>
  </si>
  <si>
    <t>[km]</t>
  </si>
  <si>
    <t>- praca 12h dziennie</t>
  </si>
  <si>
    <t>koszt eksploatacji agregatu jaki ponosi firma</t>
  </si>
  <si>
    <t>-koszt zakupu paliwa</t>
  </si>
  <si>
    <t>awaria</t>
  </si>
  <si>
    <t>motogodzina nie zawiera:</t>
  </si>
  <si>
    <t>należy rozwazyć czy nie warto doliczyć do kosztów eksploatacji dojazd serwisanta w razie awarii</t>
  </si>
  <si>
    <t>- kosztu zakupu paliwa</t>
  </si>
  <si>
    <t>ilość tankowań w ciągu wynajmu</t>
  </si>
  <si>
    <t>cena zakupu paliwa do zbiornika wewnętrznego</t>
  </si>
  <si>
    <t>zalecana opcja dodatkowa w celu zmniejszenia liczby tankowań</t>
  </si>
  <si>
    <t>zbiornik</t>
  </si>
  <si>
    <t>spaw-mal 2000</t>
  </si>
  <si>
    <t>przewód uziomowy LGY 6,0/750</t>
  </si>
  <si>
    <t>[m]</t>
  </si>
  <si>
    <t>szpila uziomowa 1,5m</t>
  </si>
  <si>
    <t>przewód paliwowy agregat-zbiornik (wraz z zaworem zwrotnym oraz filtrem)</t>
  </si>
  <si>
    <t>cena zakupu nowego zbiornika wraz z oprzyrządowaniem</t>
  </si>
  <si>
    <r>
      <rPr>
        <sz val="11"/>
        <color rgb="FF000000"/>
        <rFont val="Aptos Narrow"/>
        <family val="2"/>
        <scheme val="minor"/>
      </rPr>
      <t>agregat</t>
    </r>
    <r>
      <rPr>
        <sz val="11"/>
        <color rgb="FFFF0000"/>
        <rFont val="Aptos Narrow"/>
        <family val="2"/>
        <scheme val="minor"/>
      </rPr>
      <t xml:space="preserve"> 
SDMO R220 C3</t>
    </r>
  </si>
  <si>
    <t>agregat  R220 C3</t>
  </si>
  <si>
    <r>
      <rPr>
        <sz val="11"/>
        <color rgb="FF000000"/>
        <rFont val="Aptos Narrow"/>
        <family val="2"/>
        <scheme val="minor"/>
      </rPr>
      <t xml:space="preserve">serwis agregatu 
</t>
    </r>
    <r>
      <rPr>
        <sz val="11"/>
        <color rgb="FFFF0000"/>
        <rFont val="Aptos Narrow"/>
        <family val="2"/>
        <scheme val="minor"/>
      </rPr>
      <t>SDMO R220 C3</t>
    </r>
  </si>
  <si>
    <t>SN 70233</t>
  </si>
  <si>
    <t>SN 70273</t>
  </si>
  <si>
    <t>SO 10044</t>
  </si>
  <si>
    <t>SA 16125</t>
  </si>
  <si>
    <t>SA 16127</t>
  </si>
  <si>
    <r>
      <t xml:space="preserve">DOJAZD SERWISANTA </t>
    </r>
    <r>
      <rPr>
        <sz val="11"/>
        <color rgb="FF00B0F0"/>
        <rFont val="Aptos Narrow"/>
        <family val="2"/>
        <scheme val="minor"/>
      </rPr>
      <t>z Trzebienia</t>
    </r>
  </si>
  <si>
    <r>
      <t xml:space="preserve">POWRÓT SERWISANTA </t>
    </r>
    <r>
      <rPr>
        <sz val="11"/>
        <color rgb="FF00B0F0"/>
        <rFont val="Aptos Narrow"/>
        <family val="2"/>
        <scheme val="minor"/>
      </rPr>
      <t>do Trzebienia</t>
    </r>
  </si>
  <si>
    <t>części zamienne</t>
  </si>
  <si>
    <t>Na dzień dzisiejszy cena oleju napędowego zgodnie z Państwa warunkami wynosi 4,62 zł/l netto</t>
  </si>
  <si>
    <t>43 WOG - m. TRZEBIEŃ</t>
  </si>
  <si>
    <r>
      <rPr>
        <sz val="11"/>
        <color rgb="FF000000"/>
        <rFont val="Aptos Narrow"/>
        <family val="2"/>
        <scheme val="minor"/>
      </rPr>
      <t xml:space="preserve">ilość h czasu pracy masztu </t>
    </r>
    <r>
      <rPr>
        <b/>
        <sz val="11"/>
        <color rgb="FF000000"/>
        <rFont val="Aptos Narrow"/>
        <family val="2"/>
        <scheme val="minor"/>
      </rPr>
      <t xml:space="preserve">dziennie </t>
    </r>
  </si>
  <si>
    <r>
      <rPr>
        <sz val="11"/>
        <color rgb="FF000000"/>
        <rFont val="Aptos Narrow"/>
        <family val="2"/>
      </rPr>
      <t xml:space="preserve">ilość </t>
    </r>
    <r>
      <rPr>
        <b/>
        <sz val="11"/>
        <color rgb="FF000000"/>
        <rFont val="Aptos Narrow"/>
        <family val="2"/>
      </rPr>
      <t>łączna</t>
    </r>
    <r>
      <rPr>
        <sz val="11"/>
        <color rgb="FF000000"/>
        <rFont val="Aptos Narrow"/>
        <family val="2"/>
      </rPr>
      <t xml:space="preserve"> h pracy masztu do 18.03.2025</t>
    </r>
  </si>
  <si>
    <t>PALIWO</t>
  </si>
  <si>
    <t xml:space="preserve">spalanie paliwa </t>
  </si>
  <si>
    <t xml:space="preserve">cena paliwa </t>
  </si>
  <si>
    <t>cena 1h pracy masztu</t>
  </si>
  <si>
    <t>KOSZT EKSPLOATACJI MASZTU</t>
  </si>
  <si>
    <t>jedn.</t>
  </si>
  <si>
    <t>cena jedn. [zł]</t>
  </si>
  <si>
    <t>[szt]</t>
  </si>
  <si>
    <t>OLEJ ( LITRACH)</t>
  </si>
  <si>
    <t>czas pracy pracownika na serwis po 500mth</t>
  </si>
  <si>
    <t xml:space="preserve">RAZEM KOSZT ROCZNY utrzymania jedngo masztu </t>
  </si>
  <si>
    <t>Atlas Copco H6+</t>
  </si>
  <si>
    <r>
      <t xml:space="preserve">FILTR PALIWA </t>
    </r>
    <r>
      <rPr>
        <b/>
        <sz val="11"/>
        <color rgb="FF000000"/>
        <rFont val="Calibri"/>
        <family val="2"/>
        <charset val="238"/>
      </rPr>
      <t>SN327</t>
    </r>
  </si>
  <si>
    <r>
      <t xml:space="preserve">FILTR PALIWA </t>
    </r>
    <r>
      <rPr>
        <b/>
        <sz val="11"/>
        <color rgb="FF000000"/>
        <rFont val="Calibri"/>
        <family val="2"/>
        <charset val="238"/>
      </rPr>
      <t>RT47</t>
    </r>
  </si>
  <si>
    <r>
      <t xml:space="preserve">FILTR OLEJU </t>
    </r>
    <r>
      <rPr>
        <b/>
        <sz val="11"/>
        <color rgb="FF000000"/>
        <rFont val="Calibri"/>
        <family val="2"/>
        <charset val="238"/>
      </rPr>
      <t>6244</t>
    </r>
  </si>
  <si>
    <r>
      <t xml:space="preserve">FILTR POWIETRZA </t>
    </r>
    <r>
      <rPr>
        <b/>
        <sz val="11"/>
        <color rgb="FF000000"/>
        <rFont val="Calibri"/>
        <family val="2"/>
        <charset val="238"/>
      </rPr>
      <t>SA 17334</t>
    </r>
  </si>
  <si>
    <r>
      <t xml:space="preserve">FILTR POWIETRZA </t>
    </r>
    <r>
      <rPr>
        <b/>
        <sz val="11"/>
        <color rgb="FF000000"/>
        <rFont val="Calibri"/>
        <family val="2"/>
        <charset val="238"/>
      </rPr>
      <t>SA 17335</t>
    </r>
  </si>
  <si>
    <t>łączna ilość litrów potrzebna do pracy masztu [l]</t>
  </si>
  <si>
    <t>koszt paliwa zużytego podczas pracy masztu</t>
  </si>
  <si>
    <t>SERWIS MASZTU H6+</t>
  </si>
  <si>
    <t>paliwo zbiornika masztu</t>
  </si>
  <si>
    <t>PALIWO-pojemność rzeczywista zbiornika 120l</t>
  </si>
  <si>
    <t>łączna wartość paliwa [zł]</t>
  </si>
  <si>
    <t>cena zakupu nowego agregatu wraz z oprzyrządowaniem,  bez naliczonej marży</t>
  </si>
  <si>
    <t>- łączne koszty eksploatacji przez 365 dni</t>
  </si>
  <si>
    <t>- kosztu wynajmu</t>
  </si>
  <si>
    <t>- wystąpi 1 awaria</t>
  </si>
  <si>
    <r>
      <rPr>
        <sz val="11"/>
        <color rgb="FF000000"/>
        <rFont val="Aptos Narrow"/>
        <family val="2"/>
        <scheme val="minor"/>
      </rPr>
      <t>agregat</t>
    </r>
    <r>
      <rPr>
        <sz val="11"/>
        <color rgb="FFFF0000"/>
        <rFont val="Aptos Narrow"/>
        <family val="2"/>
        <scheme val="minor"/>
      </rPr>
      <t xml:space="preserve"> 
SDMO D550</t>
    </r>
  </si>
  <si>
    <t>agregat D550</t>
  </si>
  <si>
    <t>cena zakupu nowego agregatu wraz z oprzyrządowaniem</t>
  </si>
  <si>
    <r>
      <rPr>
        <sz val="11"/>
        <color rgb="FF000000"/>
        <rFont val="Aptos Narrow"/>
        <family val="2"/>
        <scheme val="minor"/>
      </rPr>
      <t xml:space="preserve">serwis agregatu 
</t>
    </r>
    <r>
      <rPr>
        <sz val="11"/>
        <color rgb="FFFF0000"/>
        <rFont val="Aptos Narrow"/>
        <family val="2"/>
        <scheme val="minor"/>
      </rPr>
      <t>SDMO D550</t>
    </r>
  </si>
  <si>
    <t>SN 1212</t>
  </si>
  <si>
    <t>SN 916010</t>
  </si>
  <si>
    <t>SO 6074</t>
  </si>
  <si>
    <t>SA 16455</t>
  </si>
  <si>
    <t>cena paliwa na dzień 25.06.2025</t>
  </si>
  <si>
    <r>
      <t xml:space="preserve">DOJAZD SERWISANTA </t>
    </r>
    <r>
      <rPr>
        <sz val="11"/>
        <color rgb="FF00B0F0"/>
        <rFont val="Aptos Narrow"/>
        <family val="2"/>
        <scheme val="minor"/>
      </rPr>
      <t>z Trzebień</t>
    </r>
  </si>
  <si>
    <r>
      <t xml:space="preserve">POWRÓT SERWISANTA </t>
    </r>
    <r>
      <rPr>
        <sz val="11"/>
        <color rgb="FF00B0F0"/>
        <rFont val="Aptos Narrow"/>
        <family val="2"/>
        <scheme val="minor"/>
      </rPr>
      <t>do Trzebień</t>
    </r>
  </si>
  <si>
    <t>l/h</t>
  </si>
  <si>
    <t>koszt materiałów eksploatacyjnych do obsługi agregatu</t>
  </si>
  <si>
    <t>koszt usługi tankowania przez pracownika rekordu</t>
  </si>
  <si>
    <t>zbiornik SPAW-MAL 2000l</t>
  </si>
  <si>
    <t>l</t>
  </si>
  <si>
    <t>paliwa wystarczy na … h pracy agregatu</t>
  </si>
  <si>
    <t>suma paliwa wlango do wszystkich zbiorników</t>
  </si>
  <si>
    <t>zł</t>
  </si>
  <si>
    <t>ilość osób</t>
  </si>
  <si>
    <t>stawka godzinowa</t>
  </si>
  <si>
    <t>koszt robocizny obsługi agregatu przez pracownika rekodru</t>
  </si>
  <si>
    <t>AGREGATY BACKUPOWE</t>
  </si>
  <si>
    <t>SUMA</t>
  </si>
  <si>
    <t>ILOŚĆ TANKOWAŃ W CIĄGU ROKU</t>
  </si>
  <si>
    <t>łączny koszt pracowniczy tankowania W CIĄGU ROKU</t>
  </si>
  <si>
    <t>OBSŁUGA SERWISOWE + MATERIAŁY EKSPLOATACYJNE</t>
  </si>
  <si>
    <t>USŁUGA TANKOWANIA</t>
  </si>
  <si>
    <t>koszty  paliwa jak i eksploatacji nie powinny być liczone, gdyż agregaty ędą pracować zamiennie za właściwe</t>
  </si>
  <si>
    <t>AGREGATY 2000</t>
  </si>
  <si>
    <t>AGREGATY 200</t>
  </si>
  <si>
    <t>AGREGATY 100</t>
  </si>
  <si>
    <r>
      <rPr>
        <sz val="11"/>
        <color rgb="FF000000"/>
        <rFont val="Aptos Narrow"/>
        <family val="2"/>
        <scheme val="minor"/>
      </rPr>
      <t>agregat</t>
    </r>
    <r>
      <rPr>
        <sz val="11"/>
        <color rgb="FFFF0000"/>
        <rFont val="Aptos Narrow"/>
        <family val="2"/>
        <scheme val="minor"/>
      </rPr>
      <t xml:space="preserve"> 
SDMO R220</t>
    </r>
  </si>
  <si>
    <r>
      <t xml:space="preserve">agregat 
</t>
    </r>
    <r>
      <rPr>
        <sz val="11"/>
        <color rgb="FFEE0000"/>
        <rFont val="Aptos Narrow"/>
        <family val="2"/>
        <scheme val="minor"/>
      </rPr>
      <t>SDMO R220</t>
    </r>
  </si>
  <si>
    <t>pojemność zbiornika</t>
  </si>
  <si>
    <t>do każdego agregatu D550 należy podpiąc 3szt zbiorników SPAW-MAL 2000l aby spełnić wymóg tankowania co 3 dni</t>
  </si>
  <si>
    <t>suma paliwa wlango do wszystkich zbiorników na jedno tankowanie</t>
  </si>
  <si>
    <t>do każdego agregatu V350 należy podpiąc 2szt zbiorników SPAW-MAL 2000l aby spełnić wymóg tankowania co 3 dni</t>
  </si>
  <si>
    <t>do każdego agregatu R200 należy podpiąc 2szt zbiorników SPAW-MAL 2000l aby spełnić wymóg tankowania co 3 dni</t>
  </si>
  <si>
    <r>
      <t xml:space="preserve">ilość h czasu pracy agregatu </t>
    </r>
    <r>
      <rPr>
        <b/>
        <sz val="11"/>
        <color theme="0"/>
        <rFont val="Aptos Narrow"/>
        <family val="2"/>
        <scheme val="minor"/>
      </rPr>
      <t xml:space="preserve">dziennie </t>
    </r>
  </si>
  <si>
    <r>
      <t xml:space="preserve">ilość </t>
    </r>
    <r>
      <rPr>
        <b/>
        <sz val="11"/>
        <color theme="0"/>
        <rFont val="Aptos Narrow"/>
        <family val="2"/>
        <scheme val="minor"/>
      </rPr>
      <t>łączna</t>
    </r>
    <r>
      <rPr>
        <sz val="11"/>
        <color theme="0"/>
        <rFont val="Aptos Narrow"/>
        <family val="2"/>
        <charset val="238"/>
        <scheme val="minor"/>
      </rPr>
      <t xml:space="preserve"> h pracy agregatu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</si>
</sst>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zł&quot;;[Red]\-#,##0\ &quot;zł&quot;"/>
    <numFmt numFmtId="8" formatCode="#,##0.00\ &quot;zł&quot;;[Red]\-#,##0.00\ &quot;zł&quot;"/>
    <numFmt numFmtId="164" formatCode="#,##0.00\ &quot;zł&quot;"/>
    <numFmt numFmtId="165" formatCode="#,##0.0"/>
  </numFmts>
  <fonts count="41" x14ac:knownFonts="1">
    <font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rgb="FF212529"/>
      <name val="Arial"/>
      <family val="2"/>
      <charset val="238"/>
    </font>
    <font>
      <i/>
      <sz val="11"/>
      <color theme="0" tint="-0.499984740745262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theme="1"/>
      <name val="Aptos Narrow"/>
      <family val="2"/>
      <charset val="238"/>
      <scheme val="minor"/>
    </font>
    <font>
      <sz val="8"/>
      <color theme="1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sz val="11"/>
      <color rgb="FF00B0F0"/>
      <name val="Aptos Narrow"/>
      <family val="2"/>
      <scheme val="minor"/>
    </font>
    <font>
      <i/>
      <sz val="11"/>
      <color rgb="FFA6A6A6"/>
      <name val="Calibri"/>
      <family val="2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i/>
      <sz val="11"/>
      <color theme="0" tint="-0.499984740745262"/>
      <name val="Calibri"/>
      <family val="2"/>
      <charset val="238"/>
    </font>
    <font>
      <sz val="11"/>
      <color rgb="FFFF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theme="1"/>
      <name val="Aptos Narrow"/>
      <family val="2"/>
      <scheme val="minor"/>
    </font>
    <font>
      <i/>
      <sz val="11"/>
      <color theme="0" tint="-0.499984740745262"/>
      <name val="Aptos Narrow"/>
      <family val="2"/>
      <scheme val="minor"/>
    </font>
    <font>
      <sz val="1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20"/>
      <color theme="1"/>
      <name val="Aptos"/>
      <family val="2"/>
    </font>
    <font>
      <sz val="11"/>
      <color rgb="FF000000"/>
      <name val="Aptos Narrow"/>
      <family val="2"/>
      <charset val="238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i/>
      <sz val="11"/>
      <name val="Aptos Narrow"/>
      <family val="2"/>
      <charset val="238"/>
      <scheme val="minor"/>
    </font>
    <font>
      <i/>
      <sz val="11"/>
      <color theme="0" tint="-0.34998626667073579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name val="Aptos Narrow"/>
      <family val="2"/>
      <charset val="238"/>
      <scheme val="minor"/>
    </font>
    <font>
      <sz val="20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1"/>
      <color rgb="FFEE0000"/>
      <name val="Aptos Narrow"/>
      <family val="2"/>
      <scheme val="minor"/>
    </font>
    <font>
      <sz val="16"/>
      <color theme="1"/>
      <name val="Aptos Narrow"/>
      <family val="2"/>
      <charset val="238"/>
      <scheme val="minor"/>
    </font>
    <font>
      <sz val="11"/>
      <color theme="0"/>
      <name val="Arial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6">
    <xf numFmtId="0" fontId="0" fillId="0" borderId="0" xfId="0"/>
    <xf numFmtId="4" fontId="0" fillId="0" borderId="1" xfId="0" applyNumberFormat="1" applyBorder="1" applyAlignment="1">
      <alignment horizontal="center" vertical="center"/>
    </xf>
    <xf numFmtId="4" fontId="0" fillId="0" borderId="0" xfId="0" applyNumberFormat="1"/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/>
    </xf>
    <xf numFmtId="4" fontId="0" fillId="0" borderId="3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5" fillId="0" borderId="1" xfId="0" applyNumberFormat="1" applyFont="1" applyBorder="1" applyAlignment="1">
      <alignment horizontal="center" vertical="center" wrapText="1"/>
    </xf>
    <xf numFmtId="4" fontId="0" fillId="0" borderId="0" xfId="0" applyNumberFormat="1" applyAlignment="1">
      <alignment vertical="center"/>
    </xf>
    <xf numFmtId="164" fontId="0" fillId="5" borderId="1" xfId="0" applyNumberFormat="1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164" fontId="9" fillId="5" borderId="1" xfId="0" applyNumberFormat="1" applyFont="1" applyFill="1" applyBorder="1" applyAlignment="1">
      <alignment horizontal="center" vertical="center" wrapText="1"/>
    </xf>
    <xf numFmtId="4" fontId="11" fillId="6" borderId="1" xfId="0" applyNumberFormat="1" applyFont="1" applyFill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4" fontId="11" fillId="6" borderId="1" xfId="0" applyNumberFormat="1" applyFont="1" applyFill="1" applyBorder="1" applyAlignment="1">
      <alignment vertical="center"/>
    </xf>
    <xf numFmtId="49" fontId="0" fillId="0" borderId="1" xfId="0" applyNumberFormat="1" applyBorder="1"/>
    <xf numFmtId="3" fontId="0" fillId="7" borderId="1" xfId="0" applyNumberFormat="1" applyFill="1" applyBorder="1" applyAlignment="1">
      <alignment horizontal="center" vertical="center"/>
    </xf>
    <xf numFmtId="49" fontId="11" fillId="0" borderId="1" xfId="0" applyNumberFormat="1" applyFont="1" applyBorder="1" applyAlignment="1">
      <alignment vertical="center"/>
    </xf>
    <xf numFmtId="4" fontId="1" fillId="6" borderId="1" xfId="0" applyNumberFormat="1" applyFont="1" applyFill="1" applyBorder="1" applyAlignment="1">
      <alignment vertical="center"/>
    </xf>
    <xf numFmtId="49" fontId="11" fillId="0" borderId="1" xfId="0" applyNumberFormat="1" applyFont="1" applyBorder="1"/>
    <xf numFmtId="4" fontId="0" fillId="0" borderId="5" xfId="0" applyNumberFormat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4" fontId="13" fillId="0" borderId="1" xfId="0" applyNumberFormat="1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164" fontId="14" fillId="2" borderId="1" xfId="0" applyNumberFormat="1" applyFont="1" applyFill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/>
    </xf>
    <xf numFmtId="3" fontId="0" fillId="0" borderId="12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 wrapText="1"/>
    </xf>
    <xf numFmtId="164" fontId="9" fillId="11" borderId="12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wrapText="1"/>
    </xf>
    <xf numFmtId="164" fontId="15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center" wrapText="1"/>
    </xf>
    <xf numFmtId="164" fontId="0" fillId="11" borderId="1" xfId="0" applyNumberFormat="1" applyFill="1" applyBorder="1" applyAlignment="1">
      <alignment horizontal="center" vertical="center"/>
    </xf>
    <xf numFmtId="4" fontId="15" fillId="0" borderId="0" xfId="0" applyNumberFormat="1" applyFont="1" applyAlignment="1">
      <alignment horizontal="center" vertical="center" wrapText="1"/>
    </xf>
    <xf numFmtId="164" fontId="18" fillId="9" borderId="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20" fillId="0" borderId="1" xfId="0" applyNumberFormat="1" applyFont="1" applyBorder="1" applyAlignment="1">
      <alignment horizontal="center" vertical="center"/>
    </xf>
    <xf numFmtId="3" fontId="3" fillId="2" borderId="12" xfId="0" applyNumberFormat="1" applyFont="1" applyFill="1" applyBorder="1" applyAlignment="1">
      <alignment horizontal="center" vertical="center" wrapText="1"/>
    </xf>
    <xf numFmtId="164" fontId="24" fillId="0" borderId="12" xfId="0" applyNumberFormat="1" applyFont="1" applyBorder="1" applyAlignment="1">
      <alignment horizontal="center" vertical="center" wrapText="1"/>
    </xf>
    <xf numFmtId="3" fontId="26" fillId="0" borderId="12" xfId="0" applyNumberFormat="1" applyFont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/>
    </xf>
    <xf numFmtId="164" fontId="11" fillId="1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8" fontId="0" fillId="0" borderId="1" xfId="0" applyNumberFormat="1" applyBorder="1" applyAlignment="1">
      <alignment horizontal="center"/>
    </xf>
    <xf numFmtId="0" fontId="29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6" fontId="0" fillId="0" borderId="1" xfId="0" applyNumberFormat="1" applyBorder="1" applyAlignment="1">
      <alignment horizontal="center" wrapText="1"/>
    </xf>
    <xf numFmtId="164" fontId="21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 wrapText="1"/>
    </xf>
    <xf numFmtId="8" fontId="18" fillId="13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8" fontId="15" fillId="0" borderId="1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 wrapText="1"/>
    </xf>
    <xf numFmtId="0" fontId="13" fillId="0" borderId="12" xfId="0" applyFont="1" applyBorder="1" applyAlignment="1">
      <alignment horizontal="center" vertical="center" wrapText="1"/>
    </xf>
    <xf numFmtId="8" fontId="15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8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6" fontId="0" fillId="0" borderId="1" xfId="0" applyNumberForma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 vertical="center" wrapText="1"/>
    </xf>
    <xf numFmtId="49" fontId="11" fillId="0" borderId="15" xfId="0" applyNumberFormat="1" applyFont="1" applyBorder="1" applyAlignment="1">
      <alignment vertical="center"/>
    </xf>
    <xf numFmtId="4" fontId="11" fillId="0" borderId="0" xfId="0" applyNumberFormat="1" applyFont="1" applyAlignment="1">
      <alignment vertical="center"/>
    </xf>
    <xf numFmtId="4" fontId="11" fillId="0" borderId="0" xfId="0" applyNumberFormat="1" applyFont="1" applyAlignment="1">
      <alignment horizontal="center" vertical="center"/>
    </xf>
    <xf numFmtId="49" fontId="0" fillId="0" borderId="0" xfId="0" applyNumberFormat="1"/>
    <xf numFmtId="49" fontId="11" fillId="0" borderId="0" xfId="0" applyNumberFormat="1" applyFont="1" applyAlignment="1">
      <alignment vertical="center"/>
    </xf>
    <xf numFmtId="49" fontId="11" fillId="0" borderId="0" xfId="0" applyNumberFormat="1" applyFont="1"/>
    <xf numFmtId="4" fontId="0" fillId="0" borderId="2" xfId="0" applyNumberFormat="1" applyBorder="1"/>
    <xf numFmtId="3" fontId="0" fillId="5" borderId="7" xfId="0" applyNumberFormat="1" applyFill="1" applyBorder="1" applyAlignment="1">
      <alignment horizontal="center"/>
    </xf>
    <xf numFmtId="3" fontId="0" fillId="5" borderId="4" xfId="0" applyNumberFormat="1" applyFill="1" applyBorder="1" applyAlignment="1">
      <alignment horizontal="center"/>
    </xf>
    <xf numFmtId="3" fontId="0" fillId="5" borderId="9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4" fontId="6" fillId="5" borderId="6" xfId="0" applyNumberFormat="1" applyFont="1" applyFill="1" applyBorder="1" applyAlignment="1">
      <alignment horizontal="center" vertical="center" wrapText="1"/>
    </xf>
    <xf numFmtId="4" fontId="0" fillId="5" borderId="8" xfId="0" applyNumberFormat="1" applyFill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 wrapText="1"/>
    </xf>
    <xf numFmtId="4" fontId="0" fillId="0" borderId="9" xfId="0" applyNumberFormat="1" applyBorder="1" applyAlignment="1">
      <alignment horizontal="center" vertical="center"/>
    </xf>
    <xf numFmtId="4" fontId="0" fillId="5" borderId="1" xfId="0" applyNumberFormat="1" applyFill="1" applyBorder="1" applyAlignment="1">
      <alignment horizontal="center" vertical="center" wrapText="1"/>
    </xf>
    <xf numFmtId="4" fontId="6" fillId="5" borderId="1" xfId="0" applyNumberFormat="1" applyFont="1" applyFill="1" applyBorder="1" applyAlignment="1">
      <alignment horizontal="center" vertical="center" wrapText="1"/>
    </xf>
    <xf numFmtId="4" fontId="0" fillId="10" borderId="7" xfId="0" applyNumberFormat="1" applyFill="1" applyBorder="1" applyAlignment="1">
      <alignment horizontal="center"/>
    </xf>
    <xf numFmtId="4" fontId="0" fillId="10" borderId="4" xfId="0" applyNumberFormat="1" applyFill="1" applyBorder="1" applyAlignment="1">
      <alignment horizontal="center"/>
    </xf>
    <xf numFmtId="4" fontId="0" fillId="10" borderId="9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 vertical="center"/>
    </xf>
    <xf numFmtId="4" fontId="0" fillId="11" borderId="13" xfId="0" applyNumberFormat="1" applyFill="1" applyBorder="1" applyAlignment="1">
      <alignment horizontal="center" vertical="center"/>
    </xf>
    <xf numFmtId="4" fontId="0" fillId="11" borderId="8" xfId="0" applyNumberFormat="1" applyFill="1" applyBorder="1" applyAlignment="1">
      <alignment horizontal="center" vertical="center"/>
    </xf>
    <xf numFmtId="4" fontId="17" fillId="0" borderId="7" xfId="0" applyNumberFormat="1" applyFont="1" applyBorder="1" applyAlignment="1">
      <alignment horizontal="center" vertical="center" wrapText="1"/>
    </xf>
    <xf numFmtId="4" fontId="17" fillId="0" borderId="9" xfId="0" applyNumberFormat="1" applyFont="1" applyBorder="1" applyAlignment="1">
      <alignment horizontal="center" vertical="center" wrapText="1"/>
    </xf>
    <xf numFmtId="4" fontId="15" fillId="0" borderId="7" xfId="0" applyNumberFormat="1" applyFont="1" applyBorder="1" applyAlignment="1">
      <alignment horizontal="center" vertical="center" wrapText="1"/>
    </xf>
    <xf numFmtId="4" fontId="15" fillId="0" borderId="9" xfId="0" applyNumberFormat="1" applyFont="1" applyBorder="1" applyAlignment="1">
      <alignment horizontal="center" vertical="center" wrapText="1"/>
    </xf>
    <xf numFmtId="4" fontId="0" fillId="12" borderId="1" xfId="0" applyNumberFormat="1" applyFill="1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center" vertical="center"/>
    </xf>
    <xf numFmtId="4" fontId="0" fillId="11" borderId="1" xfId="0" applyNumberFormat="1" applyFill="1" applyBorder="1" applyAlignment="1">
      <alignment horizontal="center"/>
    </xf>
    <xf numFmtId="4" fontId="15" fillId="8" borderId="1" xfId="0" applyNumberFormat="1" applyFont="1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5" borderId="7" xfId="0" applyNumberFormat="1" applyFill="1" applyBorder="1" applyAlignment="1">
      <alignment horizontal="center" vertical="center"/>
    </xf>
    <xf numFmtId="4" fontId="0" fillId="5" borderId="4" xfId="0" applyNumberFormat="1" applyFill="1" applyBorder="1" applyAlignment="1">
      <alignment horizontal="center" vertical="center"/>
    </xf>
    <xf numFmtId="4" fontId="0" fillId="5" borderId="9" xfId="0" applyNumberForma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center" vertical="center" wrapText="1"/>
    </xf>
    <xf numFmtId="4" fontId="11" fillId="0" borderId="10" xfId="0" applyNumberFormat="1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4" fontId="11" fillId="0" borderId="12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" fontId="0" fillId="5" borderId="13" xfId="0" applyNumberFormat="1" applyFill="1" applyBorder="1" applyAlignment="1">
      <alignment horizontal="center" vertical="center"/>
    </xf>
    <xf numFmtId="4" fontId="30" fillId="5" borderId="1" xfId="0" applyNumberFormat="1" applyFont="1" applyFill="1" applyBorder="1" applyAlignment="1">
      <alignment horizontal="center" vertical="center" wrapText="1"/>
    </xf>
    <xf numFmtId="4" fontId="30" fillId="5" borderId="6" xfId="0" applyNumberFormat="1" applyFont="1" applyFill="1" applyBorder="1" applyAlignment="1">
      <alignment horizontal="center" vertical="center" wrapText="1"/>
    </xf>
    <xf numFmtId="4" fontId="0" fillId="0" borderId="0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4" fontId="0" fillId="3" borderId="0" xfId="0" applyNumberForma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3" fontId="4" fillId="0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4" fontId="10" fillId="0" borderId="0" xfId="0" applyNumberFormat="1" applyFont="1" applyFill="1" applyBorder="1" applyAlignment="1">
      <alignment vertical="center" wrapText="1"/>
    </xf>
    <xf numFmtId="4" fontId="22" fillId="5" borderId="0" xfId="0" applyNumberFormat="1" applyFont="1" applyFill="1" applyBorder="1" applyAlignment="1">
      <alignment vertical="center" wrapText="1"/>
    </xf>
    <xf numFmtId="3" fontId="4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4" fontId="30" fillId="5" borderId="19" xfId="0" applyNumberFormat="1" applyFont="1" applyFill="1" applyBorder="1" applyAlignment="1">
      <alignment vertical="center" wrapText="1"/>
    </xf>
    <xf numFmtId="4" fontId="30" fillId="5" borderId="23" xfId="0" applyNumberFormat="1" applyFont="1" applyFill="1" applyBorder="1" applyAlignment="1">
      <alignment vertical="center" wrapText="1"/>
    </xf>
    <xf numFmtId="4" fontId="0" fillId="0" borderId="10" xfId="0" applyNumberFormat="1" applyBorder="1" applyAlignment="1">
      <alignment horizontal="center" vertical="center"/>
    </xf>
    <xf numFmtId="4" fontId="0" fillId="5" borderId="11" xfId="0" applyNumberForma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4" fontId="30" fillId="5" borderId="26" xfId="0" applyNumberFormat="1" applyFont="1" applyFill="1" applyBorder="1" applyAlignment="1">
      <alignment vertical="center" wrapText="1"/>
    </xf>
    <xf numFmtId="3" fontId="4" fillId="0" borderId="27" xfId="0" applyNumberFormat="1" applyFont="1" applyFill="1" applyBorder="1" applyAlignment="1">
      <alignment horizontal="center" vertical="center"/>
    </xf>
    <xf numFmtId="1" fontId="0" fillId="0" borderId="27" xfId="0" applyNumberFormat="1" applyFill="1" applyBorder="1" applyAlignment="1">
      <alignment horizontal="center" vertical="center"/>
    </xf>
    <xf numFmtId="3" fontId="0" fillId="0" borderId="27" xfId="0" applyNumberFormat="1" applyFill="1" applyBorder="1" applyAlignment="1">
      <alignment horizontal="center" vertical="center"/>
    </xf>
    <xf numFmtId="165" fontId="1" fillId="0" borderId="27" xfId="0" applyNumberFormat="1" applyFont="1" applyBorder="1" applyAlignment="1">
      <alignment horizontal="center" vertical="center"/>
    </xf>
    <xf numFmtId="164" fontId="1" fillId="2" borderId="27" xfId="0" applyNumberFormat="1" applyFont="1" applyFill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4" fontId="6" fillId="3" borderId="30" xfId="0" applyNumberFormat="1" applyFont="1" applyFill="1" applyBorder="1" applyAlignment="1">
      <alignment vertical="center" wrapText="1"/>
    </xf>
    <xf numFmtId="0" fontId="0" fillId="0" borderId="22" xfId="0" applyBorder="1"/>
    <xf numFmtId="4" fontId="6" fillId="3" borderId="23" xfId="0" applyNumberFormat="1" applyFont="1" applyFill="1" applyBorder="1" applyAlignment="1">
      <alignment vertical="center" wrapText="1"/>
    </xf>
    <xf numFmtId="3" fontId="4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3" fontId="0" fillId="0" borderId="24" xfId="0" applyNumberFormat="1" applyFill="1" applyBorder="1" applyAlignment="1">
      <alignment horizontal="center" vertical="center"/>
    </xf>
    <xf numFmtId="4" fontId="0" fillId="0" borderId="24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0" fillId="0" borderId="25" xfId="0" applyBorder="1"/>
    <xf numFmtId="3" fontId="3" fillId="0" borderId="10" xfId="0" applyNumberFormat="1" applyFont="1" applyFill="1" applyBorder="1" applyAlignment="1">
      <alignment horizontal="center" vertical="center" wrapText="1"/>
    </xf>
    <xf numFmtId="164" fontId="0" fillId="0" borderId="10" xfId="0" applyNumberFormat="1" applyFill="1" applyBorder="1" applyAlignment="1">
      <alignment horizontal="center" vertical="center" wrapText="1"/>
    </xf>
    <xf numFmtId="3" fontId="0" fillId="0" borderId="10" xfId="0" applyNumberFormat="1" applyFill="1" applyBorder="1" applyAlignment="1">
      <alignment horizontal="center" vertical="center" wrapText="1"/>
    </xf>
    <xf numFmtId="4" fontId="0" fillId="0" borderId="10" xfId="0" applyNumberFormat="1" applyFill="1" applyBorder="1" applyAlignment="1">
      <alignment horizontal="center" vertical="center" wrapText="1"/>
    </xf>
    <xf numFmtId="3" fontId="0" fillId="0" borderId="7" xfId="0" applyNumberFormat="1" applyBorder="1" applyAlignment="1">
      <alignment horizontal="center" vertical="center" wrapText="1"/>
    </xf>
    <xf numFmtId="4" fontId="0" fillId="0" borderId="15" xfId="0" applyNumberFormat="1" applyFill="1" applyBorder="1" applyAlignment="1">
      <alignment horizontal="center" vertical="center" wrapText="1"/>
    </xf>
    <xf numFmtId="165" fontId="1" fillId="0" borderId="31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32" xfId="0" applyNumberFormat="1" applyFont="1" applyBorder="1" applyAlignment="1">
      <alignment horizontal="center" vertical="center"/>
    </xf>
    <xf numFmtId="4" fontId="0" fillId="0" borderId="6" xfId="0" applyNumberFormat="1" applyFill="1" applyBorder="1" applyAlignment="1">
      <alignment horizontal="center" vertical="center" wrapText="1"/>
    </xf>
    <xf numFmtId="4" fontId="0" fillId="0" borderId="33" xfId="0" applyNumberFormat="1" applyBorder="1" applyAlignment="1">
      <alignment horizontal="center" vertical="center"/>
    </xf>
    <xf numFmtId="4" fontId="0" fillId="0" borderId="34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 wrapText="1"/>
    </xf>
    <xf numFmtId="4" fontId="0" fillId="2" borderId="22" xfId="0" applyNumberFormat="1" applyFill="1" applyBorder="1" applyAlignment="1">
      <alignment horizontal="center" vertical="center" wrapText="1"/>
    </xf>
    <xf numFmtId="164" fontId="0" fillId="0" borderId="30" xfId="0" applyNumberFormat="1" applyFill="1" applyBorder="1" applyAlignment="1">
      <alignment horizontal="center" vertical="center" wrapText="1"/>
    </xf>
    <xf numFmtId="4" fontId="0" fillId="0" borderId="36" xfId="0" applyNumberFormat="1" applyFill="1" applyBorder="1" applyAlignment="1">
      <alignment horizontal="center" vertical="center" wrapText="1"/>
    </xf>
    <xf numFmtId="4" fontId="0" fillId="0" borderId="35" xfId="0" applyNumberForma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23" xfId="0" applyNumberFormat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4" fontId="0" fillId="0" borderId="31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4" fontId="0" fillId="0" borderId="32" xfId="0" applyNumberFormat="1" applyBorder="1" applyAlignment="1">
      <alignment horizontal="center" vertical="center"/>
    </xf>
    <xf numFmtId="4" fontId="0" fillId="3" borderId="37" xfId="0" applyNumberFormat="1" applyFill="1" applyBorder="1" applyAlignment="1">
      <alignment horizontal="center" vertical="center" wrapText="1"/>
    </xf>
    <xf numFmtId="4" fontId="0" fillId="0" borderId="30" xfId="0" applyNumberFormat="1" applyFill="1" applyBorder="1" applyAlignment="1">
      <alignment horizontal="center" vertical="center" wrapText="1"/>
    </xf>
    <xf numFmtId="3" fontId="0" fillId="0" borderId="35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4" borderId="37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9" xfId="0" applyBorder="1"/>
    <xf numFmtId="0" fontId="0" fillId="0" borderId="23" xfId="0" applyBorder="1"/>
    <xf numFmtId="164" fontId="0" fillId="0" borderId="35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31" fillId="0" borderId="16" xfId="0" applyFont="1" applyFill="1" applyBorder="1" applyAlignment="1">
      <alignment horizontal="center" vertical="center"/>
    </xf>
    <xf numFmtId="0" fontId="31" fillId="0" borderId="17" xfId="0" applyFont="1" applyFill="1" applyBorder="1" applyAlignment="1">
      <alignment horizontal="center" vertical="center"/>
    </xf>
    <xf numFmtId="0" fontId="31" fillId="0" borderId="18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4" fontId="0" fillId="0" borderId="9" xfId="0" applyNumberFormat="1" applyFill="1" applyBorder="1" applyAlignment="1">
      <alignment horizontal="center" vertical="center" wrapText="1"/>
    </xf>
    <xf numFmtId="4" fontId="0" fillId="0" borderId="7" xfId="0" applyNumberFormat="1" applyFill="1" applyBorder="1" applyAlignment="1">
      <alignment horizontal="center" vertical="center" wrapText="1"/>
    </xf>
    <xf numFmtId="4" fontId="37" fillId="14" borderId="10" xfId="0" applyNumberFormat="1" applyFont="1" applyFill="1" applyBorder="1" applyAlignment="1">
      <alignment horizontal="center" vertical="center" wrapText="1"/>
    </xf>
    <xf numFmtId="4" fontId="6" fillId="5" borderId="26" xfId="0" applyNumberFormat="1" applyFont="1" applyFill="1" applyBorder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4" fontId="6" fillId="5" borderId="23" xfId="0" applyNumberFormat="1" applyFont="1" applyFill="1" applyBorder="1" applyAlignment="1">
      <alignment vertical="center" wrapText="1"/>
    </xf>
    <xf numFmtId="1" fontId="0" fillId="0" borderId="27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4" fontId="7" fillId="5" borderId="23" xfId="0" applyNumberFormat="1" applyFont="1" applyFill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164" fontId="3" fillId="5" borderId="20" xfId="0" applyNumberFormat="1" applyFont="1" applyFill="1" applyBorder="1" applyAlignment="1">
      <alignment horizontal="center" vertical="center"/>
    </xf>
    <xf numFmtId="164" fontId="3" fillId="5" borderId="39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9" fillId="0" borderId="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  <xf numFmtId="0" fontId="39" fillId="0" borderId="24" xfId="0" applyFont="1" applyBorder="1" applyAlignment="1">
      <alignment horizontal="center" vertical="center"/>
    </xf>
    <xf numFmtId="0" fontId="39" fillId="0" borderId="25" xfId="0" applyFont="1" applyBorder="1" applyAlignment="1">
      <alignment horizontal="center" vertical="center"/>
    </xf>
    <xf numFmtId="0" fontId="0" fillId="0" borderId="37" xfId="0" applyBorder="1"/>
    <xf numFmtId="4" fontId="35" fillId="0" borderId="1" xfId="0" applyNumberFormat="1" applyFont="1" applyBorder="1" applyAlignment="1">
      <alignment horizontal="center" vertical="center"/>
    </xf>
    <xf numFmtId="4" fontId="0" fillId="0" borderId="0" xfId="0" applyNumberFormat="1" applyBorder="1"/>
    <xf numFmtId="4" fontId="0" fillId="0" borderId="0" xfId="0" applyNumberFormat="1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4" fontId="0" fillId="0" borderId="0" xfId="0" applyNumberFormat="1" applyFill="1"/>
    <xf numFmtId="49" fontId="11" fillId="0" borderId="0" xfId="0" applyNumberFormat="1" applyFont="1" applyFill="1" applyBorder="1" applyAlignment="1">
      <alignment vertical="center"/>
    </xf>
    <xf numFmtId="4" fontId="19" fillId="0" borderId="0" xfId="0" applyNumberFormat="1" applyFont="1" applyFill="1" applyAlignment="1">
      <alignment wrapText="1"/>
    </xf>
    <xf numFmtId="4" fontId="22" fillId="0" borderId="0" xfId="0" applyNumberFormat="1" applyFont="1" applyFill="1" applyAlignment="1">
      <alignment horizontal="center" vertical="center"/>
    </xf>
    <xf numFmtId="4" fontId="22" fillId="0" borderId="0" xfId="0" applyNumberFormat="1" applyFont="1" applyFill="1" applyAlignment="1">
      <alignment vertical="center" wrapText="1"/>
    </xf>
    <xf numFmtId="4" fontId="33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36" fillId="0" borderId="0" xfId="0" applyNumberFormat="1" applyFont="1" applyFill="1" applyBorder="1" applyAlignment="1">
      <alignment horizontal="center" vertical="center" wrapText="1"/>
    </xf>
    <xf numFmtId="4" fontId="34" fillId="0" borderId="0" xfId="0" applyNumberFormat="1" applyFont="1" applyFill="1" applyBorder="1"/>
    <xf numFmtId="164" fontId="34" fillId="0" borderId="0" xfId="0" applyNumberFormat="1" applyFont="1" applyFill="1" applyBorder="1" applyAlignment="1">
      <alignment horizontal="center" vertical="center" wrapText="1"/>
    </xf>
    <xf numFmtId="164" fontId="34" fillId="0" borderId="0" xfId="0" applyNumberFormat="1" applyFont="1" applyFill="1" applyBorder="1" applyAlignment="1">
      <alignment horizontal="center" vertical="center"/>
    </xf>
    <xf numFmtId="3" fontId="34" fillId="0" borderId="0" xfId="0" applyNumberFormat="1" applyFont="1" applyFill="1" applyBorder="1" applyAlignment="1">
      <alignment horizontal="center" vertical="center" wrapText="1"/>
    </xf>
    <xf numFmtId="4" fontId="34" fillId="0" borderId="0" xfId="0" applyNumberFormat="1" applyFont="1" applyFill="1" applyBorder="1" applyAlignment="1">
      <alignment horizontal="center" vertical="center" wrapText="1"/>
    </xf>
    <xf numFmtId="3" fontId="40" fillId="0" borderId="0" xfId="0" applyNumberFormat="1" applyFont="1" applyFill="1" applyBorder="1" applyAlignment="1">
      <alignment horizontal="center" vertical="center"/>
    </xf>
    <xf numFmtId="4" fontId="34" fillId="0" borderId="0" xfId="0" applyNumberFormat="1" applyFont="1" applyFill="1" applyBorder="1" applyAlignment="1">
      <alignment horizontal="center" vertical="center"/>
    </xf>
    <xf numFmtId="1" fontId="34" fillId="0" borderId="0" xfId="0" applyNumberFormat="1" applyFont="1" applyFill="1" applyBorder="1" applyAlignment="1">
      <alignment horizontal="center" vertical="center"/>
    </xf>
    <xf numFmtId="3" fontId="34" fillId="0" borderId="0" xfId="0" applyNumberFormat="1" applyFon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 wrapText="1"/>
    </xf>
    <xf numFmtId="164" fontId="0" fillId="4" borderId="12" xfId="0" applyNumberFormat="1" applyFill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3" fontId="0" fillId="0" borderId="0" xfId="0" applyNumberFormat="1" applyBorder="1"/>
    <xf numFmtId="3" fontId="0" fillId="0" borderId="0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B40F4-3115-4079-B318-203D0C8FE51A}">
  <sheetPr>
    <tabColor rgb="FF00B050"/>
    <pageSetUpPr fitToPage="1"/>
  </sheetPr>
  <dimension ref="A1:K43"/>
  <sheetViews>
    <sheetView zoomScale="80" zoomScaleNormal="80" workbookViewId="0">
      <selection activeCell="B30" sqref="B30:H30"/>
    </sheetView>
  </sheetViews>
  <sheetFormatPr defaultColWidth="9.140625" defaultRowHeight="15" x14ac:dyDescent="0.25"/>
  <cols>
    <col min="1" max="1" width="21.5703125" style="2" customWidth="1"/>
    <col min="2" max="2" width="10.5703125" style="2" customWidth="1"/>
    <col min="3" max="3" width="29" style="2" customWidth="1"/>
    <col min="4" max="4" width="11.28515625" style="40" customWidth="1"/>
    <col min="5" max="5" width="8.7109375" style="2" customWidth="1"/>
    <col min="6" max="7" width="15.140625" style="4" customWidth="1"/>
    <col min="8" max="8" width="12.140625" style="10" bestFit="1" customWidth="1"/>
    <col min="9" max="9" width="15.140625" style="4" customWidth="1"/>
    <col min="10" max="10" width="15.5703125" style="2" customWidth="1"/>
    <col min="11" max="11" width="37.85546875" style="2" customWidth="1"/>
    <col min="12" max="16384" width="9.140625" style="2"/>
  </cols>
  <sheetData>
    <row r="1" spans="1:11" ht="45" x14ac:dyDescent="0.25">
      <c r="A1" s="197" t="s">
        <v>68</v>
      </c>
      <c r="B1" s="197"/>
      <c r="C1" s="319"/>
      <c r="D1" s="309" t="s">
        <v>0</v>
      </c>
      <c r="E1" s="310"/>
      <c r="F1" s="311" t="s">
        <v>137</v>
      </c>
      <c r="G1" s="312"/>
      <c r="H1" s="313" t="s">
        <v>138</v>
      </c>
      <c r="I1" s="312"/>
      <c r="J1" s="314" t="s">
        <v>67</v>
      </c>
    </row>
    <row r="2" spans="1:11" x14ac:dyDescent="0.25">
      <c r="A2" s="320"/>
      <c r="B2" s="320"/>
      <c r="C2" s="320"/>
      <c r="D2" s="315">
        <v>365</v>
      </c>
      <c r="E2" s="316" t="s">
        <v>3</v>
      </c>
      <c r="F2" s="317">
        <v>24</v>
      </c>
      <c r="G2" s="312" t="s">
        <v>4</v>
      </c>
      <c r="H2" s="318">
        <f>F2*D2</f>
        <v>8760</v>
      </c>
      <c r="I2" s="312" t="s">
        <v>4</v>
      </c>
      <c r="J2" s="314"/>
    </row>
    <row r="3" spans="1:11" x14ac:dyDescent="0.25">
      <c r="D3" s="324"/>
      <c r="E3" s="294"/>
      <c r="F3" s="184"/>
      <c r="G3" s="184"/>
      <c r="H3" s="325"/>
      <c r="I3" s="184"/>
    </row>
    <row r="4" spans="1:11" ht="75" hidden="1" x14ac:dyDescent="0.25">
      <c r="A4" s="12"/>
      <c r="B4" s="13"/>
      <c r="C4" s="13"/>
      <c r="D4" s="321" t="s">
        <v>5</v>
      </c>
      <c r="E4" s="60" t="s">
        <v>6</v>
      </c>
      <c r="F4" s="322" t="s">
        <v>7</v>
      </c>
      <c r="G4" s="323" t="s">
        <v>8</v>
      </c>
      <c r="H4" s="321" t="s">
        <v>9</v>
      </c>
      <c r="I4" s="323" t="s">
        <v>10</v>
      </c>
      <c r="J4" s="115" t="s">
        <v>93</v>
      </c>
    </row>
    <row r="5" spans="1:11" hidden="1" x14ac:dyDescent="0.25">
      <c r="A5" s="12"/>
      <c r="B5" s="13"/>
      <c r="C5" s="13"/>
      <c r="D5" s="15">
        <v>37.6</v>
      </c>
      <c r="E5" s="16" t="s">
        <v>11</v>
      </c>
      <c r="F5" s="17">
        <v>4.62</v>
      </c>
      <c r="G5" s="18">
        <f>F5*D5</f>
        <v>173.71200000000002</v>
      </c>
      <c r="H5" s="19">
        <f>$H$2</f>
        <v>8760</v>
      </c>
      <c r="I5" s="20">
        <f>H5*D5</f>
        <v>329376</v>
      </c>
      <c r="J5" s="116">
        <f>I5*F5</f>
        <v>1521717.12</v>
      </c>
    </row>
    <row r="6" spans="1:11" x14ac:dyDescent="0.25">
      <c r="A6" s="21"/>
      <c r="B6" s="22"/>
      <c r="C6" s="22"/>
      <c r="D6" s="23"/>
      <c r="E6" s="24"/>
      <c r="F6" s="25"/>
      <c r="G6" s="25"/>
      <c r="H6" s="23"/>
      <c r="I6" s="25"/>
      <c r="J6" s="13"/>
    </row>
    <row r="7" spans="1:11" ht="15.75" customHeight="1" x14ac:dyDescent="0.25">
      <c r="A7" s="130" t="s">
        <v>56</v>
      </c>
      <c r="B7" s="132" t="s">
        <v>57</v>
      </c>
      <c r="C7" s="133"/>
      <c r="D7" s="19">
        <v>1</v>
      </c>
      <c r="E7" s="16" t="s">
        <v>14</v>
      </c>
      <c r="F7" s="3">
        <v>238700.4</v>
      </c>
      <c r="G7" s="18">
        <f>F7*D7</f>
        <v>238700.4</v>
      </c>
      <c r="H7" s="19">
        <v>1</v>
      </c>
      <c r="I7" s="18">
        <f>G7*H7</f>
        <v>238700.4</v>
      </c>
      <c r="K7" s="26"/>
    </row>
    <row r="8" spans="1:11" ht="15.75" customHeight="1" x14ac:dyDescent="0.25">
      <c r="A8" s="131"/>
      <c r="B8" s="132" t="s">
        <v>15</v>
      </c>
      <c r="C8" s="133"/>
      <c r="D8" s="5">
        <v>1</v>
      </c>
      <c r="E8" s="27" t="s">
        <v>16</v>
      </c>
      <c r="F8" s="3">
        <v>340</v>
      </c>
      <c r="G8" s="18">
        <f>F8*D8</f>
        <v>340</v>
      </c>
      <c r="H8" s="19">
        <v>1</v>
      </c>
      <c r="I8" s="18">
        <f>G8*H8</f>
        <v>340</v>
      </c>
      <c r="K8" s="26"/>
    </row>
    <row r="9" spans="1:11" ht="15.75" customHeight="1" x14ac:dyDescent="0.25">
      <c r="A9" s="28"/>
      <c r="B9" s="125" t="s">
        <v>94</v>
      </c>
      <c r="C9" s="126"/>
      <c r="D9" s="126"/>
      <c r="E9" s="126"/>
      <c r="F9" s="126"/>
      <c r="G9" s="126"/>
      <c r="H9" s="127"/>
      <c r="I9" s="29">
        <f>SUM(I21:I31)</f>
        <v>24814.847999999998</v>
      </c>
      <c r="K9" s="26"/>
    </row>
    <row r="10" spans="1:11" x14ac:dyDescent="0.25">
      <c r="A10" s="12"/>
      <c r="B10" s="13"/>
      <c r="C10" s="13"/>
      <c r="D10" s="30"/>
      <c r="E10" s="24"/>
      <c r="F10" s="31"/>
      <c r="G10" s="31"/>
      <c r="H10" s="30"/>
      <c r="I10" s="31"/>
      <c r="J10" s="13"/>
    </row>
    <row r="11" spans="1:11" ht="21.75" customHeight="1" x14ac:dyDescent="0.25">
      <c r="A11" s="136" t="s">
        <v>58</v>
      </c>
      <c r="B11" s="32"/>
      <c r="C11" s="32"/>
      <c r="D11" s="19" t="s">
        <v>18</v>
      </c>
      <c r="E11" s="1" t="s">
        <v>6</v>
      </c>
      <c r="F11" s="18" t="s">
        <v>19</v>
      </c>
      <c r="G11" s="33" t="s">
        <v>20</v>
      </c>
      <c r="H11" s="34" t="s">
        <v>21</v>
      </c>
      <c r="I11" s="35" t="s">
        <v>22</v>
      </c>
      <c r="K11" s="120"/>
    </row>
    <row r="12" spans="1:11" x14ac:dyDescent="0.25">
      <c r="A12" s="135"/>
      <c r="B12" s="37" t="s">
        <v>25</v>
      </c>
      <c r="C12" s="1" t="s">
        <v>59</v>
      </c>
      <c r="D12" s="19">
        <v>1</v>
      </c>
      <c r="E12" s="16" t="s">
        <v>14</v>
      </c>
      <c r="F12" s="18">
        <v>49</v>
      </c>
      <c r="G12" s="18">
        <f>F12*D12</f>
        <v>49</v>
      </c>
      <c r="H12" s="19">
        <f>$H$5/500</f>
        <v>17.52</v>
      </c>
      <c r="I12" s="18">
        <f>G12*H12</f>
        <v>858.48</v>
      </c>
      <c r="K12" s="119"/>
    </row>
    <row r="13" spans="1:11" x14ac:dyDescent="0.25">
      <c r="A13" s="135"/>
      <c r="B13" s="37"/>
      <c r="C13" s="1" t="s">
        <v>60</v>
      </c>
      <c r="D13" s="19">
        <v>1</v>
      </c>
      <c r="E13" s="16" t="s">
        <v>14</v>
      </c>
      <c r="F13" s="18">
        <v>89</v>
      </c>
      <c r="G13" s="18">
        <f t="shared" ref="G13:G23" si="0">F13*D13</f>
        <v>89</v>
      </c>
      <c r="H13" s="19">
        <f t="shared" ref="H13:H23" si="1">$H$5/500</f>
        <v>17.52</v>
      </c>
      <c r="I13" s="18">
        <f t="shared" ref="I13:I16" si="2">G13*H13</f>
        <v>1559.28</v>
      </c>
      <c r="K13" s="295"/>
    </row>
    <row r="14" spans="1:11" ht="26.25" x14ac:dyDescent="0.4">
      <c r="A14" s="135"/>
      <c r="B14" s="37"/>
      <c r="C14" s="1" t="s">
        <v>61</v>
      </c>
      <c r="D14" s="19">
        <v>1</v>
      </c>
      <c r="E14" s="16" t="s">
        <v>14</v>
      </c>
      <c r="F14" s="18">
        <v>46</v>
      </c>
      <c r="G14" s="18">
        <f t="shared" si="0"/>
        <v>46</v>
      </c>
      <c r="H14" s="19">
        <f t="shared" si="1"/>
        <v>17.52</v>
      </c>
      <c r="I14" s="18">
        <f t="shared" si="2"/>
        <v>805.92</v>
      </c>
      <c r="K14" s="307"/>
    </row>
    <row r="15" spans="1:11" x14ac:dyDescent="0.25">
      <c r="A15" s="135"/>
      <c r="B15" s="37"/>
      <c r="C15" s="1" t="s">
        <v>62</v>
      </c>
      <c r="D15" s="19">
        <v>1</v>
      </c>
      <c r="E15" s="16" t="s">
        <v>14</v>
      </c>
      <c r="F15" s="18">
        <v>148</v>
      </c>
      <c r="G15" s="18">
        <f t="shared" si="0"/>
        <v>148</v>
      </c>
      <c r="H15" s="19">
        <f t="shared" si="1"/>
        <v>17.52</v>
      </c>
      <c r="I15" s="18">
        <f t="shared" si="2"/>
        <v>2592.96</v>
      </c>
      <c r="K15" s="295"/>
    </row>
    <row r="16" spans="1:11" x14ac:dyDescent="0.25">
      <c r="A16" s="135"/>
      <c r="B16" s="37"/>
      <c r="C16" s="1" t="s">
        <v>63</v>
      </c>
      <c r="D16" s="19">
        <v>1</v>
      </c>
      <c r="E16" s="16" t="s">
        <v>14</v>
      </c>
      <c r="F16" s="18">
        <v>60</v>
      </c>
      <c r="G16" s="18">
        <f t="shared" si="0"/>
        <v>60</v>
      </c>
      <c r="H16" s="19">
        <f t="shared" si="1"/>
        <v>17.52</v>
      </c>
      <c r="I16" s="18">
        <f t="shared" si="2"/>
        <v>1051.2</v>
      </c>
      <c r="K16" s="308"/>
    </row>
    <row r="17" spans="1:11" x14ac:dyDescent="0.25">
      <c r="A17" s="135"/>
      <c r="B17" s="37"/>
      <c r="C17" s="1"/>
      <c r="D17" s="19"/>
      <c r="E17" s="16"/>
      <c r="F17" s="18"/>
      <c r="G17" s="18"/>
      <c r="H17" s="19"/>
      <c r="I17" s="18"/>
      <c r="K17" s="296"/>
    </row>
    <row r="18" spans="1:11" x14ac:dyDescent="0.25">
      <c r="A18" s="135"/>
      <c r="B18" s="38"/>
      <c r="C18" s="32"/>
      <c r="D18" s="23"/>
      <c r="E18" s="32"/>
      <c r="F18" s="25"/>
      <c r="G18" s="25"/>
      <c r="H18" s="23"/>
      <c r="I18" s="39"/>
      <c r="K18" s="297"/>
    </row>
    <row r="19" spans="1:11" x14ac:dyDescent="0.25">
      <c r="A19" s="135"/>
      <c r="B19" s="37" t="s">
        <v>32</v>
      </c>
      <c r="C19" s="1" t="s">
        <v>33</v>
      </c>
      <c r="D19" s="19">
        <v>32</v>
      </c>
      <c r="E19" s="16" t="s">
        <v>34</v>
      </c>
      <c r="F19" s="18">
        <v>10.95</v>
      </c>
      <c r="G19" s="18">
        <f>F19*D19</f>
        <v>350.4</v>
      </c>
      <c r="H19" s="19">
        <f t="shared" si="1"/>
        <v>17.52</v>
      </c>
      <c r="I19" s="18">
        <f>G19*H19</f>
        <v>6139.0079999999998</v>
      </c>
      <c r="K19" s="297"/>
    </row>
    <row r="20" spans="1:11" x14ac:dyDescent="0.25">
      <c r="A20" s="135"/>
      <c r="B20" s="13"/>
      <c r="C20" s="13"/>
      <c r="E20" s="13"/>
      <c r="H20" s="40"/>
      <c r="I20" s="41"/>
      <c r="K20" s="298"/>
    </row>
    <row r="21" spans="1:11" x14ac:dyDescent="0.25">
      <c r="A21" s="135"/>
      <c r="B21" s="134" t="s">
        <v>36</v>
      </c>
      <c r="C21" s="128"/>
      <c r="D21" s="19">
        <v>2</v>
      </c>
      <c r="E21" s="16" t="s">
        <v>37</v>
      </c>
      <c r="F21" s="18">
        <v>100</v>
      </c>
      <c r="G21" s="18">
        <f t="shared" ref="G21" si="3">F21*D21</f>
        <v>200</v>
      </c>
      <c r="H21" s="19">
        <f t="shared" si="1"/>
        <v>17.52</v>
      </c>
      <c r="I21" s="18">
        <f t="shared" ref="I21" si="4">G21*H21</f>
        <v>3504</v>
      </c>
      <c r="K21" s="297"/>
    </row>
    <row r="22" spans="1:11" x14ac:dyDescent="0.25">
      <c r="A22" s="135"/>
      <c r="B22" s="134" t="s">
        <v>64</v>
      </c>
      <c r="C22" s="128"/>
      <c r="D22" s="44">
        <v>0</v>
      </c>
      <c r="E22" s="16" t="s">
        <v>38</v>
      </c>
      <c r="F22" s="18">
        <v>1.1499999999999999</v>
      </c>
      <c r="G22" s="18">
        <f t="shared" si="0"/>
        <v>0</v>
      </c>
      <c r="H22" s="19">
        <f>$H$5/500</f>
        <v>17.52</v>
      </c>
      <c r="I22" s="18">
        <f>G22*H22</f>
        <v>0</v>
      </c>
      <c r="K22" s="299"/>
    </row>
    <row r="23" spans="1:11" x14ac:dyDescent="0.25">
      <c r="A23" s="135"/>
      <c r="B23" s="134" t="s">
        <v>65</v>
      </c>
      <c r="C23" s="128"/>
      <c r="D23" s="44">
        <v>0</v>
      </c>
      <c r="E23" s="16" t="s">
        <v>38</v>
      </c>
      <c r="F23" s="18">
        <v>1.1499999999999999</v>
      </c>
      <c r="G23" s="18">
        <f t="shared" si="0"/>
        <v>0</v>
      </c>
      <c r="H23" s="19">
        <f t="shared" si="1"/>
        <v>17.52</v>
      </c>
      <c r="I23" s="18">
        <f>G23*H23</f>
        <v>0</v>
      </c>
      <c r="K23" s="297"/>
    </row>
    <row r="24" spans="1:11" x14ac:dyDescent="0.25">
      <c r="B24" s="152" t="s">
        <v>40</v>
      </c>
      <c r="C24" s="153"/>
      <c r="D24" s="153"/>
      <c r="E24" s="153"/>
      <c r="F24" s="153"/>
      <c r="G24" s="153"/>
      <c r="H24" s="154"/>
      <c r="I24" s="29">
        <f>SUM(I12:I22)</f>
        <v>16510.847999999998</v>
      </c>
      <c r="K24" s="300"/>
    </row>
    <row r="25" spans="1:11" x14ac:dyDescent="0.25">
      <c r="B25" s="13"/>
      <c r="C25" s="13"/>
      <c r="E25" s="13"/>
      <c r="H25" s="40"/>
      <c r="K25" s="301"/>
    </row>
    <row r="26" spans="1:11" x14ac:dyDescent="0.25">
      <c r="A26" s="148" t="s">
        <v>42</v>
      </c>
      <c r="B26" s="128" t="s">
        <v>66</v>
      </c>
      <c r="C26" s="128"/>
      <c r="D26" s="19">
        <v>1</v>
      </c>
      <c r="E26" s="75" t="s">
        <v>14</v>
      </c>
      <c r="F26" s="18">
        <v>2000</v>
      </c>
      <c r="G26" s="18">
        <f t="shared" ref="G26" si="5">F26*D26</f>
        <v>2000</v>
      </c>
      <c r="H26" s="19">
        <v>1</v>
      </c>
      <c r="I26" s="18">
        <f t="shared" ref="I26" si="6">G26*H26</f>
        <v>2000</v>
      </c>
      <c r="K26" s="297"/>
    </row>
    <row r="27" spans="1:11" x14ac:dyDescent="0.25">
      <c r="A27" s="148"/>
      <c r="B27" s="134" t="s">
        <v>36</v>
      </c>
      <c r="C27" s="128"/>
      <c r="D27" s="19">
        <v>4</v>
      </c>
      <c r="E27" s="16" t="s">
        <v>37</v>
      </c>
      <c r="F27" s="18">
        <v>100</v>
      </c>
      <c r="G27" s="18">
        <f t="shared" ref="G27:G29" si="7">F27*D27</f>
        <v>400</v>
      </c>
      <c r="H27" s="19">
        <v>1</v>
      </c>
      <c r="I27" s="18">
        <f t="shared" ref="I27" si="8">G27*H27</f>
        <v>400</v>
      </c>
      <c r="K27" s="296"/>
    </row>
    <row r="28" spans="1:11" x14ac:dyDescent="0.25">
      <c r="A28" s="148"/>
      <c r="B28" s="134" t="str">
        <f>$B$22</f>
        <v>DOJAZD SERWISANTA z Trzebienia</v>
      </c>
      <c r="C28" s="128"/>
      <c r="D28" s="44">
        <f t="shared" ref="D28:D29" si="9">$D$22</f>
        <v>0</v>
      </c>
      <c r="E28" s="16" t="s">
        <v>38</v>
      </c>
      <c r="F28" s="18">
        <v>1.1499999999999999</v>
      </c>
      <c r="G28" s="18">
        <f t="shared" si="7"/>
        <v>0</v>
      </c>
      <c r="H28" s="19">
        <v>1</v>
      </c>
      <c r="I28" s="18">
        <f>G28*H28</f>
        <v>0</v>
      </c>
      <c r="K28" s="296"/>
    </row>
    <row r="29" spans="1:11" x14ac:dyDescent="0.25">
      <c r="A29" s="148"/>
      <c r="B29" s="134" t="str">
        <f>$B$23</f>
        <v>POWRÓT SERWISANTA do Trzebienia</v>
      </c>
      <c r="C29" s="128"/>
      <c r="D29" s="44">
        <f t="shared" si="9"/>
        <v>0</v>
      </c>
      <c r="E29" s="16" t="s">
        <v>38</v>
      </c>
      <c r="F29" s="18">
        <v>1.1499999999999999</v>
      </c>
      <c r="G29" s="18">
        <f t="shared" si="7"/>
        <v>0</v>
      </c>
      <c r="H29" s="19">
        <v>1</v>
      </c>
      <c r="I29" s="18">
        <f>G29*H29</f>
        <v>0</v>
      </c>
      <c r="K29" s="303"/>
    </row>
    <row r="30" spans="1:11" ht="21" customHeight="1" x14ac:dyDescent="0.25">
      <c r="B30" s="135" t="s">
        <v>44</v>
      </c>
      <c r="C30" s="135"/>
      <c r="D30" s="135"/>
      <c r="E30" s="135"/>
      <c r="F30" s="135"/>
      <c r="G30" s="135"/>
      <c r="H30" s="135"/>
      <c r="I30" s="29">
        <f>SUM(I26:I29)</f>
        <v>2400</v>
      </c>
      <c r="K30" s="122"/>
    </row>
    <row r="31" spans="1:11" ht="15.75" customHeight="1" x14ac:dyDescent="0.25">
      <c r="B31" s="48"/>
      <c r="C31" s="48"/>
      <c r="D31" s="49"/>
      <c r="E31" s="48"/>
      <c r="F31" s="50"/>
      <c r="G31" s="50"/>
      <c r="H31" s="49"/>
      <c r="I31" s="51"/>
    </row>
    <row r="32" spans="1:11" ht="15.75" customHeight="1" x14ac:dyDescent="0.25">
      <c r="A32" s="137" t="s">
        <v>48</v>
      </c>
      <c r="B32" s="138"/>
      <c r="C32" s="138"/>
      <c r="D32" s="138"/>
      <c r="E32" s="138"/>
      <c r="F32" s="138"/>
      <c r="G32" s="138"/>
      <c r="H32" s="138"/>
      <c r="I32" s="139"/>
      <c r="K32" s="304"/>
    </row>
    <row r="33" spans="1:11" ht="24" customHeight="1" x14ac:dyDescent="0.25">
      <c r="A33" s="140" t="s">
        <v>49</v>
      </c>
      <c r="B33" s="58"/>
      <c r="C33" s="21"/>
      <c r="D33" s="59" t="s">
        <v>18</v>
      </c>
      <c r="E33" s="60" t="s">
        <v>6</v>
      </c>
      <c r="F33" s="61" t="s">
        <v>19</v>
      </c>
      <c r="G33" s="62" t="s">
        <v>20</v>
      </c>
      <c r="H33" s="63" t="s">
        <v>21</v>
      </c>
      <c r="I33" s="64" t="s">
        <v>22</v>
      </c>
      <c r="K33" s="306"/>
    </row>
    <row r="34" spans="1:11" ht="23.25" customHeight="1" x14ac:dyDescent="0.25">
      <c r="A34" s="141"/>
      <c r="B34" s="143" t="s">
        <v>50</v>
      </c>
      <c r="C34" s="144"/>
      <c r="D34" s="19">
        <v>1</v>
      </c>
      <c r="E34" s="16" t="s">
        <v>14</v>
      </c>
      <c r="F34" s="65">
        <v>12663</v>
      </c>
      <c r="G34" s="18">
        <f>F34*D34</f>
        <v>12663</v>
      </c>
      <c r="H34" s="19">
        <v>1</v>
      </c>
      <c r="I34" s="18">
        <f>G34*H34</f>
        <v>12663</v>
      </c>
      <c r="K34" s="306"/>
    </row>
    <row r="35" spans="1:11" ht="24.75" customHeight="1" x14ac:dyDescent="0.25">
      <c r="A35" s="141"/>
      <c r="B35" s="145" t="s">
        <v>51</v>
      </c>
      <c r="C35" s="146"/>
      <c r="D35" s="66">
        <v>1.5</v>
      </c>
      <c r="E35" s="54" t="s">
        <v>52</v>
      </c>
      <c r="F35" s="67">
        <v>4.7699999999999996</v>
      </c>
      <c r="G35" s="18">
        <f>F35*D35</f>
        <v>7.1549999999999994</v>
      </c>
      <c r="H35" s="53">
        <v>1</v>
      </c>
      <c r="I35" s="68">
        <v>7.16</v>
      </c>
      <c r="K35" s="306"/>
    </row>
    <row r="36" spans="1:11" ht="24.75" customHeight="1" x14ac:dyDescent="0.25">
      <c r="A36" s="141"/>
      <c r="B36" s="145" t="s">
        <v>53</v>
      </c>
      <c r="C36" s="146"/>
      <c r="D36" s="69">
        <v>1</v>
      </c>
      <c r="E36" s="54" t="s">
        <v>52</v>
      </c>
      <c r="F36" s="67">
        <v>55</v>
      </c>
      <c r="G36" s="18">
        <f>F36*D36</f>
        <v>55</v>
      </c>
      <c r="H36" s="53">
        <v>1</v>
      </c>
      <c r="I36" s="68">
        <v>82.5</v>
      </c>
      <c r="K36" s="306"/>
    </row>
    <row r="37" spans="1:11" ht="33" customHeight="1" x14ac:dyDescent="0.25">
      <c r="A37" s="142"/>
      <c r="B37" s="145" t="s">
        <v>54</v>
      </c>
      <c r="C37" s="146"/>
      <c r="D37" s="53">
        <v>1</v>
      </c>
      <c r="E37" s="54" t="s">
        <v>16</v>
      </c>
      <c r="F37" s="67">
        <v>340</v>
      </c>
      <c r="G37" s="18">
        <f>F37*D37</f>
        <v>340</v>
      </c>
      <c r="H37" s="53">
        <v>1</v>
      </c>
      <c r="I37" s="68">
        <v>82.5</v>
      </c>
      <c r="K37" s="305"/>
    </row>
    <row r="38" spans="1:11" ht="21" x14ac:dyDescent="0.25">
      <c r="A38" s="12"/>
      <c r="B38" s="149" t="s">
        <v>55</v>
      </c>
      <c r="C38" s="149"/>
      <c r="D38" s="149"/>
      <c r="E38" s="149"/>
      <c r="F38" s="149"/>
      <c r="G38" s="149"/>
      <c r="H38" s="149"/>
      <c r="I38" s="70">
        <f>SUM(I34:I37)</f>
        <v>12835.16</v>
      </c>
      <c r="K38" s="305"/>
    </row>
    <row r="39" spans="1:11" ht="15.75" customHeight="1" x14ac:dyDescent="0.25">
      <c r="A39" s="12"/>
      <c r="B39" s="12"/>
      <c r="C39" s="12"/>
      <c r="D39" s="11"/>
      <c r="E39" s="12"/>
      <c r="H39" s="11"/>
      <c r="K39" s="302"/>
    </row>
    <row r="40" spans="1:11" x14ac:dyDescent="0.25">
      <c r="H40" s="40"/>
      <c r="K40" s="302"/>
    </row>
    <row r="41" spans="1:11" x14ac:dyDescent="0.25">
      <c r="D41" s="10"/>
      <c r="K41" s="302"/>
    </row>
    <row r="42" spans="1:11" x14ac:dyDescent="0.25">
      <c r="D42" s="10"/>
      <c r="K42" s="302"/>
    </row>
    <row r="43" spans="1:11" x14ac:dyDescent="0.25">
      <c r="D43" s="10"/>
    </row>
  </sheetData>
  <mergeCells count="25">
    <mergeCell ref="J1:J2"/>
    <mergeCell ref="B26:C26"/>
    <mergeCell ref="A26:A29"/>
    <mergeCell ref="B38:H38"/>
    <mergeCell ref="B24:H24"/>
    <mergeCell ref="B27:C27"/>
    <mergeCell ref="B28:C28"/>
    <mergeCell ref="A32:I32"/>
    <mergeCell ref="A33:A37"/>
    <mergeCell ref="B34:C34"/>
    <mergeCell ref="B35:C35"/>
    <mergeCell ref="B36:C36"/>
    <mergeCell ref="B37:C37"/>
    <mergeCell ref="B29:C29"/>
    <mergeCell ref="B30:H30"/>
    <mergeCell ref="A11:A23"/>
    <mergeCell ref="B21:C21"/>
    <mergeCell ref="B22:C22"/>
    <mergeCell ref="B23:C23"/>
    <mergeCell ref="B9:H9"/>
    <mergeCell ref="A1:C1"/>
    <mergeCell ref="A2:C2"/>
    <mergeCell ref="A7:A8"/>
    <mergeCell ref="B7:C7"/>
    <mergeCell ref="B8:C8"/>
  </mergeCells>
  <pageMargins left="0.25" right="0.25" top="0.75" bottom="0.75" header="0.3" footer="0.3"/>
  <pageSetup paperSize="8" scale="57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399A-BCE6-44D0-BFCD-7DB7C26BF6BC}">
  <sheetPr>
    <tabColor rgb="FF00B050"/>
    <pageSetUpPr fitToPage="1"/>
  </sheetPr>
  <dimension ref="A1:J44"/>
  <sheetViews>
    <sheetView zoomScale="90" zoomScaleNormal="90" workbookViewId="0">
      <selection activeCell="B30" sqref="B30:H30"/>
    </sheetView>
  </sheetViews>
  <sheetFormatPr defaultColWidth="9.140625" defaultRowHeight="15" x14ac:dyDescent="0.25"/>
  <cols>
    <col min="1" max="1" width="21.5703125" style="2" customWidth="1"/>
    <col min="2" max="2" width="10.5703125" style="2" customWidth="1"/>
    <col min="3" max="3" width="29" style="2" customWidth="1"/>
    <col min="4" max="4" width="11.28515625" style="40" customWidth="1"/>
    <col min="5" max="5" width="8.7109375" style="2" customWidth="1"/>
    <col min="6" max="7" width="15.140625" style="4" customWidth="1"/>
    <col min="8" max="8" width="12.140625" style="10" bestFit="1" customWidth="1"/>
    <col min="9" max="9" width="15.140625" style="4" customWidth="1"/>
    <col min="10" max="10" width="16.140625" style="2" customWidth="1"/>
    <col min="11" max="16384" width="9.140625" style="2"/>
  </cols>
  <sheetData>
    <row r="1" spans="1:10" ht="45" x14ac:dyDescent="0.25">
      <c r="A1" s="197" t="s">
        <v>68</v>
      </c>
      <c r="B1" s="197"/>
      <c r="C1" s="319"/>
      <c r="D1" s="309" t="s">
        <v>0</v>
      </c>
      <c r="E1" s="310"/>
      <c r="F1" s="311" t="s">
        <v>137</v>
      </c>
      <c r="G1" s="312"/>
      <c r="H1" s="313" t="s">
        <v>138</v>
      </c>
      <c r="I1" s="312"/>
      <c r="J1" s="314" t="s">
        <v>67</v>
      </c>
    </row>
    <row r="2" spans="1:10" x14ac:dyDescent="0.25">
      <c r="A2" s="320"/>
      <c r="B2" s="320"/>
      <c r="C2" s="320"/>
      <c r="D2" s="315">
        <v>365</v>
      </c>
      <c r="E2" s="316" t="s">
        <v>3</v>
      </c>
      <c r="F2" s="317">
        <v>24</v>
      </c>
      <c r="G2" s="312" t="s">
        <v>4</v>
      </c>
      <c r="H2" s="318">
        <f>F2*D2</f>
        <v>8760</v>
      </c>
      <c r="I2" s="312" t="s">
        <v>4</v>
      </c>
      <c r="J2" s="314"/>
    </row>
    <row r="3" spans="1:10" x14ac:dyDescent="0.25">
      <c r="D3" s="10"/>
      <c r="H3" s="11"/>
    </row>
    <row r="4" spans="1:10" ht="75" hidden="1" x14ac:dyDescent="0.25">
      <c r="A4" s="12"/>
      <c r="B4" s="13"/>
      <c r="C4" s="13"/>
      <c r="D4" s="5" t="s">
        <v>5</v>
      </c>
      <c r="E4" s="1" t="s">
        <v>6</v>
      </c>
      <c r="F4" s="14" t="s">
        <v>7</v>
      </c>
      <c r="G4" s="3" t="s">
        <v>8</v>
      </c>
      <c r="H4" s="5" t="s">
        <v>9</v>
      </c>
      <c r="I4" s="3" t="s">
        <v>10</v>
      </c>
      <c r="J4" s="115" t="s">
        <v>93</v>
      </c>
    </row>
    <row r="5" spans="1:10" hidden="1" x14ac:dyDescent="0.25">
      <c r="A5" s="12"/>
      <c r="B5" s="13"/>
      <c r="C5" s="13"/>
      <c r="D5" s="15">
        <v>55</v>
      </c>
      <c r="E5" s="16" t="s">
        <v>11</v>
      </c>
      <c r="F5" s="17">
        <v>4.62</v>
      </c>
      <c r="G5" s="18">
        <f>F5*D5</f>
        <v>254.1</v>
      </c>
      <c r="H5" s="19">
        <f>$H$2</f>
        <v>8760</v>
      </c>
      <c r="I5" s="20">
        <f>H5*D5</f>
        <v>481800</v>
      </c>
      <c r="J5" s="116">
        <f>I5*F5</f>
        <v>2225916</v>
      </c>
    </row>
    <row r="6" spans="1:10" x14ac:dyDescent="0.25">
      <c r="A6" s="21"/>
      <c r="B6" s="22"/>
      <c r="C6" s="22"/>
      <c r="D6" s="23"/>
      <c r="E6" s="24"/>
      <c r="F6" s="25"/>
      <c r="G6" s="25"/>
      <c r="H6" s="23"/>
      <c r="I6" s="25"/>
      <c r="J6" s="13"/>
    </row>
    <row r="7" spans="1:10" ht="15.75" customHeight="1" x14ac:dyDescent="0.25">
      <c r="A7" s="130" t="s">
        <v>12</v>
      </c>
      <c r="B7" s="132" t="s">
        <v>13</v>
      </c>
      <c r="C7" s="133"/>
      <c r="D7" s="19">
        <v>1</v>
      </c>
      <c r="E7" s="16" t="s">
        <v>14</v>
      </c>
      <c r="F7" s="3">
        <v>175000</v>
      </c>
      <c r="G7" s="18">
        <f>F7*D7</f>
        <v>175000</v>
      </c>
      <c r="H7" s="19">
        <v>1</v>
      </c>
      <c r="I7" s="18">
        <f>G7*H7</f>
        <v>175000</v>
      </c>
    </row>
    <row r="8" spans="1:10" ht="15.75" customHeight="1" x14ac:dyDescent="0.25">
      <c r="A8" s="131"/>
      <c r="B8" s="132" t="s">
        <v>15</v>
      </c>
      <c r="C8" s="133"/>
      <c r="D8" s="5">
        <v>1</v>
      </c>
      <c r="E8" s="27" t="s">
        <v>16</v>
      </c>
      <c r="F8" s="3">
        <v>340</v>
      </c>
      <c r="G8" s="18">
        <f>F8*D8</f>
        <v>340</v>
      </c>
      <c r="H8" s="19">
        <v>1</v>
      </c>
      <c r="I8" s="18">
        <f>G8*H8</f>
        <v>340</v>
      </c>
    </row>
    <row r="9" spans="1:10" ht="15.75" customHeight="1" x14ac:dyDescent="0.25">
      <c r="A9" s="28"/>
      <c r="B9" s="125" t="s">
        <v>94</v>
      </c>
      <c r="C9" s="126"/>
      <c r="D9" s="126"/>
      <c r="E9" s="126"/>
      <c r="F9" s="126"/>
      <c r="G9" s="126"/>
      <c r="H9" s="127"/>
      <c r="I9" s="29">
        <f>SUM(I21:I31)</f>
        <v>28107.732</v>
      </c>
    </row>
    <row r="10" spans="1:10" x14ac:dyDescent="0.25">
      <c r="A10" s="12"/>
      <c r="B10" s="13"/>
      <c r="C10" s="13"/>
      <c r="D10" s="30"/>
      <c r="E10" s="24"/>
      <c r="F10" s="31"/>
      <c r="G10" s="31"/>
      <c r="H10" s="30"/>
      <c r="I10" s="31"/>
      <c r="J10" s="13"/>
    </row>
    <row r="11" spans="1:10" ht="21.75" customHeight="1" x14ac:dyDescent="0.25">
      <c r="A11" s="136" t="s">
        <v>17</v>
      </c>
      <c r="B11" s="32"/>
      <c r="C11" s="32"/>
      <c r="D11" s="19" t="s">
        <v>18</v>
      </c>
      <c r="E11" s="1" t="s">
        <v>6</v>
      </c>
      <c r="F11" s="18" t="s">
        <v>19</v>
      </c>
      <c r="G11" s="33" t="s">
        <v>20</v>
      </c>
      <c r="H11" s="34" t="s">
        <v>21</v>
      </c>
      <c r="I11" s="35" t="s">
        <v>22</v>
      </c>
    </row>
    <row r="12" spans="1:10" x14ac:dyDescent="0.25">
      <c r="A12" s="135"/>
      <c r="B12" s="37" t="s">
        <v>25</v>
      </c>
      <c r="C12" s="1" t="s">
        <v>26</v>
      </c>
      <c r="D12" s="19">
        <v>1</v>
      </c>
      <c r="E12" s="16" t="s">
        <v>14</v>
      </c>
      <c r="F12" s="18">
        <v>57</v>
      </c>
      <c r="G12" s="18">
        <f>F12*D12</f>
        <v>57</v>
      </c>
      <c r="H12" s="19">
        <f>$H$5/500</f>
        <v>17.52</v>
      </c>
      <c r="I12" s="18">
        <f>G12*H12</f>
        <v>998.64</v>
      </c>
    </row>
    <row r="13" spans="1:10" x14ac:dyDescent="0.25">
      <c r="A13" s="135"/>
      <c r="B13" s="37"/>
      <c r="C13" s="1" t="s">
        <v>27</v>
      </c>
      <c r="D13" s="19">
        <v>1</v>
      </c>
      <c r="E13" s="16" t="s">
        <v>14</v>
      </c>
      <c r="F13" s="18">
        <v>100</v>
      </c>
      <c r="G13" s="18">
        <f t="shared" ref="G13:G23" si="0">F13*D13</f>
        <v>100</v>
      </c>
      <c r="H13" s="19">
        <f t="shared" ref="H13:H23" si="1">$H$5/500</f>
        <v>17.52</v>
      </c>
      <c r="I13" s="18">
        <f t="shared" ref="I13:I17" si="2">G13*H13</f>
        <v>1752</v>
      </c>
    </row>
    <row r="14" spans="1:10" x14ac:dyDescent="0.25">
      <c r="A14" s="135"/>
      <c r="B14" s="37"/>
      <c r="C14" s="1" t="s">
        <v>28</v>
      </c>
      <c r="D14" s="19">
        <v>1</v>
      </c>
      <c r="E14" s="16" t="s">
        <v>14</v>
      </c>
      <c r="F14" s="18">
        <v>45</v>
      </c>
      <c r="G14" s="18">
        <f t="shared" si="0"/>
        <v>45</v>
      </c>
      <c r="H14" s="19">
        <f t="shared" si="1"/>
        <v>17.52</v>
      </c>
      <c r="I14" s="18">
        <f t="shared" si="2"/>
        <v>788.4</v>
      </c>
    </row>
    <row r="15" spans="1:10" x14ac:dyDescent="0.25">
      <c r="A15" s="135"/>
      <c r="B15" s="37"/>
      <c r="C15" s="1" t="s">
        <v>29</v>
      </c>
      <c r="D15" s="19">
        <v>1</v>
      </c>
      <c r="E15" s="16" t="s">
        <v>14</v>
      </c>
      <c r="F15" s="18">
        <v>70</v>
      </c>
      <c r="G15" s="18">
        <f t="shared" si="0"/>
        <v>70</v>
      </c>
      <c r="H15" s="19">
        <f t="shared" si="1"/>
        <v>17.52</v>
      </c>
      <c r="I15" s="18">
        <f t="shared" si="2"/>
        <v>1226.3999999999999</v>
      </c>
    </row>
    <row r="16" spans="1:10" x14ac:dyDescent="0.25">
      <c r="A16" s="135"/>
      <c r="B16" s="37"/>
      <c r="C16" s="1" t="s">
        <v>30</v>
      </c>
      <c r="D16" s="19">
        <v>1</v>
      </c>
      <c r="E16" s="16" t="s">
        <v>14</v>
      </c>
      <c r="F16" s="18">
        <v>204</v>
      </c>
      <c r="G16" s="18">
        <f t="shared" si="0"/>
        <v>204</v>
      </c>
      <c r="H16" s="19">
        <f t="shared" si="1"/>
        <v>17.52</v>
      </c>
      <c r="I16" s="18">
        <f t="shared" si="2"/>
        <v>3574.08</v>
      </c>
    </row>
    <row r="17" spans="1:9" x14ac:dyDescent="0.25">
      <c r="A17" s="135"/>
      <c r="B17" s="37"/>
      <c r="C17" s="1" t="s">
        <v>31</v>
      </c>
      <c r="D17" s="19">
        <v>1</v>
      </c>
      <c r="E17" s="16" t="s">
        <v>14</v>
      </c>
      <c r="F17" s="18">
        <v>93</v>
      </c>
      <c r="G17" s="18">
        <f t="shared" si="0"/>
        <v>93</v>
      </c>
      <c r="H17" s="19">
        <f t="shared" si="1"/>
        <v>17.52</v>
      </c>
      <c r="I17" s="18">
        <f t="shared" si="2"/>
        <v>1629.36</v>
      </c>
    </row>
    <row r="18" spans="1:9" x14ac:dyDescent="0.25">
      <c r="A18" s="135"/>
      <c r="B18" s="38"/>
      <c r="C18" s="32"/>
      <c r="D18" s="23"/>
      <c r="E18" s="32"/>
      <c r="F18" s="25"/>
      <c r="G18" s="25"/>
      <c r="H18" s="23"/>
      <c r="I18" s="39"/>
    </row>
    <row r="19" spans="1:9" x14ac:dyDescent="0.25">
      <c r="A19" s="135"/>
      <c r="B19" s="37" t="s">
        <v>32</v>
      </c>
      <c r="C19" s="1" t="s">
        <v>33</v>
      </c>
      <c r="D19" s="19">
        <v>33</v>
      </c>
      <c r="E19" s="16" t="s">
        <v>34</v>
      </c>
      <c r="F19" s="18">
        <v>10.95</v>
      </c>
      <c r="G19" s="18">
        <f>F19*D19</f>
        <v>361.34999999999997</v>
      </c>
      <c r="H19" s="19">
        <f t="shared" si="1"/>
        <v>17.52</v>
      </c>
      <c r="I19" s="18">
        <f>G19*H19</f>
        <v>6330.851999999999</v>
      </c>
    </row>
    <row r="20" spans="1:9" x14ac:dyDescent="0.25">
      <c r="A20" s="135"/>
      <c r="B20" s="13"/>
      <c r="C20" s="13"/>
      <c r="E20" s="13"/>
      <c r="H20" s="40"/>
      <c r="I20" s="41"/>
    </row>
    <row r="21" spans="1:9" x14ac:dyDescent="0.25">
      <c r="A21" s="135"/>
      <c r="B21" s="134" t="s">
        <v>36</v>
      </c>
      <c r="C21" s="128"/>
      <c r="D21" s="19">
        <v>2</v>
      </c>
      <c r="E21" s="16" t="s">
        <v>37</v>
      </c>
      <c r="F21" s="18">
        <v>100</v>
      </c>
      <c r="G21" s="18">
        <f t="shared" ref="G21" si="3">F21*D21</f>
        <v>200</v>
      </c>
      <c r="H21" s="19">
        <f t="shared" si="1"/>
        <v>17.52</v>
      </c>
      <c r="I21" s="18">
        <f t="shared" ref="I21" si="4">G21*H21</f>
        <v>3504</v>
      </c>
    </row>
    <row r="22" spans="1:9" x14ac:dyDescent="0.25">
      <c r="A22" s="135"/>
      <c r="B22" s="134" t="s">
        <v>64</v>
      </c>
      <c r="C22" s="128"/>
      <c r="D22" s="44">
        <v>0</v>
      </c>
      <c r="E22" s="16" t="s">
        <v>38</v>
      </c>
      <c r="F22" s="18">
        <v>1.1499999999999999</v>
      </c>
      <c r="G22" s="18">
        <f t="shared" si="0"/>
        <v>0</v>
      </c>
      <c r="H22" s="19">
        <f>$H$5/500</f>
        <v>17.52</v>
      </c>
      <c r="I22" s="18">
        <f>G22*H22</f>
        <v>0</v>
      </c>
    </row>
    <row r="23" spans="1:9" x14ac:dyDescent="0.25">
      <c r="A23" s="135"/>
      <c r="B23" s="134" t="s">
        <v>65</v>
      </c>
      <c r="C23" s="128"/>
      <c r="D23" s="44">
        <v>0</v>
      </c>
      <c r="E23" s="16" t="s">
        <v>38</v>
      </c>
      <c r="F23" s="18">
        <v>1.1499999999999999</v>
      </c>
      <c r="G23" s="18">
        <f t="shared" si="0"/>
        <v>0</v>
      </c>
      <c r="H23" s="19">
        <f t="shared" si="1"/>
        <v>17.52</v>
      </c>
      <c r="I23" s="18">
        <f>G23*H23</f>
        <v>0</v>
      </c>
    </row>
    <row r="24" spans="1:9" x14ac:dyDescent="0.25">
      <c r="B24" s="152" t="s">
        <v>40</v>
      </c>
      <c r="C24" s="153"/>
      <c r="D24" s="153"/>
      <c r="E24" s="153"/>
      <c r="F24" s="153"/>
      <c r="G24" s="153"/>
      <c r="H24" s="154"/>
      <c r="I24" s="29">
        <f>SUM(I12:I22)</f>
        <v>19803.732</v>
      </c>
    </row>
    <row r="25" spans="1:9" x14ac:dyDescent="0.25">
      <c r="B25" s="13"/>
      <c r="C25" s="13"/>
      <c r="E25" s="13"/>
      <c r="H25" s="40"/>
    </row>
    <row r="26" spans="1:9" x14ac:dyDescent="0.25">
      <c r="A26" s="148" t="s">
        <v>42</v>
      </c>
      <c r="B26" s="128" t="s">
        <v>66</v>
      </c>
      <c r="C26" s="128"/>
      <c r="D26" s="19">
        <v>1</v>
      </c>
      <c r="E26" s="75" t="s">
        <v>14</v>
      </c>
      <c r="F26" s="18">
        <v>2000</v>
      </c>
      <c r="G26" s="18">
        <f t="shared" ref="G26" si="5">F26*D26</f>
        <v>2000</v>
      </c>
      <c r="H26" s="19">
        <v>1</v>
      </c>
      <c r="I26" s="18">
        <f t="shared" ref="I26" si="6">G26*H26</f>
        <v>2000</v>
      </c>
    </row>
    <row r="27" spans="1:9" x14ac:dyDescent="0.25">
      <c r="A27" s="148"/>
      <c r="B27" s="128" t="s">
        <v>36</v>
      </c>
      <c r="C27" s="128"/>
      <c r="D27" s="19">
        <v>4</v>
      </c>
      <c r="E27" s="16" t="s">
        <v>37</v>
      </c>
      <c r="F27" s="18">
        <v>100</v>
      </c>
      <c r="G27" s="18">
        <f t="shared" ref="G27:G29" si="7">F27*D27</f>
        <v>400</v>
      </c>
      <c r="H27" s="19">
        <v>1</v>
      </c>
      <c r="I27" s="18">
        <f t="shared" ref="I27" si="8">G27*H27</f>
        <v>400</v>
      </c>
    </row>
    <row r="28" spans="1:9" x14ac:dyDescent="0.25">
      <c r="A28" s="148"/>
      <c r="B28" s="128" t="str">
        <f>$B$22</f>
        <v>DOJAZD SERWISANTA z Trzebienia</v>
      </c>
      <c r="C28" s="128"/>
      <c r="D28" s="44">
        <f t="shared" ref="D28:D29" si="9">$D$22</f>
        <v>0</v>
      </c>
      <c r="E28" s="16" t="s">
        <v>38</v>
      </c>
      <c r="F28" s="18">
        <v>1.1499999999999999</v>
      </c>
      <c r="G28" s="18">
        <f t="shared" si="7"/>
        <v>0</v>
      </c>
      <c r="H28" s="19">
        <v>1</v>
      </c>
      <c r="I28" s="18">
        <f>G28*H28</f>
        <v>0</v>
      </c>
    </row>
    <row r="29" spans="1:9" x14ac:dyDescent="0.25">
      <c r="A29" s="148"/>
      <c r="B29" s="128" t="str">
        <f>$B$23</f>
        <v>POWRÓT SERWISANTA do Trzebienia</v>
      </c>
      <c r="C29" s="128"/>
      <c r="D29" s="44">
        <f t="shared" si="9"/>
        <v>0</v>
      </c>
      <c r="E29" s="16" t="s">
        <v>38</v>
      </c>
      <c r="F29" s="18">
        <v>1.1499999999999999</v>
      </c>
      <c r="G29" s="18">
        <f t="shared" si="7"/>
        <v>0</v>
      </c>
      <c r="H29" s="19">
        <v>1</v>
      </c>
      <c r="I29" s="18">
        <f>G29*H29</f>
        <v>0</v>
      </c>
    </row>
    <row r="30" spans="1:9" ht="21" customHeight="1" x14ac:dyDescent="0.25">
      <c r="B30" s="135" t="s">
        <v>44</v>
      </c>
      <c r="C30" s="135"/>
      <c r="D30" s="135"/>
      <c r="E30" s="135"/>
      <c r="F30" s="135"/>
      <c r="G30" s="135"/>
      <c r="H30" s="135"/>
      <c r="I30" s="29">
        <f>SUM(I26:I29)</f>
        <v>2400</v>
      </c>
    </row>
    <row r="31" spans="1:9" ht="15.75" customHeight="1" x14ac:dyDescent="0.25">
      <c r="B31" s="48"/>
      <c r="C31" s="48"/>
      <c r="D31" s="49"/>
      <c r="E31" s="48"/>
      <c r="F31" s="50"/>
      <c r="G31" s="50"/>
      <c r="H31" s="49"/>
      <c r="I31" s="51"/>
    </row>
    <row r="32" spans="1:9" ht="15.75" customHeight="1" x14ac:dyDescent="0.25">
      <c r="A32" s="22"/>
      <c r="B32" s="48"/>
      <c r="C32" s="48"/>
      <c r="D32" s="49"/>
      <c r="E32" s="48"/>
      <c r="F32" s="50"/>
      <c r="G32" s="50"/>
      <c r="H32" s="49"/>
      <c r="I32" s="51"/>
    </row>
    <row r="33" spans="1:9" ht="15.75" customHeight="1" x14ac:dyDescent="0.25">
      <c r="A33" s="137" t="s">
        <v>48</v>
      </c>
      <c r="B33" s="138"/>
      <c r="C33" s="138"/>
      <c r="D33" s="138"/>
      <c r="E33" s="138"/>
      <c r="F33" s="138"/>
      <c r="G33" s="138"/>
      <c r="H33" s="138"/>
      <c r="I33" s="139"/>
    </row>
    <row r="34" spans="1:9" ht="24" x14ac:dyDescent="0.25">
      <c r="A34" s="140" t="s">
        <v>49</v>
      </c>
      <c r="B34" s="58"/>
      <c r="C34" s="21"/>
      <c r="D34" s="59" t="s">
        <v>18</v>
      </c>
      <c r="E34" s="60" t="s">
        <v>6</v>
      </c>
      <c r="F34" s="61" t="s">
        <v>19</v>
      </c>
      <c r="G34" s="62" t="s">
        <v>20</v>
      </c>
      <c r="H34" s="63" t="s">
        <v>21</v>
      </c>
      <c r="I34" s="64" t="s">
        <v>22</v>
      </c>
    </row>
    <row r="35" spans="1:9" ht="23.25" customHeight="1" x14ac:dyDescent="0.25">
      <c r="A35" s="141"/>
      <c r="B35" s="143" t="s">
        <v>50</v>
      </c>
      <c r="C35" s="144"/>
      <c r="D35" s="19">
        <v>1</v>
      </c>
      <c r="E35" s="16" t="s">
        <v>14</v>
      </c>
      <c r="F35" s="65">
        <v>12663</v>
      </c>
      <c r="G35" s="18">
        <f>F35*D35</f>
        <v>12663</v>
      </c>
      <c r="H35" s="177">
        <v>1</v>
      </c>
      <c r="I35" s="18">
        <f>G35*H35</f>
        <v>12663</v>
      </c>
    </row>
    <row r="36" spans="1:9" ht="24.75" customHeight="1" x14ac:dyDescent="0.25">
      <c r="A36" s="141"/>
      <c r="B36" s="145" t="s">
        <v>51</v>
      </c>
      <c r="C36" s="146"/>
      <c r="D36" s="66">
        <v>1.5</v>
      </c>
      <c r="E36" s="54" t="s">
        <v>52</v>
      </c>
      <c r="F36" s="67">
        <v>4.7699999999999996</v>
      </c>
      <c r="G36" s="18">
        <f>F36*D36</f>
        <v>7.1549999999999994</v>
      </c>
      <c r="H36" s="53">
        <v>1</v>
      </c>
      <c r="I36" s="68">
        <v>7.16</v>
      </c>
    </row>
    <row r="37" spans="1:9" ht="24.75" customHeight="1" x14ac:dyDescent="0.25">
      <c r="A37" s="141"/>
      <c r="B37" s="145" t="s">
        <v>53</v>
      </c>
      <c r="C37" s="146"/>
      <c r="D37" s="69">
        <v>1</v>
      </c>
      <c r="E37" s="54" t="s">
        <v>52</v>
      </c>
      <c r="F37" s="67">
        <v>55</v>
      </c>
      <c r="G37" s="18">
        <f>F37*D37</f>
        <v>55</v>
      </c>
      <c r="H37" s="53">
        <v>1</v>
      </c>
      <c r="I37" s="68">
        <v>82.5</v>
      </c>
    </row>
    <row r="38" spans="1:9" ht="33" customHeight="1" x14ac:dyDescent="0.25">
      <c r="A38" s="142"/>
      <c r="B38" s="145" t="s">
        <v>54</v>
      </c>
      <c r="C38" s="146"/>
      <c r="D38" s="53">
        <v>1</v>
      </c>
      <c r="E38" s="54" t="s">
        <v>16</v>
      </c>
      <c r="F38" s="67">
        <v>340</v>
      </c>
      <c r="G38" s="18">
        <f>F38*D38</f>
        <v>340</v>
      </c>
      <c r="H38" s="53">
        <v>1</v>
      </c>
      <c r="I38" s="68">
        <v>82.5</v>
      </c>
    </row>
    <row r="39" spans="1:9" x14ac:dyDescent="0.25">
      <c r="A39" s="12"/>
      <c r="B39" s="149" t="s">
        <v>55</v>
      </c>
      <c r="C39" s="149"/>
      <c r="D39" s="149"/>
      <c r="E39" s="149"/>
      <c r="F39" s="149"/>
      <c r="G39" s="149"/>
      <c r="H39" s="149"/>
      <c r="I39" s="70">
        <f>SUM(I35:I38)</f>
        <v>12835.16</v>
      </c>
    </row>
    <row r="40" spans="1:9" ht="15.75" customHeight="1" x14ac:dyDescent="0.25">
      <c r="A40" s="12"/>
      <c r="B40" s="12"/>
      <c r="C40" s="12"/>
      <c r="D40" s="11"/>
      <c r="E40" s="12"/>
      <c r="H40" s="11"/>
    </row>
    <row r="41" spans="1:9" x14ac:dyDescent="0.25">
      <c r="H41" s="40"/>
    </row>
    <row r="42" spans="1:9" x14ac:dyDescent="0.25">
      <c r="D42" s="10"/>
    </row>
    <row r="43" spans="1:9" x14ac:dyDescent="0.25">
      <c r="D43" s="10"/>
    </row>
    <row r="44" spans="1:9" x14ac:dyDescent="0.25">
      <c r="D44" s="10"/>
    </row>
  </sheetData>
  <mergeCells count="25">
    <mergeCell ref="A26:A29"/>
    <mergeCell ref="B26:C26"/>
    <mergeCell ref="B39:H39"/>
    <mergeCell ref="A33:I33"/>
    <mergeCell ref="A34:A38"/>
    <mergeCell ref="B35:C35"/>
    <mergeCell ref="B36:C36"/>
    <mergeCell ref="B37:C37"/>
    <mergeCell ref="B38:C38"/>
    <mergeCell ref="B24:H24"/>
    <mergeCell ref="B27:C27"/>
    <mergeCell ref="B28:C28"/>
    <mergeCell ref="B29:C29"/>
    <mergeCell ref="B30:H30"/>
    <mergeCell ref="A11:A23"/>
    <mergeCell ref="B21:C21"/>
    <mergeCell ref="B22:C22"/>
    <mergeCell ref="B23:C23"/>
    <mergeCell ref="B9:H9"/>
    <mergeCell ref="A1:C1"/>
    <mergeCell ref="A2:C2"/>
    <mergeCell ref="A7:A8"/>
    <mergeCell ref="B7:C7"/>
    <mergeCell ref="B8:C8"/>
    <mergeCell ref="J1:J2"/>
  </mergeCells>
  <pageMargins left="0.25" right="0.25" top="0.75" bottom="0.75" header="0.3" footer="0.3"/>
  <pageSetup paperSize="8" scale="58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84C82-1717-4A99-854D-53ED45D43988}">
  <sheetPr>
    <tabColor rgb="FF00B050"/>
    <pageSetUpPr fitToPage="1"/>
  </sheetPr>
  <dimension ref="A1:K42"/>
  <sheetViews>
    <sheetView zoomScale="80" zoomScaleNormal="80" workbookViewId="0">
      <selection activeCell="N30" sqref="N30"/>
    </sheetView>
  </sheetViews>
  <sheetFormatPr defaultColWidth="9.140625" defaultRowHeight="15" x14ac:dyDescent="0.25"/>
  <cols>
    <col min="1" max="1" width="21.5703125" style="2" customWidth="1"/>
    <col min="2" max="2" width="10.5703125" style="2" customWidth="1"/>
    <col min="3" max="3" width="29" style="2" customWidth="1"/>
    <col min="4" max="4" width="11.28515625" style="40" customWidth="1"/>
    <col min="5" max="5" width="8.7109375" style="2" customWidth="1"/>
    <col min="6" max="7" width="15.140625" style="4" customWidth="1"/>
    <col min="8" max="8" width="12.140625" style="10" bestFit="1" customWidth="1"/>
    <col min="9" max="9" width="15.140625" style="4" customWidth="1"/>
    <col min="10" max="10" width="15.28515625" style="2" customWidth="1"/>
    <col min="11" max="16384" width="9.140625" style="2"/>
  </cols>
  <sheetData>
    <row r="1" spans="1:11" ht="45" x14ac:dyDescent="0.25">
      <c r="A1" s="197" t="s">
        <v>68</v>
      </c>
      <c r="B1" s="197"/>
      <c r="C1" s="319"/>
      <c r="D1" s="309" t="s">
        <v>0</v>
      </c>
      <c r="E1" s="310"/>
      <c r="F1" s="311" t="s">
        <v>137</v>
      </c>
      <c r="G1" s="312"/>
      <c r="H1" s="313" t="s">
        <v>138</v>
      </c>
      <c r="I1" s="312"/>
      <c r="J1" s="314" t="s">
        <v>67</v>
      </c>
    </row>
    <row r="2" spans="1:11" ht="18" customHeight="1" x14ac:dyDescent="0.25">
      <c r="A2" s="320"/>
      <c r="B2" s="320"/>
      <c r="C2" s="320"/>
      <c r="D2" s="315">
        <v>365</v>
      </c>
      <c r="E2" s="316" t="s">
        <v>3</v>
      </c>
      <c r="F2" s="317">
        <v>24</v>
      </c>
      <c r="G2" s="312" t="s">
        <v>4</v>
      </c>
      <c r="H2" s="318">
        <f>F2*D2</f>
        <v>8760</v>
      </c>
      <c r="I2" s="312" t="s">
        <v>4</v>
      </c>
      <c r="J2" s="314"/>
    </row>
    <row r="3" spans="1:11" x14ac:dyDescent="0.25">
      <c r="D3" s="10"/>
      <c r="H3" s="11"/>
    </row>
    <row r="4" spans="1:11" ht="75" hidden="1" x14ac:dyDescent="0.25">
      <c r="A4" s="12"/>
      <c r="B4" s="13"/>
      <c r="C4" s="13"/>
      <c r="D4" s="5" t="s">
        <v>5</v>
      </c>
      <c r="E4" s="1" t="s">
        <v>6</v>
      </c>
      <c r="F4" s="14" t="s">
        <v>106</v>
      </c>
      <c r="G4" s="3" t="s">
        <v>8</v>
      </c>
      <c r="H4" s="5" t="s">
        <v>9</v>
      </c>
      <c r="I4" s="3" t="s">
        <v>10</v>
      </c>
      <c r="J4" s="115" t="s">
        <v>93</v>
      </c>
    </row>
    <row r="5" spans="1:11" hidden="1" x14ac:dyDescent="0.25">
      <c r="A5" s="12"/>
      <c r="B5" s="13"/>
      <c r="C5" s="13"/>
      <c r="D5" s="15">
        <v>83.4</v>
      </c>
      <c r="E5" s="16" t="s">
        <v>11</v>
      </c>
      <c r="F5" s="17">
        <v>4.62</v>
      </c>
      <c r="G5" s="18">
        <f>F5*D5</f>
        <v>385.30800000000005</v>
      </c>
      <c r="H5" s="19">
        <f>$H$2</f>
        <v>8760</v>
      </c>
      <c r="I5" s="1">
        <f>H5*D5</f>
        <v>730584</v>
      </c>
      <c r="J5" s="116">
        <f>I5*F5</f>
        <v>3375298.08</v>
      </c>
    </row>
    <row r="6" spans="1:11" x14ac:dyDescent="0.25">
      <c r="A6" s="21"/>
      <c r="B6" s="22"/>
      <c r="C6" s="22"/>
      <c r="D6" s="23"/>
      <c r="E6" s="24"/>
      <c r="F6" s="25"/>
      <c r="G6" s="25"/>
      <c r="H6" s="23"/>
      <c r="I6" s="25"/>
      <c r="J6" s="13"/>
    </row>
    <row r="7" spans="1:11" ht="15.75" customHeight="1" x14ac:dyDescent="0.25">
      <c r="A7" s="174" t="s">
        <v>98</v>
      </c>
      <c r="B7" s="132" t="s">
        <v>99</v>
      </c>
      <c r="C7" s="133"/>
      <c r="D7" s="19">
        <v>1</v>
      </c>
      <c r="E7" s="16" t="s">
        <v>14</v>
      </c>
      <c r="F7" s="3">
        <v>308107.03999999998</v>
      </c>
      <c r="G7" s="18">
        <f>F7*D7</f>
        <v>308107.03999999998</v>
      </c>
      <c r="H7" s="19">
        <v>1</v>
      </c>
      <c r="I7" s="18">
        <f>G7*H7</f>
        <v>308107.03999999998</v>
      </c>
    </row>
    <row r="8" spans="1:11" ht="15.75" customHeight="1" x14ac:dyDescent="0.25">
      <c r="A8" s="131"/>
      <c r="B8" s="132" t="s">
        <v>15</v>
      </c>
      <c r="C8" s="133"/>
      <c r="D8" s="5">
        <v>1</v>
      </c>
      <c r="E8" s="27" t="s">
        <v>16</v>
      </c>
      <c r="F8" s="3">
        <v>340</v>
      </c>
      <c r="G8" s="18">
        <f>F8*D8</f>
        <v>340</v>
      </c>
      <c r="H8" s="19">
        <v>1</v>
      </c>
      <c r="I8" s="18">
        <f>G8*H8</f>
        <v>340</v>
      </c>
    </row>
    <row r="9" spans="1:11" ht="15.75" customHeight="1" x14ac:dyDescent="0.25">
      <c r="A9" s="28"/>
      <c r="B9" s="125" t="s">
        <v>100</v>
      </c>
      <c r="C9" s="126"/>
      <c r="D9" s="126"/>
      <c r="E9" s="126"/>
      <c r="F9" s="126"/>
      <c r="G9" s="126"/>
      <c r="H9" s="127"/>
      <c r="I9" s="29">
        <f>SUM(I21:I31)</f>
        <v>24197.568000000003</v>
      </c>
    </row>
    <row r="10" spans="1:11" x14ac:dyDescent="0.25">
      <c r="A10" s="12"/>
      <c r="B10" s="13"/>
      <c r="C10" s="13"/>
      <c r="D10" s="30"/>
      <c r="E10" s="24"/>
      <c r="F10" s="31"/>
      <c r="G10" s="31"/>
      <c r="H10" s="30"/>
      <c r="I10" s="31"/>
      <c r="J10" s="13"/>
      <c r="K10" s="120"/>
    </row>
    <row r="11" spans="1:11" ht="21.75" customHeight="1" x14ac:dyDescent="0.25">
      <c r="A11" s="173" t="s">
        <v>101</v>
      </c>
      <c r="B11" s="32"/>
      <c r="C11" s="32"/>
      <c r="D11" s="19" t="s">
        <v>18</v>
      </c>
      <c r="E11" s="1" t="s">
        <v>6</v>
      </c>
      <c r="F11" s="18" t="s">
        <v>19</v>
      </c>
      <c r="G11" s="33" t="s">
        <v>20</v>
      </c>
      <c r="H11" s="34" t="s">
        <v>21</v>
      </c>
      <c r="I11" s="35" t="s">
        <v>22</v>
      </c>
      <c r="K11" s="119"/>
    </row>
    <row r="12" spans="1:11" x14ac:dyDescent="0.25">
      <c r="A12" s="135"/>
      <c r="B12" s="37" t="s">
        <v>25</v>
      </c>
      <c r="C12" s="1" t="s">
        <v>102</v>
      </c>
      <c r="D12" s="19">
        <v>1</v>
      </c>
      <c r="E12" s="16" t="s">
        <v>14</v>
      </c>
      <c r="F12" s="18">
        <v>54</v>
      </c>
      <c r="G12" s="18">
        <f>F12*D12</f>
        <v>54</v>
      </c>
      <c r="H12" s="19">
        <f>$H$5/500</f>
        <v>17.52</v>
      </c>
      <c r="I12" s="18">
        <f>G12*H12</f>
        <v>946.07999999999993</v>
      </c>
      <c r="K12" s="119"/>
    </row>
    <row r="13" spans="1:11" x14ac:dyDescent="0.25">
      <c r="A13" s="135"/>
      <c r="B13" s="37"/>
      <c r="C13" s="1" t="s">
        <v>103</v>
      </c>
      <c r="D13" s="19">
        <v>1</v>
      </c>
      <c r="E13" s="16" t="s">
        <v>14</v>
      </c>
      <c r="F13" s="18">
        <v>78</v>
      </c>
      <c r="G13" s="18">
        <f t="shared" ref="G13:G23" si="0">F13*D13</f>
        <v>78</v>
      </c>
      <c r="H13" s="19">
        <f t="shared" ref="H13:H23" si="1">$H$5/500</f>
        <v>17.52</v>
      </c>
      <c r="I13" s="18">
        <f t="shared" ref="I13:I15" si="2">G13*H13</f>
        <v>1366.56</v>
      </c>
      <c r="K13" s="119"/>
    </row>
    <row r="14" spans="1:11" x14ac:dyDescent="0.25">
      <c r="A14" s="135"/>
      <c r="B14" s="37"/>
      <c r="C14" s="1" t="s">
        <v>104</v>
      </c>
      <c r="D14" s="19">
        <v>1</v>
      </c>
      <c r="E14" s="16" t="s">
        <v>14</v>
      </c>
      <c r="F14" s="18">
        <v>66</v>
      </c>
      <c r="G14" s="18">
        <f t="shared" si="0"/>
        <v>66</v>
      </c>
      <c r="H14" s="19">
        <f t="shared" si="1"/>
        <v>17.52</v>
      </c>
      <c r="I14" s="18">
        <f t="shared" si="2"/>
        <v>1156.32</v>
      </c>
      <c r="K14" s="119"/>
    </row>
    <row r="15" spans="1:11" x14ac:dyDescent="0.25">
      <c r="A15" s="135"/>
      <c r="B15" s="37"/>
      <c r="C15" s="1" t="s">
        <v>105</v>
      </c>
      <c r="D15" s="19">
        <v>1</v>
      </c>
      <c r="E15" s="16" t="s">
        <v>14</v>
      </c>
      <c r="F15" s="18">
        <v>150</v>
      </c>
      <c r="G15" s="18">
        <f t="shared" si="0"/>
        <v>150</v>
      </c>
      <c r="H15" s="19">
        <f t="shared" si="1"/>
        <v>17.52</v>
      </c>
      <c r="I15" s="18">
        <f t="shared" si="2"/>
        <v>2628</v>
      </c>
      <c r="K15" s="119"/>
    </row>
    <row r="16" spans="1:11" x14ac:dyDescent="0.25">
      <c r="A16" s="135"/>
      <c r="B16" s="37"/>
      <c r="C16" s="1"/>
      <c r="D16" s="19"/>
      <c r="E16" s="16"/>
      <c r="F16" s="18"/>
      <c r="G16" s="18"/>
      <c r="H16" s="19"/>
      <c r="I16" s="18"/>
      <c r="K16" s="119"/>
    </row>
    <row r="17" spans="1:11" x14ac:dyDescent="0.25">
      <c r="A17" s="135"/>
      <c r="B17" s="37"/>
      <c r="C17" s="1"/>
      <c r="D17" s="19"/>
      <c r="E17" s="16"/>
      <c r="F17" s="18"/>
      <c r="G17" s="18"/>
      <c r="H17" s="19"/>
      <c r="I17" s="18"/>
      <c r="K17" s="119"/>
    </row>
    <row r="18" spans="1:11" x14ac:dyDescent="0.25">
      <c r="A18" s="135"/>
      <c r="B18" s="38"/>
      <c r="C18" s="32"/>
      <c r="D18" s="23"/>
      <c r="E18" s="32"/>
      <c r="F18" s="25"/>
      <c r="G18" s="25"/>
      <c r="H18" s="23"/>
      <c r="I18" s="39"/>
      <c r="K18" s="119"/>
    </row>
    <row r="19" spans="1:11" x14ac:dyDescent="0.25">
      <c r="A19" s="135"/>
      <c r="B19" s="37" t="s">
        <v>32</v>
      </c>
      <c r="C19" s="1" t="s">
        <v>33</v>
      </c>
      <c r="D19" s="19">
        <v>48</v>
      </c>
      <c r="E19" s="16" t="s">
        <v>34</v>
      </c>
      <c r="F19" s="18">
        <v>11.05</v>
      </c>
      <c r="G19" s="18">
        <f>F19*D19</f>
        <v>530.40000000000009</v>
      </c>
      <c r="H19" s="19">
        <f t="shared" si="1"/>
        <v>17.52</v>
      </c>
      <c r="I19" s="18">
        <f>G19*H19</f>
        <v>9292.608000000002</v>
      </c>
      <c r="K19" s="119"/>
    </row>
    <row r="20" spans="1:11" x14ac:dyDescent="0.25">
      <c r="A20" s="135"/>
      <c r="B20" s="13"/>
      <c r="C20" s="13"/>
      <c r="E20" s="13"/>
      <c r="H20" s="40"/>
      <c r="I20" s="41"/>
      <c r="K20" s="121"/>
    </row>
    <row r="21" spans="1:11" x14ac:dyDescent="0.25">
      <c r="A21" s="135"/>
      <c r="B21" s="134" t="s">
        <v>36</v>
      </c>
      <c r="C21" s="128"/>
      <c r="D21" s="19">
        <v>2</v>
      </c>
      <c r="E21" s="16" t="s">
        <v>37</v>
      </c>
      <c r="F21" s="18">
        <v>100</v>
      </c>
      <c r="G21" s="18">
        <f t="shared" ref="G21" si="3">F21*D21</f>
        <v>200</v>
      </c>
      <c r="H21" s="19">
        <f t="shared" si="1"/>
        <v>17.52</v>
      </c>
      <c r="I21" s="18">
        <f t="shared" ref="I21" si="4">G21*H21</f>
        <v>3504</v>
      </c>
      <c r="K21" s="122"/>
    </row>
    <row r="22" spans="1:11" x14ac:dyDescent="0.25">
      <c r="A22" s="135"/>
      <c r="B22" s="134" t="s">
        <v>107</v>
      </c>
      <c r="C22" s="128"/>
      <c r="D22" s="44">
        <v>0</v>
      </c>
      <c r="E22" s="16" t="s">
        <v>38</v>
      </c>
      <c r="F22" s="18">
        <v>1.1499999999999999</v>
      </c>
      <c r="G22" s="18">
        <f t="shared" si="0"/>
        <v>0</v>
      </c>
      <c r="H22" s="19">
        <f>$H$5/500</f>
        <v>17.52</v>
      </c>
      <c r="I22" s="18">
        <f>G22*H22</f>
        <v>0</v>
      </c>
      <c r="K22" s="122"/>
    </row>
    <row r="23" spans="1:11" x14ac:dyDescent="0.25">
      <c r="A23" s="135"/>
      <c r="B23" s="134" t="s">
        <v>108</v>
      </c>
      <c r="C23" s="128"/>
      <c r="D23" s="44">
        <v>0</v>
      </c>
      <c r="E23" s="16" t="s">
        <v>38</v>
      </c>
      <c r="F23" s="18">
        <v>1.1499999999999999</v>
      </c>
      <c r="G23" s="18">
        <f t="shared" si="0"/>
        <v>0</v>
      </c>
      <c r="H23" s="19">
        <f t="shared" si="1"/>
        <v>17.52</v>
      </c>
      <c r="I23" s="18">
        <f>G23*H23</f>
        <v>0</v>
      </c>
      <c r="K23" s="122"/>
    </row>
    <row r="24" spans="1:11" x14ac:dyDescent="0.25">
      <c r="B24" s="152" t="s">
        <v>40</v>
      </c>
      <c r="C24" s="153"/>
      <c r="D24" s="153"/>
      <c r="E24" s="153"/>
      <c r="F24" s="153"/>
      <c r="G24" s="153"/>
      <c r="H24" s="154"/>
      <c r="I24" s="29">
        <f>SUM(I12:I23)</f>
        <v>18893.568000000003</v>
      </c>
    </row>
    <row r="25" spans="1:11" x14ac:dyDescent="0.25">
      <c r="B25" s="13"/>
      <c r="C25" s="13"/>
      <c r="E25" s="13"/>
      <c r="H25" s="40"/>
    </row>
    <row r="26" spans="1:11" x14ac:dyDescent="0.25">
      <c r="A26" s="172" t="s">
        <v>42</v>
      </c>
      <c r="B26" s="128" t="s">
        <v>66</v>
      </c>
      <c r="C26" s="128"/>
      <c r="D26" s="19">
        <v>1</v>
      </c>
      <c r="E26" s="75" t="s">
        <v>14</v>
      </c>
      <c r="F26" s="18">
        <v>500</v>
      </c>
      <c r="G26" s="18">
        <f t="shared" ref="G26" si="5">F26*D26</f>
        <v>500</v>
      </c>
      <c r="H26" s="19">
        <v>1</v>
      </c>
      <c r="I26" s="18">
        <f t="shared" ref="I26" si="6">G26*H26</f>
        <v>500</v>
      </c>
      <c r="K26" s="26"/>
    </row>
    <row r="27" spans="1:11" x14ac:dyDescent="0.25">
      <c r="A27" s="172"/>
      <c r="B27" s="128" t="s">
        <v>36</v>
      </c>
      <c r="C27" s="128"/>
      <c r="D27" s="19">
        <v>4</v>
      </c>
      <c r="E27" s="16" t="s">
        <v>37</v>
      </c>
      <c r="F27" s="18">
        <v>100</v>
      </c>
      <c r="G27" s="18">
        <f t="shared" ref="G27:G29" si="7">F27*D27</f>
        <v>400</v>
      </c>
      <c r="H27" s="19">
        <v>1</v>
      </c>
      <c r="I27" s="18">
        <f t="shared" ref="I27" si="8">G27*H27</f>
        <v>400</v>
      </c>
      <c r="K27" s="123"/>
    </row>
    <row r="28" spans="1:11" x14ac:dyDescent="0.25">
      <c r="A28" s="172"/>
      <c r="B28" s="128" t="str">
        <f>$B$22</f>
        <v>DOJAZD SERWISANTA z Trzebień</v>
      </c>
      <c r="C28" s="128"/>
      <c r="D28" s="44">
        <f t="shared" ref="D28:D29" si="9">$D$22</f>
        <v>0</v>
      </c>
      <c r="E28" s="16" t="s">
        <v>38</v>
      </c>
      <c r="F28" s="18">
        <v>1.1499999999999999</v>
      </c>
      <c r="G28" s="18">
        <f t="shared" si="7"/>
        <v>0</v>
      </c>
      <c r="H28" s="19">
        <v>1</v>
      </c>
      <c r="I28" s="18">
        <f>G28*H28</f>
        <v>0</v>
      </c>
      <c r="K28" s="122"/>
    </row>
    <row r="29" spans="1:11" x14ac:dyDescent="0.25">
      <c r="A29" s="131"/>
      <c r="B29" s="128" t="str">
        <f>$B$23</f>
        <v>POWRÓT SERWISANTA do Trzebień</v>
      </c>
      <c r="C29" s="128"/>
      <c r="D29" s="44">
        <f t="shared" si="9"/>
        <v>0</v>
      </c>
      <c r="E29" s="16" t="s">
        <v>38</v>
      </c>
      <c r="F29" s="18">
        <v>1.1499999999999999</v>
      </c>
      <c r="G29" s="18">
        <f t="shared" si="7"/>
        <v>0</v>
      </c>
      <c r="H29" s="19">
        <v>1</v>
      </c>
      <c r="I29" s="18">
        <f>G29*H29</f>
        <v>0</v>
      </c>
      <c r="K29" s="119"/>
    </row>
    <row r="30" spans="1:11" ht="21" customHeight="1" x14ac:dyDescent="0.25">
      <c r="B30" s="135" t="s">
        <v>44</v>
      </c>
      <c r="C30" s="135"/>
      <c r="D30" s="135"/>
      <c r="E30" s="135"/>
      <c r="F30" s="135"/>
      <c r="G30" s="135"/>
      <c r="H30" s="135"/>
      <c r="I30" s="29">
        <f>SUM(I26:I29)</f>
        <v>900</v>
      </c>
    </row>
    <row r="31" spans="1:11" ht="19.5" customHeight="1" x14ac:dyDescent="0.25">
      <c r="B31" s="48"/>
      <c r="C31" s="48"/>
      <c r="D31" s="49"/>
      <c r="E31" s="48"/>
      <c r="F31" s="50"/>
      <c r="G31" s="50"/>
      <c r="H31" s="49"/>
      <c r="I31" s="51"/>
      <c r="J31" s="124"/>
    </row>
    <row r="32" spans="1:11" ht="15.75" customHeight="1" x14ac:dyDescent="0.25">
      <c r="A32" s="22"/>
      <c r="B32" s="48"/>
      <c r="C32" s="48"/>
      <c r="D32" s="49"/>
      <c r="E32" s="48"/>
      <c r="F32" s="50"/>
      <c r="G32" s="50"/>
      <c r="H32" s="49"/>
      <c r="I32" s="51"/>
    </row>
    <row r="33" spans="1:9" ht="15.75" customHeight="1" x14ac:dyDescent="0.25">
      <c r="A33" s="137" t="s">
        <v>48</v>
      </c>
      <c r="B33" s="138"/>
      <c r="C33" s="138"/>
      <c r="D33" s="138"/>
      <c r="E33" s="138"/>
      <c r="F33" s="138"/>
      <c r="G33" s="138"/>
      <c r="H33" s="138"/>
      <c r="I33" s="139"/>
    </row>
    <row r="34" spans="1:9" ht="24" x14ac:dyDescent="0.25">
      <c r="A34" s="140" t="s">
        <v>49</v>
      </c>
      <c r="B34" s="58"/>
      <c r="C34" s="21"/>
      <c r="D34" s="59" t="s">
        <v>18</v>
      </c>
      <c r="E34" s="60" t="s">
        <v>6</v>
      </c>
      <c r="F34" s="61" t="s">
        <v>19</v>
      </c>
      <c r="G34" s="62" t="s">
        <v>20</v>
      </c>
      <c r="H34" s="63" t="s">
        <v>21</v>
      </c>
      <c r="I34" s="64" t="s">
        <v>22</v>
      </c>
    </row>
    <row r="35" spans="1:9" ht="23.25" customHeight="1" x14ac:dyDescent="0.25">
      <c r="A35" s="141"/>
      <c r="B35" s="143" t="s">
        <v>50</v>
      </c>
      <c r="C35" s="144"/>
      <c r="D35" s="19">
        <v>1</v>
      </c>
      <c r="E35" s="16" t="s">
        <v>14</v>
      </c>
      <c r="F35" s="65">
        <v>12663</v>
      </c>
      <c r="G35" s="18">
        <f>F35*D35</f>
        <v>12663</v>
      </c>
      <c r="H35" s="177">
        <v>1</v>
      </c>
      <c r="I35" s="18">
        <f>G35*H35</f>
        <v>12663</v>
      </c>
    </row>
    <row r="36" spans="1:9" ht="24.75" customHeight="1" x14ac:dyDescent="0.25">
      <c r="A36" s="141"/>
      <c r="B36" s="145" t="s">
        <v>51</v>
      </c>
      <c r="C36" s="146"/>
      <c r="D36" s="66">
        <v>1.5</v>
      </c>
      <c r="E36" s="54" t="s">
        <v>52</v>
      </c>
      <c r="F36" s="67">
        <v>4.7699999999999996</v>
      </c>
      <c r="G36" s="18">
        <f>F36*D36</f>
        <v>7.1549999999999994</v>
      </c>
      <c r="H36" s="53">
        <v>1</v>
      </c>
      <c r="I36" s="68">
        <v>7.16</v>
      </c>
    </row>
    <row r="37" spans="1:9" ht="24.75" customHeight="1" x14ac:dyDescent="0.25">
      <c r="A37" s="141"/>
      <c r="B37" s="145" t="s">
        <v>53</v>
      </c>
      <c r="C37" s="146"/>
      <c r="D37" s="69">
        <v>1</v>
      </c>
      <c r="E37" s="54" t="s">
        <v>52</v>
      </c>
      <c r="F37" s="67">
        <v>55</v>
      </c>
      <c r="G37" s="18">
        <f>F37*D37</f>
        <v>55</v>
      </c>
      <c r="H37" s="53">
        <v>1</v>
      </c>
      <c r="I37" s="68">
        <v>82.5</v>
      </c>
    </row>
    <row r="38" spans="1:9" ht="33" customHeight="1" x14ac:dyDescent="0.25">
      <c r="A38" s="142"/>
      <c r="B38" s="145" t="s">
        <v>54</v>
      </c>
      <c r="C38" s="146"/>
      <c r="D38" s="53">
        <v>1</v>
      </c>
      <c r="E38" s="54" t="s">
        <v>16</v>
      </c>
      <c r="F38" s="67">
        <v>340</v>
      </c>
      <c r="G38" s="18">
        <f>F38*D38</f>
        <v>340</v>
      </c>
      <c r="H38" s="53">
        <v>1</v>
      </c>
      <c r="I38" s="68">
        <v>82.5</v>
      </c>
    </row>
    <row r="39" spans="1:9" x14ac:dyDescent="0.25">
      <c r="A39" s="12"/>
      <c r="B39" s="149" t="s">
        <v>55</v>
      </c>
      <c r="C39" s="149"/>
      <c r="D39" s="149"/>
      <c r="E39" s="149"/>
      <c r="F39" s="149"/>
      <c r="G39" s="149"/>
      <c r="H39" s="149"/>
      <c r="I39" s="70">
        <f>SUM(I35:I38)</f>
        <v>12835.16</v>
      </c>
    </row>
    <row r="40" spans="1:9" ht="15.75" customHeight="1" x14ac:dyDescent="0.25">
      <c r="A40" s="12"/>
      <c r="B40" s="12"/>
      <c r="C40" s="12"/>
      <c r="D40" s="11"/>
      <c r="E40" s="12"/>
      <c r="H40" s="11"/>
    </row>
    <row r="41" spans="1:9" x14ac:dyDescent="0.25">
      <c r="D41" s="10"/>
    </row>
    <row r="42" spans="1:9" x14ac:dyDescent="0.25">
      <c r="D42" s="10"/>
    </row>
  </sheetData>
  <mergeCells count="25">
    <mergeCell ref="B9:H9"/>
    <mergeCell ref="A1:C1"/>
    <mergeCell ref="A2:C2"/>
    <mergeCell ref="A7:A8"/>
    <mergeCell ref="B7:C7"/>
    <mergeCell ref="B8:C8"/>
    <mergeCell ref="B29:C29"/>
    <mergeCell ref="B30:H30"/>
    <mergeCell ref="A11:A23"/>
    <mergeCell ref="B21:C21"/>
    <mergeCell ref="B22:C22"/>
    <mergeCell ref="B23:C23"/>
    <mergeCell ref="B27:C27"/>
    <mergeCell ref="A33:I33"/>
    <mergeCell ref="A34:A38"/>
    <mergeCell ref="B35:C35"/>
    <mergeCell ref="B36:C36"/>
    <mergeCell ref="B37:C37"/>
    <mergeCell ref="B38:C38"/>
    <mergeCell ref="B39:H39"/>
    <mergeCell ref="B28:C28"/>
    <mergeCell ref="J1:J2"/>
    <mergeCell ref="B26:C26"/>
    <mergeCell ref="A26:A29"/>
    <mergeCell ref="B24:H24"/>
  </mergeCells>
  <pageMargins left="0.25" right="0.25" top="0.75" bottom="0.75" header="0.3" footer="0.3"/>
  <pageSetup paperSize="8" scale="58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6F67-766E-4981-ADB6-5E3E7F1D21A9}">
  <sheetPr>
    <tabColor rgb="FFFFFF00"/>
  </sheetPr>
  <dimension ref="A1:O31"/>
  <sheetViews>
    <sheetView workbookViewId="0">
      <selection activeCell="L9" sqref="L9:L10"/>
    </sheetView>
  </sheetViews>
  <sheetFormatPr defaultRowHeight="15" x14ac:dyDescent="0.25"/>
  <cols>
    <col min="4" max="5" width="13.7109375" customWidth="1"/>
    <col min="7" max="7" width="13" customWidth="1"/>
    <col min="9" max="9" width="11.7109375" customWidth="1"/>
    <col min="10" max="10" width="14.7109375" customWidth="1"/>
    <col min="12" max="12" width="27.28515625" customWidth="1"/>
    <col min="14" max="15" width="40.85546875" customWidth="1"/>
  </cols>
  <sheetData>
    <row r="1" spans="1:15" ht="26.25" x14ac:dyDescent="0.25">
      <c r="A1" s="155" t="s">
        <v>82</v>
      </c>
      <c r="B1" s="155"/>
      <c r="C1" s="155"/>
      <c r="D1" s="155"/>
      <c r="E1" s="155"/>
      <c r="F1" s="155"/>
      <c r="G1" s="155"/>
      <c r="H1" s="155"/>
      <c r="I1" s="155"/>
      <c r="J1" s="155"/>
    </row>
    <row r="2" spans="1:15" ht="60" x14ac:dyDescent="0.25">
      <c r="A2" s="156"/>
      <c r="B2" s="156"/>
      <c r="C2" s="156"/>
      <c r="D2" s="156"/>
      <c r="E2" s="76" t="s">
        <v>0</v>
      </c>
      <c r="G2" s="77" t="s">
        <v>69</v>
      </c>
      <c r="H2" s="4"/>
      <c r="I2" s="78" t="s">
        <v>70</v>
      </c>
      <c r="J2" s="18"/>
    </row>
    <row r="3" spans="1:15" x14ac:dyDescent="0.25">
      <c r="A3" s="129"/>
      <c r="B3" s="129"/>
      <c r="C3" s="129"/>
      <c r="D3" s="129"/>
      <c r="E3" s="7">
        <v>365</v>
      </c>
      <c r="F3" s="6" t="s">
        <v>3</v>
      </c>
      <c r="G3" s="8">
        <v>10</v>
      </c>
      <c r="H3" s="9" t="s">
        <v>4</v>
      </c>
      <c r="I3" s="79">
        <f>E3*G3</f>
        <v>3650</v>
      </c>
      <c r="J3" s="9" t="s">
        <v>4</v>
      </c>
    </row>
    <row r="4" spans="1:15" x14ac:dyDescent="0.25">
      <c r="A4" s="13"/>
      <c r="B4" s="13"/>
      <c r="C4" s="13"/>
      <c r="D4" s="13"/>
      <c r="E4" s="105"/>
      <c r="G4" s="13"/>
      <c r="H4" s="106"/>
      <c r="I4" s="4"/>
      <c r="J4" s="107"/>
    </row>
    <row r="5" spans="1:15" x14ac:dyDescent="0.25">
      <c r="A5" s="159" t="s">
        <v>82</v>
      </c>
      <c r="B5" s="159"/>
      <c r="C5" s="159"/>
      <c r="D5" s="159"/>
      <c r="E5" s="94">
        <v>1</v>
      </c>
      <c r="F5" s="95" t="s">
        <v>78</v>
      </c>
      <c r="G5" s="96">
        <v>72727.44</v>
      </c>
      <c r="H5" s="97">
        <v>1</v>
      </c>
      <c r="I5" s="95" t="s">
        <v>78</v>
      </c>
      <c r="J5" s="98">
        <v>72727.44</v>
      </c>
    </row>
    <row r="6" spans="1:15" x14ac:dyDescent="0.25">
      <c r="A6" s="158" t="s">
        <v>51</v>
      </c>
      <c r="B6" s="158"/>
      <c r="C6" s="158"/>
      <c r="D6" s="158"/>
      <c r="E6" s="99">
        <v>1.5</v>
      </c>
      <c r="F6" s="100" t="s">
        <v>52</v>
      </c>
      <c r="G6" s="101">
        <v>4.7699999999999996</v>
      </c>
      <c r="H6" s="102">
        <v>1</v>
      </c>
      <c r="I6" s="95" t="s">
        <v>78</v>
      </c>
      <c r="J6" s="103">
        <v>7.16</v>
      </c>
    </row>
    <row r="7" spans="1:15" x14ac:dyDescent="0.25">
      <c r="A7" s="158" t="s">
        <v>53</v>
      </c>
      <c r="B7" s="158"/>
      <c r="C7" s="158"/>
      <c r="D7" s="158"/>
      <c r="E7" s="99">
        <v>0.5</v>
      </c>
      <c r="F7" s="100" t="s">
        <v>52</v>
      </c>
      <c r="G7" s="101">
        <v>55</v>
      </c>
      <c r="H7" s="102">
        <v>1</v>
      </c>
      <c r="I7" s="95" t="s">
        <v>78</v>
      </c>
      <c r="J7" s="103">
        <v>27.5</v>
      </c>
    </row>
    <row r="8" spans="1:15" x14ac:dyDescent="0.25">
      <c r="A8" s="13"/>
      <c r="B8" s="13"/>
      <c r="C8" s="13"/>
      <c r="D8" s="2"/>
      <c r="E8" s="2"/>
      <c r="F8" s="10"/>
      <c r="G8" s="2"/>
      <c r="H8" s="4"/>
      <c r="I8" s="4"/>
      <c r="J8" s="11"/>
    </row>
    <row r="9" spans="1:15" ht="75" x14ac:dyDescent="0.25">
      <c r="A9" s="129" t="s">
        <v>71</v>
      </c>
      <c r="B9" s="129"/>
      <c r="C9" s="129"/>
      <c r="D9" s="129"/>
      <c r="E9" s="5" t="s">
        <v>72</v>
      </c>
      <c r="F9" s="1" t="s">
        <v>6</v>
      </c>
      <c r="G9" s="3" t="s">
        <v>73</v>
      </c>
      <c r="H9" s="3" t="s">
        <v>74</v>
      </c>
      <c r="I9" s="3" t="s">
        <v>88</v>
      </c>
      <c r="J9" s="74" t="s">
        <v>89</v>
      </c>
      <c r="L9" s="147" t="s">
        <v>67</v>
      </c>
      <c r="N9" s="36" t="s">
        <v>23</v>
      </c>
      <c r="O9" s="36" t="s">
        <v>24</v>
      </c>
    </row>
    <row r="10" spans="1:15" x14ac:dyDescent="0.25">
      <c r="A10" s="129"/>
      <c r="B10" s="129"/>
      <c r="C10" s="129"/>
      <c r="D10" s="129"/>
      <c r="E10" s="15">
        <v>0.5</v>
      </c>
      <c r="F10" s="16" t="s">
        <v>11</v>
      </c>
      <c r="G10" s="17">
        <v>4.62</v>
      </c>
      <c r="H10" s="18">
        <f>G10*E10</f>
        <v>2.31</v>
      </c>
      <c r="I10" s="20">
        <f>I3*E10</f>
        <v>1825</v>
      </c>
      <c r="J10" s="80">
        <f>I10*G10</f>
        <v>8431.5</v>
      </c>
      <c r="L10" s="147"/>
      <c r="N10" s="162">
        <f>(J25+J31)/$I$3</f>
        <v>1.1358280821917808</v>
      </c>
      <c r="O10" s="162">
        <f>(J14+J25+J31)/$I$3</f>
        <v>3.4458280821917806</v>
      </c>
    </row>
    <row r="11" spans="1:15" x14ac:dyDescent="0.25">
      <c r="A11" s="13"/>
      <c r="B11" s="13"/>
      <c r="C11" s="13"/>
      <c r="D11" s="13"/>
      <c r="E11" s="111"/>
      <c r="F11" s="112"/>
      <c r="G11" s="113"/>
      <c r="H11" s="4"/>
      <c r="I11" s="114"/>
      <c r="J11" s="110"/>
      <c r="N11" s="163"/>
      <c r="O11" s="163"/>
    </row>
    <row r="12" spans="1:15" ht="24" x14ac:dyDescent="0.25">
      <c r="A12" s="151" t="s">
        <v>91</v>
      </c>
      <c r="B12" s="52" t="s">
        <v>34</v>
      </c>
      <c r="C12" s="166"/>
      <c r="D12" s="166"/>
      <c r="E12" s="19" t="s">
        <v>18</v>
      </c>
      <c r="F12" s="1" t="s">
        <v>6</v>
      </c>
      <c r="G12" s="18" t="s">
        <v>19</v>
      </c>
      <c r="H12" s="33" t="s">
        <v>20</v>
      </c>
      <c r="I12" s="34" t="s">
        <v>46</v>
      </c>
      <c r="J12" s="35" t="s">
        <v>22</v>
      </c>
      <c r="N12" s="163"/>
      <c r="O12" s="163"/>
    </row>
    <row r="13" spans="1:15" ht="100.9" customHeight="1" x14ac:dyDescent="0.25">
      <c r="A13" s="151"/>
      <c r="B13" s="19">
        <v>120</v>
      </c>
      <c r="C13" s="165" t="s">
        <v>92</v>
      </c>
      <c r="D13" s="165"/>
      <c r="E13" s="53">
        <v>1</v>
      </c>
      <c r="F13" s="54" t="s">
        <v>34</v>
      </c>
      <c r="G13" s="55">
        <v>4.62</v>
      </c>
      <c r="H13" s="56">
        <f>B13*G13</f>
        <v>554.4</v>
      </c>
      <c r="I13" s="57">
        <f>$I$10/B13</f>
        <v>15.208333333333334</v>
      </c>
      <c r="J13" s="56">
        <f>I13*H13</f>
        <v>8431.5</v>
      </c>
      <c r="N13" s="163"/>
      <c r="O13" s="163"/>
    </row>
    <row r="14" spans="1:15" ht="14.45" customHeight="1" x14ac:dyDescent="0.25">
      <c r="A14" s="2"/>
      <c r="B14" s="150" t="s">
        <v>47</v>
      </c>
      <c r="C14" s="150"/>
      <c r="D14" s="150"/>
      <c r="E14" s="150"/>
      <c r="F14" s="150"/>
      <c r="G14" s="150"/>
      <c r="H14" s="150"/>
      <c r="I14" s="150"/>
      <c r="J14" s="72">
        <f>SUM(J13)</f>
        <v>8431.5</v>
      </c>
      <c r="N14" s="164"/>
      <c r="O14" s="164"/>
    </row>
    <row r="15" spans="1:15" x14ac:dyDescent="0.25">
      <c r="A15" s="2"/>
      <c r="B15" s="71"/>
      <c r="C15" s="71"/>
      <c r="D15" s="71"/>
      <c r="E15" s="71"/>
      <c r="F15" s="71"/>
      <c r="G15" s="71"/>
      <c r="H15" s="71"/>
      <c r="I15" s="73"/>
      <c r="N15" s="42" t="s">
        <v>35</v>
      </c>
      <c r="O15" s="42" t="s">
        <v>35</v>
      </c>
    </row>
    <row r="16" spans="1:15" ht="30" x14ac:dyDescent="0.25">
      <c r="A16" s="157" t="s">
        <v>90</v>
      </c>
      <c r="B16" s="160" t="s">
        <v>75</v>
      </c>
      <c r="C16" s="160"/>
      <c r="D16" s="160"/>
      <c r="E16" s="83" t="s">
        <v>18</v>
      </c>
      <c r="F16" s="84" t="s">
        <v>76</v>
      </c>
      <c r="G16" s="83" t="s">
        <v>77</v>
      </c>
      <c r="H16" s="33" t="s">
        <v>20</v>
      </c>
      <c r="I16" s="83" t="s">
        <v>21</v>
      </c>
      <c r="J16" s="85" t="s">
        <v>22</v>
      </c>
      <c r="N16" s="43" t="s">
        <v>95</v>
      </c>
      <c r="O16" s="43" t="s">
        <v>95</v>
      </c>
    </row>
    <row r="17" spans="1:15" x14ac:dyDescent="0.25">
      <c r="A17" s="157"/>
      <c r="B17" s="158" t="s">
        <v>83</v>
      </c>
      <c r="C17" s="158"/>
      <c r="D17" s="158"/>
      <c r="E17" s="104">
        <v>1</v>
      </c>
      <c r="F17" s="87" t="s">
        <v>78</v>
      </c>
      <c r="G17" s="98">
        <v>20</v>
      </c>
      <c r="H17" s="92">
        <f t="shared" ref="H17:H22" si="0">E17*G17</f>
        <v>20</v>
      </c>
      <c r="I17" s="117">
        <f>$I$3/500</f>
        <v>7.3</v>
      </c>
      <c r="J17" s="18">
        <f>H17*I17</f>
        <v>146</v>
      </c>
      <c r="N17" s="45" t="s">
        <v>39</v>
      </c>
      <c r="O17" s="45" t="s">
        <v>39</v>
      </c>
    </row>
    <row r="18" spans="1:15" x14ac:dyDescent="0.25">
      <c r="A18" s="157"/>
      <c r="B18" s="158" t="s">
        <v>84</v>
      </c>
      <c r="C18" s="158"/>
      <c r="D18" s="158"/>
      <c r="E18" s="104">
        <v>1</v>
      </c>
      <c r="F18" s="87" t="s">
        <v>78</v>
      </c>
      <c r="G18" s="98">
        <v>14</v>
      </c>
      <c r="H18" s="92">
        <f t="shared" si="0"/>
        <v>14</v>
      </c>
      <c r="I18" s="117">
        <f t="shared" ref="I18:I24" si="1">$I$3/500</f>
        <v>7.3</v>
      </c>
      <c r="J18" s="18">
        <f t="shared" ref="J18:J24" si="2">H18*I18</f>
        <v>102.2</v>
      </c>
      <c r="N18" s="45" t="s">
        <v>97</v>
      </c>
      <c r="O18" s="45" t="s">
        <v>97</v>
      </c>
    </row>
    <row r="19" spans="1:15" x14ac:dyDescent="0.25">
      <c r="A19" s="157"/>
      <c r="B19" s="158" t="s">
        <v>85</v>
      </c>
      <c r="C19" s="158"/>
      <c r="D19" s="158"/>
      <c r="E19" s="104">
        <v>1</v>
      </c>
      <c r="F19" s="87" t="s">
        <v>78</v>
      </c>
      <c r="G19" s="98">
        <v>67</v>
      </c>
      <c r="H19" s="92">
        <f t="shared" si="0"/>
        <v>67</v>
      </c>
      <c r="I19" s="117">
        <f t="shared" si="1"/>
        <v>7.3</v>
      </c>
      <c r="J19" s="18">
        <f t="shared" si="2"/>
        <v>489.09999999999997</v>
      </c>
      <c r="N19" s="2"/>
      <c r="O19" s="45" t="s">
        <v>41</v>
      </c>
    </row>
    <row r="20" spans="1:15" x14ac:dyDescent="0.25">
      <c r="A20" s="157"/>
      <c r="B20" s="158" t="s">
        <v>86</v>
      </c>
      <c r="C20" s="158"/>
      <c r="D20" s="158"/>
      <c r="E20" s="104">
        <v>1</v>
      </c>
      <c r="F20" s="87" t="s">
        <v>78</v>
      </c>
      <c r="G20" s="98">
        <v>89</v>
      </c>
      <c r="H20" s="92">
        <f t="shared" si="0"/>
        <v>89</v>
      </c>
      <c r="I20" s="117">
        <f t="shared" si="1"/>
        <v>7.3</v>
      </c>
      <c r="J20" s="18">
        <f t="shared" si="2"/>
        <v>649.69999999999993</v>
      </c>
      <c r="N20" s="2"/>
      <c r="O20" s="2"/>
    </row>
    <row r="21" spans="1:15" x14ac:dyDescent="0.25">
      <c r="A21" s="157"/>
      <c r="B21" s="158" t="s">
        <v>87</v>
      </c>
      <c r="C21" s="158"/>
      <c r="D21" s="158"/>
      <c r="E21" s="104">
        <v>1</v>
      </c>
      <c r="F21" s="87" t="s">
        <v>78</v>
      </c>
      <c r="G21" s="98">
        <v>80</v>
      </c>
      <c r="H21" s="92">
        <f t="shared" si="0"/>
        <v>80</v>
      </c>
      <c r="I21" s="117">
        <f t="shared" si="1"/>
        <v>7.3</v>
      </c>
      <c r="J21" s="18">
        <f t="shared" si="2"/>
        <v>584</v>
      </c>
      <c r="N21" s="2"/>
      <c r="O21" s="2"/>
    </row>
    <row r="22" spans="1:15" x14ac:dyDescent="0.25">
      <c r="A22" s="157"/>
      <c r="B22" s="168" t="s">
        <v>79</v>
      </c>
      <c r="C22" s="168"/>
      <c r="D22" s="168"/>
      <c r="E22" s="86">
        <v>3.5</v>
      </c>
      <c r="F22" s="89" t="s">
        <v>11</v>
      </c>
      <c r="G22" s="88">
        <v>10.95</v>
      </c>
      <c r="H22" s="92">
        <f t="shared" si="0"/>
        <v>38.324999999999996</v>
      </c>
      <c r="I22" s="117">
        <f t="shared" si="1"/>
        <v>7.3</v>
      </c>
      <c r="J22" s="18">
        <f t="shared" si="2"/>
        <v>279.77249999999998</v>
      </c>
      <c r="N22" s="46" t="s">
        <v>43</v>
      </c>
      <c r="O22" s="46" t="s">
        <v>43</v>
      </c>
    </row>
    <row r="23" spans="1:15" x14ac:dyDescent="0.25">
      <c r="A23" s="157"/>
      <c r="B23" s="169"/>
      <c r="C23" s="170"/>
      <c r="D23" s="171"/>
      <c r="E23" s="90"/>
      <c r="F23" s="89"/>
      <c r="G23" s="90"/>
      <c r="H23" s="90"/>
      <c r="I23" s="89"/>
      <c r="J23" s="91"/>
      <c r="N23" s="47" t="s">
        <v>96</v>
      </c>
      <c r="O23" s="47" t="s">
        <v>96</v>
      </c>
    </row>
    <row r="24" spans="1:15" ht="41.45" customHeight="1" x14ac:dyDescent="0.25">
      <c r="A24" s="157"/>
      <c r="B24" s="166" t="s">
        <v>80</v>
      </c>
      <c r="C24" s="166"/>
      <c r="D24" s="166"/>
      <c r="E24" s="19">
        <v>1</v>
      </c>
      <c r="F24" s="16" t="s">
        <v>37</v>
      </c>
      <c r="G24" s="18">
        <v>150</v>
      </c>
      <c r="H24" s="108">
        <f>E24*G24</f>
        <v>150</v>
      </c>
      <c r="I24" s="117">
        <f t="shared" si="1"/>
        <v>7.3</v>
      </c>
      <c r="J24" s="18">
        <f t="shared" si="2"/>
        <v>1095</v>
      </c>
      <c r="N24" s="45" t="s">
        <v>45</v>
      </c>
      <c r="O24" s="118"/>
    </row>
    <row r="25" spans="1:15" ht="14.45" customHeight="1" x14ac:dyDescent="0.25">
      <c r="A25" s="157"/>
      <c r="B25" s="157" t="s">
        <v>81</v>
      </c>
      <c r="C25" s="157"/>
      <c r="D25" s="157"/>
      <c r="E25" s="157"/>
      <c r="F25" s="157"/>
      <c r="G25" s="157"/>
      <c r="H25" s="157"/>
      <c r="I25" s="157"/>
      <c r="J25" s="93">
        <f>SUM(J17:J24)</f>
        <v>3345.7725</v>
      </c>
      <c r="O25" s="119"/>
    </row>
    <row r="26" spans="1:15" x14ac:dyDescent="0.25">
      <c r="A26" s="81"/>
      <c r="B26" s="81"/>
      <c r="C26" s="81"/>
      <c r="F26" s="82"/>
      <c r="I26" s="81"/>
    </row>
    <row r="27" spans="1:15" x14ac:dyDescent="0.25">
      <c r="A27" s="167" t="s">
        <v>42</v>
      </c>
      <c r="B27" s="128" t="s">
        <v>66</v>
      </c>
      <c r="C27" s="128"/>
      <c r="D27" s="128"/>
      <c r="E27" s="19">
        <v>1</v>
      </c>
      <c r="F27" s="16" t="s">
        <v>78</v>
      </c>
      <c r="G27" s="18">
        <v>200</v>
      </c>
      <c r="H27" s="18">
        <f t="shared" ref="H27" si="3">G27*E27</f>
        <v>200</v>
      </c>
      <c r="I27" s="19">
        <v>1</v>
      </c>
      <c r="J27" s="18">
        <f>H27*I27</f>
        <v>200</v>
      </c>
    </row>
    <row r="28" spans="1:15" x14ac:dyDescent="0.25">
      <c r="A28" s="167"/>
      <c r="B28" s="128" t="s">
        <v>36</v>
      </c>
      <c r="C28" s="128"/>
      <c r="D28" s="128"/>
      <c r="E28" s="19">
        <v>4</v>
      </c>
      <c r="F28" s="16" t="s">
        <v>37</v>
      </c>
      <c r="G28" s="18">
        <v>150</v>
      </c>
      <c r="H28" s="18">
        <f t="shared" ref="H28:H30" si="4">G28*E28</f>
        <v>600</v>
      </c>
      <c r="I28" s="19">
        <v>1</v>
      </c>
      <c r="J28" s="18">
        <f>H28*I28</f>
        <v>600</v>
      </c>
    </row>
    <row r="29" spans="1:15" x14ac:dyDescent="0.25">
      <c r="A29" s="167"/>
      <c r="B29" s="128" t="s">
        <v>64</v>
      </c>
      <c r="C29" s="128"/>
      <c r="D29" s="128"/>
      <c r="E29" s="44">
        <f t="shared" ref="E29:E30" si="5">$D$26</f>
        <v>0</v>
      </c>
      <c r="F29" s="16" t="s">
        <v>38</v>
      </c>
      <c r="G29" s="18">
        <v>3</v>
      </c>
      <c r="H29" s="18">
        <f t="shared" si="4"/>
        <v>0</v>
      </c>
      <c r="I29" s="19">
        <v>1</v>
      </c>
      <c r="J29" s="18">
        <f>H29*I29</f>
        <v>0</v>
      </c>
    </row>
    <row r="30" spans="1:15" x14ac:dyDescent="0.25">
      <c r="A30" s="167"/>
      <c r="B30" s="128" t="s">
        <v>65</v>
      </c>
      <c r="C30" s="128"/>
      <c r="D30" s="128"/>
      <c r="E30" s="44">
        <f t="shared" si="5"/>
        <v>0</v>
      </c>
      <c r="F30" s="16" t="s">
        <v>38</v>
      </c>
      <c r="G30" s="18">
        <v>3</v>
      </c>
      <c r="H30" s="18">
        <f t="shared" si="4"/>
        <v>0</v>
      </c>
      <c r="I30" s="19">
        <v>1</v>
      </c>
      <c r="J30" s="18">
        <f>H30*I30</f>
        <v>0</v>
      </c>
    </row>
    <row r="31" spans="1:15" ht="14.45" customHeight="1" x14ac:dyDescent="0.25">
      <c r="A31" s="2"/>
      <c r="B31" s="161" t="s">
        <v>44</v>
      </c>
      <c r="C31" s="161"/>
      <c r="D31" s="161"/>
      <c r="E31" s="161"/>
      <c r="F31" s="161"/>
      <c r="G31" s="161"/>
      <c r="H31" s="161"/>
      <c r="I31" s="161"/>
      <c r="J31" s="109">
        <f>SUM(J27:J30)</f>
        <v>800</v>
      </c>
    </row>
  </sheetData>
  <mergeCells count="31">
    <mergeCell ref="B31:I31"/>
    <mergeCell ref="L9:L10"/>
    <mergeCell ref="N10:N14"/>
    <mergeCell ref="O10:O14"/>
    <mergeCell ref="A12:A13"/>
    <mergeCell ref="C13:D13"/>
    <mergeCell ref="B14:I14"/>
    <mergeCell ref="C12:D12"/>
    <mergeCell ref="A27:A30"/>
    <mergeCell ref="B27:D27"/>
    <mergeCell ref="B22:D22"/>
    <mergeCell ref="B24:D24"/>
    <mergeCell ref="B25:I25"/>
    <mergeCell ref="B23:D23"/>
    <mergeCell ref="B28:D28"/>
    <mergeCell ref="B29:D29"/>
    <mergeCell ref="B30:D30"/>
    <mergeCell ref="A1:J1"/>
    <mergeCell ref="A2:D2"/>
    <mergeCell ref="A3:D3"/>
    <mergeCell ref="A9:D10"/>
    <mergeCell ref="A16:A25"/>
    <mergeCell ref="B18:D18"/>
    <mergeCell ref="B19:D19"/>
    <mergeCell ref="B20:D20"/>
    <mergeCell ref="B21:D21"/>
    <mergeCell ref="A5:D5"/>
    <mergeCell ref="A6:D6"/>
    <mergeCell ref="A7:D7"/>
    <mergeCell ref="B16:D16"/>
    <mergeCell ref="B17:D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6C6E-CD7A-4CD6-B9CF-2A74397350DC}">
  <dimension ref="A1:S52"/>
  <sheetViews>
    <sheetView tabSelected="1" zoomScale="60" zoomScaleNormal="60" workbookViewId="0">
      <selection activeCell="W13" sqref="W13"/>
    </sheetView>
  </sheetViews>
  <sheetFormatPr defaultRowHeight="15" x14ac:dyDescent="0.25"/>
  <cols>
    <col min="1" max="1" width="21.5703125" customWidth="1"/>
    <col min="2" max="2" width="12" customWidth="1"/>
    <col min="3" max="5" width="13.5703125" customWidth="1"/>
    <col min="6" max="6" width="15.5703125" customWidth="1"/>
    <col min="7" max="7" width="15.140625" customWidth="1"/>
    <col min="8" max="8" width="22.85546875" customWidth="1"/>
    <col min="9" max="11" width="12.28515625" customWidth="1"/>
    <col min="12" max="12" width="8" customWidth="1"/>
    <col min="13" max="15" width="15.28515625" customWidth="1"/>
    <col min="16" max="16" width="20.5703125" customWidth="1"/>
    <col min="17" max="17" width="18.42578125" customWidth="1"/>
    <col min="18" max="18" width="53.7109375" customWidth="1"/>
  </cols>
  <sheetData>
    <row r="1" spans="1:18" ht="25.5" customHeight="1" thickBot="1" x14ac:dyDescent="0.3">
      <c r="A1" s="293" t="s">
        <v>68</v>
      </c>
      <c r="B1" s="293"/>
      <c r="C1" s="175"/>
      <c r="D1" s="175"/>
      <c r="E1" s="175"/>
      <c r="G1" s="188"/>
    </row>
    <row r="2" spans="1:18" ht="48" customHeight="1" x14ac:dyDescent="0.25">
      <c r="A2" s="12"/>
      <c r="C2" s="13"/>
      <c r="D2" s="13"/>
      <c r="E2" s="13"/>
      <c r="F2" s="230" t="s">
        <v>71</v>
      </c>
      <c r="G2" s="231"/>
      <c r="H2" s="232"/>
      <c r="L2" s="230" t="s">
        <v>125</v>
      </c>
      <c r="M2" s="231"/>
      <c r="N2" s="231"/>
      <c r="O2" s="280"/>
      <c r="P2" s="251" t="s">
        <v>124</v>
      </c>
      <c r="Q2" s="252"/>
    </row>
    <row r="3" spans="1:18" ht="105" x14ac:dyDescent="0.25">
      <c r="A3" s="12"/>
      <c r="B3" s="180" t="s">
        <v>0</v>
      </c>
      <c r="C3" s="3" t="s">
        <v>1</v>
      </c>
      <c r="D3" s="5" t="s">
        <v>2</v>
      </c>
      <c r="E3" s="222" t="s">
        <v>5</v>
      </c>
      <c r="F3" s="233" t="s">
        <v>10</v>
      </c>
      <c r="G3" s="187" t="s">
        <v>106</v>
      </c>
      <c r="H3" s="234" t="s">
        <v>93</v>
      </c>
      <c r="I3" s="268" t="s">
        <v>132</v>
      </c>
      <c r="J3" s="181" t="s">
        <v>134</v>
      </c>
      <c r="K3" s="269" t="s">
        <v>114</v>
      </c>
      <c r="L3" s="246" t="s">
        <v>111</v>
      </c>
      <c r="M3" s="183"/>
      <c r="N3" s="183"/>
      <c r="O3" s="183"/>
      <c r="P3" s="253" t="s">
        <v>110</v>
      </c>
      <c r="Q3" s="254" t="s">
        <v>119</v>
      </c>
    </row>
    <row r="4" spans="1:18" ht="92.25" customHeight="1" thickBot="1" x14ac:dyDescent="0.3">
      <c r="A4" s="270" t="s">
        <v>127</v>
      </c>
      <c r="B4" s="218" t="s">
        <v>3</v>
      </c>
      <c r="C4" s="219" t="s">
        <v>4</v>
      </c>
      <c r="D4" s="220" t="s">
        <v>4</v>
      </c>
      <c r="E4" s="223" t="s">
        <v>109</v>
      </c>
      <c r="F4" s="235" t="s">
        <v>113</v>
      </c>
      <c r="G4" s="219" t="s">
        <v>116</v>
      </c>
      <c r="H4" s="236" t="s">
        <v>116</v>
      </c>
      <c r="I4" s="227" t="s">
        <v>113</v>
      </c>
      <c r="J4" s="221" t="s">
        <v>113</v>
      </c>
      <c r="K4" s="223" t="s">
        <v>4</v>
      </c>
      <c r="L4" s="247" t="s">
        <v>117</v>
      </c>
      <c r="M4" s="221" t="s">
        <v>118</v>
      </c>
      <c r="N4" s="221" t="s">
        <v>122</v>
      </c>
      <c r="O4" s="223" t="s">
        <v>123</v>
      </c>
      <c r="P4" s="255" t="s">
        <v>116</v>
      </c>
      <c r="Q4" s="256" t="s">
        <v>116</v>
      </c>
    </row>
    <row r="5" spans="1:18" ht="40.5" customHeight="1" x14ac:dyDescent="0.25">
      <c r="A5" s="200" t="s">
        <v>98</v>
      </c>
      <c r="B5" s="201">
        <v>365</v>
      </c>
      <c r="C5" s="202">
        <v>24</v>
      </c>
      <c r="D5" s="203">
        <f>C5*B5</f>
        <v>8760</v>
      </c>
      <c r="E5" s="224">
        <v>83.4</v>
      </c>
      <c r="F5" s="237">
        <f>D5*E5</f>
        <v>730584</v>
      </c>
      <c r="G5" s="205">
        <v>4.62</v>
      </c>
      <c r="H5" s="238">
        <f>F5*G5</f>
        <v>3375298.08</v>
      </c>
      <c r="I5" s="228">
        <v>500</v>
      </c>
      <c r="J5" s="206">
        <f>SUM(I5:I8)</f>
        <v>5960</v>
      </c>
      <c r="K5" s="243">
        <f>J5/E5</f>
        <v>71.46282973621102</v>
      </c>
      <c r="L5" s="248">
        <v>1</v>
      </c>
      <c r="M5" s="207">
        <v>100</v>
      </c>
      <c r="N5" s="260">
        <f>F5/J5</f>
        <v>122.58120805369127</v>
      </c>
      <c r="O5" s="281">
        <f>L5*M5*N5</f>
        <v>12258.120805369126</v>
      </c>
      <c r="P5" s="259">
        <f>SUM('D550'!I12:I19)+'D550'!I26</f>
        <v>15889.568000000003</v>
      </c>
      <c r="Q5" s="208">
        <f>'D550'!I21+'D550'!I27</f>
        <v>3904</v>
      </c>
      <c r="R5" s="277" t="s">
        <v>133</v>
      </c>
    </row>
    <row r="6" spans="1:18" ht="40.5" customHeight="1" x14ac:dyDescent="0.25">
      <c r="A6" s="209" t="s">
        <v>112</v>
      </c>
      <c r="B6" s="186">
        <v>365</v>
      </c>
      <c r="C6" s="176"/>
      <c r="D6" s="177"/>
      <c r="E6" s="225"/>
      <c r="F6" s="239"/>
      <c r="G6" s="266"/>
      <c r="H6" s="240"/>
      <c r="I6" s="37">
        <v>1820</v>
      </c>
      <c r="J6" s="128"/>
      <c r="K6" s="244"/>
      <c r="L6" s="249"/>
      <c r="M6" s="182"/>
      <c r="N6" s="261"/>
      <c r="O6" s="282"/>
      <c r="P6" s="257"/>
      <c r="Q6" s="210"/>
      <c r="R6" s="278"/>
    </row>
    <row r="7" spans="1:18" ht="40.5" customHeight="1" x14ac:dyDescent="0.25">
      <c r="A7" s="209" t="s">
        <v>112</v>
      </c>
      <c r="B7" s="186">
        <v>365</v>
      </c>
      <c r="C7" s="176"/>
      <c r="D7" s="177"/>
      <c r="E7" s="225"/>
      <c r="F7" s="239"/>
      <c r="G7" s="266"/>
      <c r="H7" s="240"/>
      <c r="I7" s="37">
        <v>1820</v>
      </c>
      <c r="J7" s="128"/>
      <c r="K7" s="244"/>
      <c r="L7" s="249"/>
      <c r="M7" s="182"/>
      <c r="N7" s="261"/>
      <c r="O7" s="282"/>
      <c r="P7" s="257"/>
      <c r="Q7" s="210"/>
      <c r="R7" s="278"/>
    </row>
    <row r="8" spans="1:18" ht="40.5" customHeight="1" thickBot="1" x14ac:dyDescent="0.3">
      <c r="A8" s="211" t="s">
        <v>112</v>
      </c>
      <c r="B8" s="212">
        <v>365</v>
      </c>
      <c r="C8" s="213"/>
      <c r="D8" s="214"/>
      <c r="E8" s="226"/>
      <c r="F8" s="241"/>
      <c r="G8" s="267"/>
      <c r="H8" s="242"/>
      <c r="I8" s="229">
        <v>1820</v>
      </c>
      <c r="J8" s="215"/>
      <c r="K8" s="245"/>
      <c r="L8" s="250"/>
      <c r="M8" s="216"/>
      <c r="N8" s="262"/>
      <c r="O8" s="283"/>
      <c r="P8" s="258"/>
      <c r="Q8" s="217"/>
      <c r="R8" s="279"/>
    </row>
    <row r="9" spans="1:18" ht="40.5" customHeight="1" x14ac:dyDescent="0.25">
      <c r="A9" s="200" t="s">
        <v>98</v>
      </c>
      <c r="B9" s="201">
        <v>365</v>
      </c>
      <c r="C9" s="202">
        <v>24</v>
      </c>
      <c r="D9" s="203">
        <f>C9*B9</f>
        <v>8760</v>
      </c>
      <c r="E9" s="224">
        <v>83.4</v>
      </c>
      <c r="F9" s="237">
        <f>D9*E9</f>
        <v>730584</v>
      </c>
      <c r="G9" s="205">
        <v>4.62</v>
      </c>
      <c r="H9" s="238">
        <f>F9*G9</f>
        <v>3375298.08</v>
      </c>
      <c r="I9" s="228">
        <v>500</v>
      </c>
      <c r="J9" s="206">
        <f>SUM(I9:I12)</f>
        <v>5960</v>
      </c>
      <c r="K9" s="243">
        <f>J9/E9</f>
        <v>71.46282973621102</v>
      </c>
      <c r="L9" s="248">
        <v>1</v>
      </c>
      <c r="M9" s="207">
        <v>100</v>
      </c>
      <c r="N9" s="260">
        <f>F9/J9</f>
        <v>122.58120805369127</v>
      </c>
      <c r="O9" s="281">
        <f>L9*M9*N9</f>
        <v>12258.120805369126</v>
      </c>
      <c r="P9" s="259">
        <f>$P$5</f>
        <v>15889.568000000003</v>
      </c>
      <c r="Q9" s="208">
        <f>$Q$5</f>
        <v>3904</v>
      </c>
      <c r="R9" s="277" t="s">
        <v>133</v>
      </c>
    </row>
    <row r="10" spans="1:18" ht="40.5" customHeight="1" x14ac:dyDescent="0.25">
      <c r="A10" s="209" t="s">
        <v>112</v>
      </c>
      <c r="B10" s="186">
        <v>365</v>
      </c>
      <c r="C10" s="176"/>
      <c r="D10" s="177"/>
      <c r="E10" s="225"/>
      <c r="F10" s="239"/>
      <c r="G10" s="266"/>
      <c r="H10" s="240"/>
      <c r="I10" s="37">
        <v>1820</v>
      </c>
      <c r="J10" s="128"/>
      <c r="K10" s="244"/>
      <c r="L10" s="249"/>
      <c r="M10" s="182"/>
      <c r="N10" s="261"/>
      <c r="O10" s="282"/>
      <c r="P10" s="257"/>
      <c r="Q10" s="210"/>
      <c r="R10" s="278"/>
    </row>
    <row r="11" spans="1:18" ht="40.5" customHeight="1" x14ac:dyDescent="0.25">
      <c r="A11" s="209" t="s">
        <v>112</v>
      </c>
      <c r="B11" s="186">
        <v>365</v>
      </c>
      <c r="C11" s="176"/>
      <c r="D11" s="177"/>
      <c r="E11" s="225"/>
      <c r="F11" s="239"/>
      <c r="G11" s="266"/>
      <c r="H11" s="240"/>
      <c r="I11" s="37">
        <v>1820</v>
      </c>
      <c r="J11" s="128"/>
      <c r="K11" s="244"/>
      <c r="L11" s="249"/>
      <c r="M11" s="182"/>
      <c r="N11" s="261"/>
      <c r="O11" s="282"/>
      <c r="P11" s="257"/>
      <c r="Q11" s="210"/>
      <c r="R11" s="278"/>
    </row>
    <row r="12" spans="1:18" ht="40.5" customHeight="1" thickBot="1" x14ac:dyDescent="0.3">
      <c r="A12" s="211" t="s">
        <v>112</v>
      </c>
      <c r="B12" s="212">
        <v>365</v>
      </c>
      <c r="C12" s="213"/>
      <c r="D12" s="214"/>
      <c r="E12" s="226"/>
      <c r="F12" s="241"/>
      <c r="G12" s="267"/>
      <c r="H12" s="242"/>
      <c r="I12" s="229">
        <v>1820</v>
      </c>
      <c r="J12" s="215"/>
      <c r="K12" s="245"/>
      <c r="L12" s="250"/>
      <c r="M12" s="216"/>
      <c r="N12" s="262"/>
      <c r="O12" s="283"/>
      <c r="P12" s="258"/>
      <c r="Q12" s="217"/>
      <c r="R12" s="279"/>
    </row>
    <row r="13" spans="1:18" ht="40.5" customHeight="1" x14ac:dyDescent="0.25">
      <c r="A13" s="200" t="s">
        <v>98</v>
      </c>
      <c r="B13" s="201">
        <v>365</v>
      </c>
      <c r="C13" s="202">
        <v>24</v>
      </c>
      <c r="D13" s="203">
        <f>C13*B13</f>
        <v>8760</v>
      </c>
      <c r="E13" s="224">
        <v>83.4</v>
      </c>
      <c r="F13" s="237">
        <f>D13*E13</f>
        <v>730584</v>
      </c>
      <c r="G13" s="205">
        <v>4.62</v>
      </c>
      <c r="H13" s="238">
        <f>F13*G13</f>
        <v>3375298.08</v>
      </c>
      <c r="I13" s="228">
        <v>500</v>
      </c>
      <c r="J13" s="206">
        <f>SUM(I13:I16)</f>
        <v>5960</v>
      </c>
      <c r="K13" s="243">
        <f>J13/E13</f>
        <v>71.46282973621102</v>
      </c>
      <c r="L13" s="248">
        <v>1</v>
      </c>
      <c r="M13" s="207">
        <v>100</v>
      </c>
      <c r="N13" s="260">
        <f>F13/J13</f>
        <v>122.58120805369127</v>
      </c>
      <c r="O13" s="281">
        <f>L13*M13*N13</f>
        <v>12258.120805369126</v>
      </c>
      <c r="P13" s="259">
        <f>$P$5</f>
        <v>15889.568000000003</v>
      </c>
      <c r="Q13" s="208">
        <f>$Q$5</f>
        <v>3904</v>
      </c>
      <c r="R13" s="277" t="s">
        <v>133</v>
      </c>
    </row>
    <row r="14" spans="1:18" ht="40.5" customHeight="1" x14ac:dyDescent="0.25">
      <c r="A14" s="209" t="s">
        <v>112</v>
      </c>
      <c r="B14" s="186">
        <v>365</v>
      </c>
      <c r="C14" s="176"/>
      <c r="D14" s="177"/>
      <c r="E14" s="225"/>
      <c r="F14" s="239"/>
      <c r="G14" s="266"/>
      <c r="H14" s="240"/>
      <c r="I14" s="37">
        <v>1820</v>
      </c>
      <c r="J14" s="128"/>
      <c r="K14" s="244"/>
      <c r="L14" s="249"/>
      <c r="M14" s="182"/>
      <c r="N14" s="261"/>
      <c r="O14" s="282"/>
      <c r="P14" s="257"/>
      <c r="Q14" s="210"/>
      <c r="R14" s="278"/>
    </row>
    <row r="15" spans="1:18" ht="40.5" customHeight="1" x14ac:dyDescent="0.25">
      <c r="A15" s="209" t="s">
        <v>112</v>
      </c>
      <c r="B15" s="186">
        <v>365</v>
      </c>
      <c r="C15" s="176"/>
      <c r="D15" s="177"/>
      <c r="E15" s="225"/>
      <c r="F15" s="239"/>
      <c r="G15" s="266"/>
      <c r="H15" s="240"/>
      <c r="I15" s="37">
        <v>1820</v>
      </c>
      <c r="J15" s="128"/>
      <c r="K15" s="244"/>
      <c r="L15" s="249"/>
      <c r="M15" s="182"/>
      <c r="N15" s="261"/>
      <c r="O15" s="282"/>
      <c r="P15" s="257"/>
      <c r="Q15" s="210"/>
      <c r="R15" s="278"/>
    </row>
    <row r="16" spans="1:18" ht="40.5" customHeight="1" thickBot="1" x14ac:dyDescent="0.3">
      <c r="A16" s="211" t="s">
        <v>112</v>
      </c>
      <c r="B16" s="212">
        <v>365</v>
      </c>
      <c r="C16" s="213"/>
      <c r="D16" s="214"/>
      <c r="E16" s="226"/>
      <c r="F16" s="241"/>
      <c r="G16" s="267"/>
      <c r="H16" s="242"/>
      <c r="I16" s="229">
        <v>1820</v>
      </c>
      <c r="J16" s="215"/>
      <c r="K16" s="245"/>
      <c r="L16" s="250"/>
      <c r="M16" s="216"/>
      <c r="N16" s="262"/>
      <c r="O16" s="283"/>
      <c r="P16" s="258"/>
      <c r="Q16" s="217"/>
      <c r="R16" s="279"/>
    </row>
    <row r="17" spans="1:18" ht="40.5" customHeight="1" x14ac:dyDescent="0.25">
      <c r="A17" s="200" t="s">
        <v>98</v>
      </c>
      <c r="B17" s="201">
        <v>365</v>
      </c>
      <c r="C17" s="202">
        <v>24</v>
      </c>
      <c r="D17" s="203">
        <f>C17*B17</f>
        <v>8760</v>
      </c>
      <c r="E17" s="224">
        <v>83.4</v>
      </c>
      <c r="F17" s="237">
        <f>D17*E17</f>
        <v>730584</v>
      </c>
      <c r="G17" s="205">
        <v>4.62</v>
      </c>
      <c r="H17" s="238">
        <f>F17*G17</f>
        <v>3375298.08</v>
      </c>
      <c r="I17" s="228">
        <v>500</v>
      </c>
      <c r="J17" s="206">
        <f>SUM(I17:I20)</f>
        <v>5960</v>
      </c>
      <c r="K17" s="243">
        <f>J17/E17</f>
        <v>71.46282973621102</v>
      </c>
      <c r="L17" s="248">
        <v>1</v>
      </c>
      <c r="M17" s="207">
        <v>100</v>
      </c>
      <c r="N17" s="260">
        <f>F17/J17</f>
        <v>122.58120805369127</v>
      </c>
      <c r="O17" s="281">
        <f>L17*M17*N17</f>
        <v>12258.120805369126</v>
      </c>
      <c r="P17" s="259">
        <f>$P$5</f>
        <v>15889.568000000003</v>
      </c>
      <c r="Q17" s="208">
        <f>$Q$5</f>
        <v>3904</v>
      </c>
      <c r="R17" s="277" t="s">
        <v>133</v>
      </c>
    </row>
    <row r="18" spans="1:18" ht="40.5" customHeight="1" x14ac:dyDescent="0.25">
      <c r="A18" s="209" t="s">
        <v>112</v>
      </c>
      <c r="B18" s="186">
        <v>365</v>
      </c>
      <c r="C18" s="176"/>
      <c r="D18" s="177"/>
      <c r="E18" s="225"/>
      <c r="F18" s="239"/>
      <c r="G18" s="266"/>
      <c r="H18" s="240"/>
      <c r="I18" s="37">
        <v>1820</v>
      </c>
      <c r="J18" s="128"/>
      <c r="K18" s="244"/>
      <c r="L18" s="249"/>
      <c r="M18" s="182"/>
      <c r="N18" s="261"/>
      <c r="O18" s="282"/>
      <c r="P18" s="257"/>
      <c r="Q18" s="210"/>
      <c r="R18" s="278"/>
    </row>
    <row r="19" spans="1:18" ht="40.5" customHeight="1" x14ac:dyDescent="0.25">
      <c r="A19" s="209" t="s">
        <v>112</v>
      </c>
      <c r="B19" s="186">
        <v>365</v>
      </c>
      <c r="C19" s="176"/>
      <c r="D19" s="177"/>
      <c r="E19" s="225"/>
      <c r="F19" s="239"/>
      <c r="G19" s="266"/>
      <c r="H19" s="240"/>
      <c r="I19" s="37">
        <v>1820</v>
      </c>
      <c r="J19" s="128"/>
      <c r="K19" s="244"/>
      <c r="L19" s="249"/>
      <c r="M19" s="182"/>
      <c r="N19" s="261"/>
      <c r="O19" s="282"/>
      <c r="P19" s="257"/>
      <c r="Q19" s="210"/>
      <c r="R19" s="278"/>
    </row>
    <row r="20" spans="1:18" ht="40.5" customHeight="1" thickBot="1" x14ac:dyDescent="0.3">
      <c r="A20" s="211" t="s">
        <v>112</v>
      </c>
      <c r="B20" s="212">
        <v>365</v>
      </c>
      <c r="C20" s="213"/>
      <c r="D20" s="214"/>
      <c r="E20" s="226"/>
      <c r="F20" s="241"/>
      <c r="G20" s="267"/>
      <c r="H20" s="242"/>
      <c r="I20" s="229">
        <v>1820</v>
      </c>
      <c r="J20" s="215"/>
      <c r="K20" s="245"/>
      <c r="L20" s="250"/>
      <c r="M20" s="216"/>
      <c r="N20" s="262"/>
      <c r="O20" s="283"/>
      <c r="P20" s="258"/>
      <c r="Q20" s="217"/>
      <c r="R20" s="279"/>
    </row>
    <row r="21" spans="1:18" ht="40.5" customHeight="1" thickBot="1" x14ac:dyDescent="0.3">
      <c r="A21" s="189" t="s">
        <v>121</v>
      </c>
      <c r="B21" s="190"/>
      <c r="C21" s="178"/>
      <c r="D21" s="179"/>
      <c r="E21" s="191"/>
      <c r="F21" s="198">
        <f>F5+F9+F13+F17</f>
        <v>2922336</v>
      </c>
      <c r="G21" s="194"/>
      <c r="H21" s="199">
        <f>H5+H9+H13+H17</f>
        <v>13501192.32</v>
      </c>
      <c r="I21" s="192"/>
      <c r="J21" s="192"/>
      <c r="K21" s="192"/>
      <c r="L21" s="179"/>
      <c r="M21" s="193"/>
      <c r="N21" s="193"/>
      <c r="O21" s="284">
        <f>O5+O9+O13+O17</f>
        <v>49032.483221476505</v>
      </c>
      <c r="P21" s="285">
        <f>P5+P9+P13+P17</f>
        <v>63558.272000000012</v>
      </c>
      <c r="Q21" s="286">
        <f>Q5+Q9+Q13+Q17</f>
        <v>15616</v>
      </c>
    </row>
    <row r="22" spans="1:18" ht="47.25" customHeight="1" x14ac:dyDescent="0.25">
      <c r="A22" s="263" t="s">
        <v>120</v>
      </c>
      <c r="B22" s="264"/>
      <c r="C22" s="264"/>
      <c r="D22" s="264"/>
      <c r="E22" s="264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264"/>
      <c r="Q22" s="265"/>
    </row>
    <row r="23" spans="1:18" ht="40.5" customHeight="1" x14ac:dyDescent="0.25">
      <c r="A23" s="195" t="s">
        <v>98</v>
      </c>
      <c r="B23" s="186">
        <v>365</v>
      </c>
      <c r="C23" s="288" t="s">
        <v>126</v>
      </c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9"/>
    </row>
    <row r="24" spans="1:18" ht="40.5" customHeight="1" x14ac:dyDescent="0.25">
      <c r="A24" s="195" t="s">
        <v>98</v>
      </c>
      <c r="B24" s="186">
        <v>365</v>
      </c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9"/>
    </row>
    <row r="25" spans="1:18" ht="40.5" customHeight="1" x14ac:dyDescent="0.25">
      <c r="A25" s="195" t="s">
        <v>98</v>
      </c>
      <c r="B25" s="186">
        <v>365</v>
      </c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9"/>
    </row>
    <row r="26" spans="1:18" ht="40.5" customHeight="1" thickBot="1" x14ac:dyDescent="0.3">
      <c r="A26" s="196" t="s">
        <v>98</v>
      </c>
      <c r="B26" s="212">
        <v>365</v>
      </c>
      <c r="C26" s="290"/>
      <c r="D26" s="290"/>
      <c r="E26" s="290"/>
      <c r="F26" s="290"/>
      <c r="G26" s="290"/>
      <c r="H26" s="290"/>
      <c r="I26" s="290"/>
      <c r="J26" s="290"/>
      <c r="K26" s="290"/>
      <c r="L26" s="290"/>
      <c r="M26" s="290"/>
      <c r="N26" s="290"/>
      <c r="O26" s="290"/>
      <c r="P26" s="290"/>
      <c r="Q26" s="291"/>
    </row>
    <row r="30" spans="1:18" ht="15.75" thickBot="1" x14ac:dyDescent="0.3"/>
    <row r="31" spans="1:18" x14ac:dyDescent="0.25">
      <c r="A31" s="12"/>
      <c r="C31" s="13"/>
      <c r="D31" s="13"/>
      <c r="E31" s="13"/>
      <c r="F31" s="230" t="s">
        <v>71</v>
      </c>
      <c r="G31" s="231"/>
      <c r="H31" s="232"/>
      <c r="L31" s="230" t="s">
        <v>125</v>
      </c>
      <c r="M31" s="231"/>
      <c r="N31" s="231"/>
      <c r="O31" s="280"/>
      <c r="P31" s="251" t="s">
        <v>124</v>
      </c>
      <c r="Q31" s="252"/>
    </row>
    <row r="32" spans="1:18" ht="75" x14ac:dyDescent="0.25">
      <c r="A32" s="12"/>
      <c r="B32" s="180" t="s">
        <v>0</v>
      </c>
      <c r="C32" s="3" t="s">
        <v>1</v>
      </c>
      <c r="D32" s="5" t="s">
        <v>2</v>
      </c>
      <c r="E32" s="222" t="s">
        <v>5</v>
      </c>
      <c r="F32" s="233" t="s">
        <v>10</v>
      </c>
      <c r="G32" s="187" t="s">
        <v>106</v>
      </c>
      <c r="H32" s="234" t="s">
        <v>93</v>
      </c>
      <c r="I32" s="268" t="s">
        <v>132</v>
      </c>
      <c r="J32" s="181" t="s">
        <v>115</v>
      </c>
      <c r="K32" s="269" t="s">
        <v>114</v>
      </c>
      <c r="L32" s="246" t="s">
        <v>111</v>
      </c>
      <c r="M32" s="183"/>
      <c r="N32" s="183"/>
      <c r="O32" s="183"/>
      <c r="P32" s="253" t="s">
        <v>110</v>
      </c>
      <c r="Q32" s="254" t="s">
        <v>119</v>
      </c>
    </row>
    <row r="33" spans="1:18" ht="60.75" thickBot="1" x14ac:dyDescent="0.3">
      <c r="A33" s="270" t="s">
        <v>128</v>
      </c>
      <c r="B33" s="218" t="s">
        <v>3</v>
      </c>
      <c r="C33" s="219" t="s">
        <v>4</v>
      </c>
      <c r="D33" s="220" t="s">
        <v>4</v>
      </c>
      <c r="E33" s="223" t="s">
        <v>109</v>
      </c>
      <c r="F33" s="235" t="s">
        <v>113</v>
      </c>
      <c r="G33" s="219" t="s">
        <v>116</v>
      </c>
      <c r="H33" s="236" t="s">
        <v>116</v>
      </c>
      <c r="I33" s="227" t="s">
        <v>113</v>
      </c>
      <c r="J33" s="221" t="s">
        <v>113</v>
      </c>
      <c r="K33" s="223" t="s">
        <v>4</v>
      </c>
      <c r="L33" s="247" t="s">
        <v>117</v>
      </c>
      <c r="M33" s="221" t="s">
        <v>118</v>
      </c>
      <c r="N33" s="221" t="s">
        <v>122</v>
      </c>
      <c r="O33" s="223" t="s">
        <v>123</v>
      </c>
      <c r="P33" s="255" t="s">
        <v>116</v>
      </c>
      <c r="Q33" s="256" t="s">
        <v>116</v>
      </c>
    </row>
    <row r="34" spans="1:18" ht="35.25" customHeight="1" x14ac:dyDescent="0.25">
      <c r="A34" s="271" t="s">
        <v>12</v>
      </c>
      <c r="B34" s="201">
        <v>365</v>
      </c>
      <c r="C34" s="202">
        <v>24</v>
      </c>
      <c r="D34" s="203">
        <f>C34*B34</f>
        <v>8760</v>
      </c>
      <c r="E34" s="204">
        <v>55</v>
      </c>
      <c r="F34" s="237">
        <f>D34*E34</f>
        <v>481800</v>
      </c>
      <c r="G34" s="205">
        <v>4.62</v>
      </c>
      <c r="H34" s="238">
        <f>F34*G34</f>
        <v>2225916</v>
      </c>
      <c r="I34" s="228">
        <v>470</v>
      </c>
      <c r="J34" s="206">
        <f>SUM(I34:I36)</f>
        <v>4110</v>
      </c>
      <c r="K34" s="243">
        <f>J34/E34</f>
        <v>74.727272727272734</v>
      </c>
      <c r="L34" s="248">
        <v>1</v>
      </c>
      <c r="M34" s="207">
        <v>100</v>
      </c>
      <c r="N34" s="274">
        <f>F34/J34</f>
        <v>117.22627737226277</v>
      </c>
      <c r="O34" s="281">
        <f>L34*M34*N34</f>
        <v>11722.627737226278</v>
      </c>
      <c r="P34" s="259">
        <f>SUM('V350'!I12:I19)+'V350'!I26</f>
        <v>18299.732</v>
      </c>
      <c r="Q34" s="208">
        <f>'V350'!I21+'V350'!I27</f>
        <v>3904</v>
      </c>
      <c r="R34" s="277" t="s">
        <v>135</v>
      </c>
    </row>
    <row r="35" spans="1:18" ht="30" x14ac:dyDescent="0.25">
      <c r="A35" s="209" t="s">
        <v>112</v>
      </c>
      <c r="B35" s="186">
        <v>365</v>
      </c>
      <c r="C35" s="176"/>
      <c r="D35" s="177"/>
      <c r="E35" s="225"/>
      <c r="F35" s="239"/>
      <c r="G35" s="266"/>
      <c r="H35" s="240"/>
      <c r="I35" s="37">
        <v>1820</v>
      </c>
      <c r="J35" s="128"/>
      <c r="K35" s="244"/>
      <c r="L35" s="249"/>
      <c r="M35" s="182"/>
      <c r="N35" s="272"/>
      <c r="O35" s="282"/>
      <c r="P35" s="257"/>
      <c r="Q35" s="210"/>
      <c r="R35" s="278"/>
    </row>
    <row r="36" spans="1:18" ht="30.75" thickBot="1" x14ac:dyDescent="0.3">
      <c r="A36" s="211" t="s">
        <v>112</v>
      </c>
      <c r="B36" s="212">
        <v>365</v>
      </c>
      <c r="C36" s="213"/>
      <c r="D36" s="214"/>
      <c r="E36" s="226"/>
      <c r="F36" s="241"/>
      <c r="G36" s="267"/>
      <c r="H36" s="242"/>
      <c r="I36" s="229">
        <v>1820</v>
      </c>
      <c r="J36" s="215"/>
      <c r="K36" s="245"/>
      <c r="L36" s="250"/>
      <c r="M36" s="216"/>
      <c r="N36" s="275"/>
      <c r="O36" s="283"/>
      <c r="P36" s="258"/>
      <c r="Q36" s="217"/>
      <c r="R36" s="279"/>
    </row>
    <row r="37" spans="1:18" ht="32.25" customHeight="1" thickBot="1" x14ac:dyDescent="0.3">
      <c r="A37" s="189" t="s">
        <v>121</v>
      </c>
      <c r="B37" s="190"/>
      <c r="C37" s="178"/>
      <c r="D37" s="179"/>
      <c r="E37" s="191"/>
      <c r="F37" s="198">
        <f>F34</f>
        <v>481800</v>
      </c>
      <c r="G37" s="194"/>
      <c r="H37" s="199">
        <f>H34</f>
        <v>2225916</v>
      </c>
      <c r="I37" s="192"/>
      <c r="J37" s="192"/>
      <c r="K37" s="192"/>
      <c r="L37" s="179"/>
      <c r="M37" s="193"/>
      <c r="N37" s="193"/>
      <c r="O37" s="284">
        <f>O34</f>
        <v>11722.627737226278</v>
      </c>
      <c r="P37" s="285">
        <f>P34</f>
        <v>18299.732</v>
      </c>
      <c r="Q37" s="286">
        <f>Q34</f>
        <v>3904</v>
      </c>
      <c r="R37" s="287"/>
    </row>
    <row r="38" spans="1:18" ht="39" customHeight="1" x14ac:dyDescent="0.25">
      <c r="A38" s="263" t="s">
        <v>120</v>
      </c>
      <c r="B38" s="264"/>
      <c r="C38" s="264"/>
      <c r="D38" s="264"/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5"/>
      <c r="R38" s="185"/>
    </row>
    <row r="39" spans="1:18" ht="30.75" thickBot="1" x14ac:dyDescent="0.3">
      <c r="A39" s="273" t="s">
        <v>12</v>
      </c>
      <c r="B39" s="212">
        <v>365</v>
      </c>
      <c r="C39" s="290" t="s">
        <v>126</v>
      </c>
      <c r="D39" s="290"/>
      <c r="E39" s="290"/>
      <c r="F39" s="290"/>
      <c r="G39" s="290"/>
      <c r="H39" s="290"/>
      <c r="I39" s="290"/>
      <c r="J39" s="290"/>
      <c r="K39" s="290"/>
      <c r="L39" s="290"/>
      <c r="M39" s="290"/>
      <c r="N39" s="290"/>
      <c r="O39" s="290"/>
      <c r="P39" s="290"/>
      <c r="Q39" s="291"/>
    </row>
    <row r="44" spans="1:18" ht="15.75" thickBot="1" x14ac:dyDescent="0.3"/>
    <row r="45" spans="1:18" x14ac:dyDescent="0.25">
      <c r="A45" s="12"/>
      <c r="C45" s="13"/>
      <c r="D45" s="13"/>
      <c r="E45" s="13"/>
      <c r="F45" s="230" t="s">
        <v>71</v>
      </c>
      <c r="G45" s="231"/>
      <c r="H45" s="232"/>
      <c r="L45" s="230" t="s">
        <v>125</v>
      </c>
      <c r="M45" s="231"/>
      <c r="N45" s="231"/>
      <c r="O45" s="280"/>
      <c r="P45" s="251" t="s">
        <v>124</v>
      </c>
      <c r="Q45" s="252"/>
    </row>
    <row r="46" spans="1:18" ht="75" x14ac:dyDescent="0.25">
      <c r="A46" s="12"/>
      <c r="B46" s="180" t="s">
        <v>0</v>
      </c>
      <c r="C46" s="3" t="s">
        <v>1</v>
      </c>
      <c r="D46" s="5" t="s">
        <v>2</v>
      </c>
      <c r="E46" s="222" t="s">
        <v>5</v>
      </c>
      <c r="F46" s="233" t="s">
        <v>10</v>
      </c>
      <c r="G46" s="187" t="s">
        <v>106</v>
      </c>
      <c r="H46" s="234" t="s">
        <v>93</v>
      </c>
      <c r="I46" s="268" t="s">
        <v>132</v>
      </c>
      <c r="J46" s="181" t="s">
        <v>115</v>
      </c>
      <c r="K46" s="269" t="s">
        <v>114</v>
      </c>
      <c r="L46" s="246" t="s">
        <v>111</v>
      </c>
      <c r="M46" s="183"/>
      <c r="N46" s="183"/>
      <c r="O46" s="183"/>
      <c r="P46" s="253" t="s">
        <v>110</v>
      </c>
      <c r="Q46" s="254" t="s">
        <v>119</v>
      </c>
    </row>
    <row r="47" spans="1:18" ht="60.75" thickBot="1" x14ac:dyDescent="0.3">
      <c r="A47" s="270" t="s">
        <v>129</v>
      </c>
      <c r="B47" s="218" t="s">
        <v>3</v>
      </c>
      <c r="C47" s="219" t="s">
        <v>4</v>
      </c>
      <c r="D47" s="220" t="s">
        <v>4</v>
      </c>
      <c r="E47" s="223" t="s">
        <v>109</v>
      </c>
      <c r="F47" s="235" t="s">
        <v>113</v>
      </c>
      <c r="G47" s="219" t="s">
        <v>116</v>
      </c>
      <c r="H47" s="236" t="s">
        <v>116</v>
      </c>
      <c r="I47" s="227" t="s">
        <v>113</v>
      </c>
      <c r="J47" s="221" t="s">
        <v>113</v>
      </c>
      <c r="K47" s="223" t="s">
        <v>4</v>
      </c>
      <c r="L47" s="247" t="s">
        <v>117</v>
      </c>
      <c r="M47" s="221" t="s">
        <v>118</v>
      </c>
      <c r="N47" s="221" t="s">
        <v>122</v>
      </c>
      <c r="O47" s="223" t="s">
        <v>123</v>
      </c>
      <c r="P47" s="255" t="s">
        <v>116</v>
      </c>
      <c r="Q47" s="256" t="s">
        <v>116</v>
      </c>
    </row>
    <row r="48" spans="1:18" ht="30" x14ac:dyDescent="0.25">
      <c r="A48" s="271" t="s">
        <v>130</v>
      </c>
      <c r="B48" s="201">
        <v>365</v>
      </c>
      <c r="C48" s="202">
        <v>24</v>
      </c>
      <c r="D48" s="203">
        <f>C48*B48</f>
        <v>8760</v>
      </c>
      <c r="E48" s="204">
        <v>37.6</v>
      </c>
      <c r="F48" s="237">
        <f>D48*E48</f>
        <v>329376</v>
      </c>
      <c r="G48" s="205">
        <v>4.62</v>
      </c>
      <c r="H48" s="238">
        <f>F48*G48</f>
        <v>1521717.12</v>
      </c>
      <c r="I48" s="228">
        <v>860</v>
      </c>
      <c r="J48" s="206">
        <f>SUM(I48:I49)</f>
        <v>2680</v>
      </c>
      <c r="K48" s="243">
        <f>J48/E48</f>
        <v>71.276595744680847</v>
      </c>
      <c r="L48" s="248">
        <v>1</v>
      </c>
      <c r="M48" s="207">
        <v>100</v>
      </c>
      <c r="N48" s="274">
        <f>F48/J48</f>
        <v>122.90149253731343</v>
      </c>
      <c r="O48" s="281">
        <f>L48*M48*N48</f>
        <v>12290.149253731342</v>
      </c>
      <c r="P48" s="259">
        <f>SUM('R220C3'!I12:I19)+'R220C3'!I26</f>
        <v>15006.848</v>
      </c>
      <c r="Q48" s="208">
        <f>'R220C3'!I21+'R220C3'!I27</f>
        <v>3904</v>
      </c>
      <c r="R48" s="277" t="s">
        <v>136</v>
      </c>
    </row>
    <row r="49" spans="1:19" ht="30" x14ac:dyDescent="0.25">
      <c r="A49" s="209" t="s">
        <v>112</v>
      </c>
      <c r="B49" s="186">
        <v>365</v>
      </c>
      <c r="C49" s="176"/>
      <c r="D49" s="177"/>
      <c r="E49" s="225"/>
      <c r="F49" s="239"/>
      <c r="G49" s="266"/>
      <c r="H49" s="240"/>
      <c r="I49" s="37">
        <v>1820</v>
      </c>
      <c r="J49" s="128"/>
      <c r="K49" s="244"/>
      <c r="L49" s="249"/>
      <c r="M49" s="182"/>
      <c r="N49" s="272"/>
      <c r="O49" s="282"/>
      <c r="P49" s="257"/>
      <c r="Q49" s="210"/>
      <c r="R49" s="279"/>
    </row>
    <row r="50" spans="1:19" ht="21.75" thickBot="1" x14ac:dyDescent="0.3">
      <c r="A50" s="189" t="s">
        <v>121</v>
      </c>
      <c r="B50" s="190"/>
      <c r="C50" s="178"/>
      <c r="D50" s="179"/>
      <c r="E50" s="191"/>
      <c r="F50" s="198">
        <f>F48</f>
        <v>329376</v>
      </c>
      <c r="G50" s="194"/>
      <c r="H50" s="199">
        <f>H48</f>
        <v>1521717.12</v>
      </c>
      <c r="I50" s="192"/>
      <c r="J50" s="192"/>
      <c r="K50" s="192"/>
      <c r="L50" s="179"/>
      <c r="M50" s="193"/>
      <c r="N50" s="193"/>
      <c r="O50" s="284">
        <f>O48</f>
        <v>12290.149253731342</v>
      </c>
      <c r="P50" s="285">
        <f>P48</f>
        <v>15006.848</v>
      </c>
      <c r="Q50" s="286">
        <f>Q48</f>
        <v>3904</v>
      </c>
      <c r="R50" s="287"/>
      <c r="S50" s="185"/>
    </row>
    <row r="51" spans="1:19" ht="39" customHeight="1" x14ac:dyDescent="0.25">
      <c r="A51" s="263" t="s">
        <v>120</v>
      </c>
      <c r="B51" s="264"/>
      <c r="C51" s="264"/>
      <c r="D51" s="264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5"/>
      <c r="R51" s="292"/>
    </row>
    <row r="52" spans="1:19" ht="30.75" thickBot="1" x14ac:dyDescent="0.3">
      <c r="A52" s="276" t="s">
        <v>131</v>
      </c>
      <c r="B52" s="212">
        <v>365</v>
      </c>
      <c r="C52" s="290" t="s">
        <v>126</v>
      </c>
      <c r="D52" s="290"/>
      <c r="E52" s="290"/>
      <c r="F52" s="290"/>
      <c r="G52" s="290"/>
      <c r="H52" s="290"/>
      <c r="I52" s="290"/>
      <c r="J52" s="290"/>
      <c r="K52" s="290"/>
      <c r="L52" s="290"/>
      <c r="M52" s="290"/>
      <c r="N52" s="290"/>
      <c r="O52" s="290"/>
      <c r="P52" s="290"/>
      <c r="Q52" s="291"/>
    </row>
  </sheetData>
  <mergeCells count="61">
    <mergeCell ref="A51:Q51"/>
    <mergeCell ref="C52:Q52"/>
    <mergeCell ref="R5:R8"/>
    <mergeCell ref="R9:R12"/>
    <mergeCell ref="R13:R16"/>
    <mergeCell ref="R17:R20"/>
    <mergeCell ref="R34:R36"/>
    <mergeCell ref="R48:R49"/>
    <mergeCell ref="L46:O46"/>
    <mergeCell ref="J48:J49"/>
    <mergeCell ref="K48:K49"/>
    <mergeCell ref="L48:L49"/>
    <mergeCell ref="M48:M49"/>
    <mergeCell ref="N48:N49"/>
    <mergeCell ref="O48:O49"/>
    <mergeCell ref="A38:Q38"/>
    <mergeCell ref="C39:Q39"/>
    <mergeCell ref="F45:H45"/>
    <mergeCell ref="L45:O45"/>
    <mergeCell ref="P45:Q45"/>
    <mergeCell ref="L32:O32"/>
    <mergeCell ref="J34:J36"/>
    <mergeCell ref="K34:K36"/>
    <mergeCell ref="L34:L36"/>
    <mergeCell ref="M34:M36"/>
    <mergeCell ref="N34:N36"/>
    <mergeCell ref="O34:O36"/>
    <mergeCell ref="P2:Q2"/>
    <mergeCell ref="L2:O2"/>
    <mergeCell ref="F2:H2"/>
    <mergeCell ref="F31:H31"/>
    <mergeCell ref="L31:O31"/>
    <mergeCell ref="P31:Q31"/>
    <mergeCell ref="C23:Q26"/>
    <mergeCell ref="A22:Q22"/>
    <mergeCell ref="N5:N8"/>
    <mergeCell ref="N9:N12"/>
    <mergeCell ref="N13:N16"/>
    <mergeCell ref="N17:N20"/>
    <mergeCell ref="L13:L16"/>
    <mergeCell ref="M13:M16"/>
    <mergeCell ref="O13:O16"/>
    <mergeCell ref="J17:J20"/>
    <mergeCell ref="K17:K20"/>
    <mergeCell ref="L17:L20"/>
    <mergeCell ref="M17:M20"/>
    <mergeCell ref="O17:O20"/>
    <mergeCell ref="J9:J12"/>
    <mergeCell ref="K9:K12"/>
    <mergeCell ref="L9:L12"/>
    <mergeCell ref="M9:M12"/>
    <mergeCell ref="O9:O12"/>
    <mergeCell ref="J5:J8"/>
    <mergeCell ref="K5:K8"/>
    <mergeCell ref="L5:L8"/>
    <mergeCell ref="L3:O3"/>
    <mergeCell ref="M5:M8"/>
    <mergeCell ref="O5:O8"/>
    <mergeCell ref="J13:J16"/>
    <mergeCell ref="K13:K16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R220C3</vt:lpstr>
      <vt:lpstr>V350</vt:lpstr>
      <vt:lpstr>D550</vt:lpstr>
      <vt:lpstr>maszt H6+</vt:lpstr>
      <vt:lpstr>PODSUMOWANIE KOSZTÓW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Węglowska</dc:creator>
  <cp:lastModifiedBy>Monika Węglowska</cp:lastModifiedBy>
  <cp:lastPrinted>2025-07-03T10:34:13Z</cp:lastPrinted>
  <dcterms:created xsi:type="dcterms:W3CDTF">2025-06-25T05:43:55Z</dcterms:created>
  <dcterms:modified xsi:type="dcterms:W3CDTF">2025-07-04T11:11:19Z</dcterms:modified>
</cp:coreProperties>
</file>