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lish\OneDrive\Рабочий стол\Управление проектами\Актуальное - Попов Задания\"/>
    </mc:Choice>
  </mc:AlternateContent>
  <xr:revisionPtr revIDLastSave="0" documentId="13_ncr:1_{AA1563A0-0402-4E8C-BCA6-14937C98C82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7" i="1" s="1"/>
  <c r="I164" i="1"/>
  <c r="H164" i="1"/>
  <c r="G164" i="1"/>
  <c r="F164" i="1"/>
  <c r="E164" i="1"/>
  <c r="D164" i="1"/>
  <c r="AC164" i="1"/>
  <c r="AB164" i="1"/>
  <c r="AA164" i="1"/>
  <c r="Z164" i="1"/>
  <c r="Y164" i="1"/>
  <c r="X164" i="1"/>
  <c r="I162" i="1"/>
  <c r="H162" i="1"/>
  <c r="G162" i="1"/>
  <c r="F162" i="1"/>
  <c r="E162" i="1"/>
  <c r="AC162" i="1"/>
  <c r="AB162" i="1"/>
  <c r="AA162" i="1"/>
  <c r="Z162" i="1"/>
  <c r="Y162" i="1"/>
  <c r="D160" i="1"/>
  <c r="D162" i="1" s="1"/>
  <c r="D163" i="1" s="1"/>
  <c r="E149" i="1"/>
  <c r="E145" i="1"/>
  <c r="I132" i="1"/>
  <c r="H132" i="1"/>
  <c r="G132" i="1"/>
  <c r="F132" i="1"/>
  <c r="E132" i="1"/>
  <c r="D132" i="1"/>
  <c r="X130" i="1"/>
  <c r="X160" i="1" s="1"/>
  <c r="X162" i="1" s="1"/>
  <c r="X163" i="1" s="1"/>
  <c r="I130" i="1"/>
  <c r="H130" i="1"/>
  <c r="G130" i="1"/>
  <c r="F130" i="1"/>
  <c r="E130" i="1"/>
  <c r="D128" i="1"/>
  <c r="D130" i="1" s="1"/>
  <c r="D131" i="1" s="1"/>
  <c r="AC120" i="1"/>
  <c r="AB120" i="1"/>
  <c r="AA120" i="1"/>
  <c r="Z120" i="1"/>
  <c r="Y120" i="1"/>
  <c r="X120" i="1"/>
  <c r="AC118" i="1"/>
  <c r="AB118" i="1"/>
  <c r="AA118" i="1"/>
  <c r="Z118" i="1"/>
  <c r="Y118" i="1"/>
  <c r="E117" i="1"/>
  <c r="E113" i="1"/>
  <c r="I112" i="1"/>
  <c r="I144" i="1" s="1"/>
  <c r="H112" i="1"/>
  <c r="H144" i="1" s="1"/>
  <c r="G112" i="1"/>
  <c r="F112" i="1"/>
  <c r="F144" i="1" s="1"/>
  <c r="E112" i="1"/>
  <c r="E144" i="1" s="1"/>
  <c r="Y102" i="1"/>
  <c r="I100" i="1"/>
  <c r="H100" i="1"/>
  <c r="G100" i="1"/>
  <c r="F100" i="1"/>
  <c r="E100" i="1"/>
  <c r="D100" i="1"/>
  <c r="I98" i="1"/>
  <c r="H98" i="1"/>
  <c r="G98" i="1"/>
  <c r="F98" i="1"/>
  <c r="E98" i="1"/>
  <c r="D96" i="1"/>
  <c r="D98" i="1" s="1"/>
  <c r="D99" i="1" s="1"/>
  <c r="X88" i="1"/>
  <c r="X91" i="1" s="1"/>
  <c r="Y112" i="1" s="1"/>
  <c r="E85" i="1"/>
  <c r="E81" i="1"/>
  <c r="I80" i="1"/>
  <c r="H80" i="1"/>
  <c r="G80" i="1"/>
  <c r="F80" i="1"/>
  <c r="E80" i="1"/>
  <c r="AC78" i="1"/>
  <c r="AB78" i="1"/>
  <c r="AA78" i="1"/>
  <c r="Z78" i="1"/>
  <c r="Y78" i="1"/>
  <c r="X78" i="1"/>
  <c r="AC76" i="1"/>
  <c r="AB76" i="1"/>
  <c r="AA76" i="1"/>
  <c r="Z76" i="1"/>
  <c r="Y76" i="1"/>
  <c r="I68" i="1"/>
  <c r="H68" i="1"/>
  <c r="G68" i="1"/>
  <c r="F68" i="1"/>
  <c r="E68" i="1"/>
  <c r="D68" i="1"/>
  <c r="I66" i="1"/>
  <c r="H66" i="1"/>
  <c r="G66" i="1"/>
  <c r="F66" i="1"/>
  <c r="E66" i="1"/>
  <c r="D64" i="1"/>
  <c r="D66" i="1" s="1"/>
  <c r="D67" i="1" s="1"/>
  <c r="AG104" i="1"/>
  <c r="AG105" i="1" s="1"/>
  <c r="E53" i="1"/>
  <c r="AG92" i="1"/>
  <c r="AG93" i="1" s="1"/>
  <c r="AG95" i="1" s="1"/>
  <c r="AG97" i="1" s="1"/>
  <c r="E49" i="1"/>
  <c r="I48" i="1"/>
  <c r="H48" i="1"/>
  <c r="G48" i="1"/>
  <c r="F48" i="1"/>
  <c r="E48" i="1"/>
  <c r="X46" i="1"/>
  <c r="AC36" i="1"/>
  <c r="AB36" i="1"/>
  <c r="AA36" i="1"/>
  <c r="Z36" i="1"/>
  <c r="Y36" i="1"/>
  <c r="X36" i="1"/>
  <c r="I36" i="1"/>
  <c r="H36" i="1"/>
  <c r="G36" i="1"/>
  <c r="F36" i="1"/>
  <c r="E36" i="1"/>
  <c r="D36" i="1"/>
  <c r="AC34" i="1"/>
  <c r="AB34" i="1"/>
  <c r="AA34" i="1"/>
  <c r="Z34" i="1"/>
  <c r="Y34" i="1"/>
  <c r="I34" i="1"/>
  <c r="H34" i="1"/>
  <c r="G34" i="1"/>
  <c r="F34" i="1"/>
  <c r="E34" i="1"/>
  <c r="D32" i="1"/>
  <c r="D34" i="1" s="1"/>
  <c r="D35" i="1" s="1"/>
  <c r="E21" i="1"/>
  <c r="Y17" i="1"/>
  <c r="Y59" i="1" s="1"/>
  <c r="Y101" i="1" s="1"/>
  <c r="Y145" i="1" s="1"/>
  <c r="F17" i="1"/>
  <c r="Z17" i="1" s="1"/>
  <c r="Z59" i="1" s="1"/>
  <c r="Z101" i="1" s="1"/>
  <c r="Z145" i="1" s="1"/>
  <c r="AC16" i="1"/>
  <c r="AC58" i="1" s="1"/>
  <c r="AC100" i="1" s="1"/>
  <c r="AB16" i="1"/>
  <c r="AA16" i="1"/>
  <c r="Z16" i="1"/>
  <c r="Z58" i="1" s="1"/>
  <c r="Y16" i="1"/>
  <c r="Y58" i="1" s="1"/>
  <c r="Y100" i="1" s="1"/>
  <c r="AI7" i="1"/>
  <c r="AI14" i="1" s="1"/>
  <c r="D7" i="1"/>
  <c r="F92" i="1" s="1"/>
  <c r="I60" i="1" l="1"/>
  <c r="G82" i="1"/>
  <c r="H82" i="1"/>
  <c r="Y149" i="1"/>
  <c r="F81" i="1"/>
  <c r="X116" i="1"/>
  <c r="X118" i="1" s="1"/>
  <c r="X119" i="1" s="1"/>
  <c r="X121" i="1" s="1"/>
  <c r="X122" i="1" s="1"/>
  <c r="F156" i="1"/>
  <c r="G114" i="1"/>
  <c r="E28" i="1"/>
  <c r="Z112" i="1"/>
  <c r="AB112" i="1"/>
  <c r="I82" i="1"/>
  <c r="G156" i="1"/>
  <c r="H156" i="1"/>
  <c r="AC112" i="1"/>
  <c r="X133" i="1"/>
  <c r="AB156" i="1" s="1"/>
  <c r="I18" i="1"/>
  <c r="E114" i="1"/>
  <c r="E118" i="1" s="1"/>
  <c r="G124" i="1"/>
  <c r="F114" i="1"/>
  <c r="I124" i="1"/>
  <c r="F113" i="1"/>
  <c r="G17" i="1"/>
  <c r="G81" i="1" s="1"/>
  <c r="G83" i="1" s="1"/>
  <c r="AC102" i="1"/>
  <c r="AA102" i="1"/>
  <c r="Y105" i="1"/>
  <c r="Y106" i="1" s="1"/>
  <c r="F28" i="1"/>
  <c r="H28" i="1"/>
  <c r="F49" i="1"/>
  <c r="D69" i="1"/>
  <c r="D70" i="1" s="1"/>
  <c r="F145" i="1"/>
  <c r="I28" i="1"/>
  <c r="F146" i="1"/>
  <c r="G50" i="1"/>
  <c r="I146" i="1"/>
  <c r="Z100" i="1"/>
  <c r="AC144" i="1"/>
  <c r="D37" i="1"/>
  <c r="D38" i="1" s="1"/>
  <c r="X74" i="1"/>
  <c r="X76" i="1" s="1"/>
  <c r="X77" i="1" s="1"/>
  <c r="Y63" i="1"/>
  <c r="X49" i="1"/>
  <c r="Y144" i="1"/>
  <c r="Y103" i="1"/>
  <c r="AA18" i="1"/>
  <c r="Z18" i="1"/>
  <c r="Z19" i="1" s="1"/>
  <c r="AB28" i="1"/>
  <c r="Z28" i="1"/>
  <c r="AC28" i="1"/>
  <c r="Y28" i="1"/>
  <c r="AA28" i="1"/>
  <c r="D101" i="1"/>
  <c r="D102" i="1" s="1"/>
  <c r="Y18" i="1"/>
  <c r="Y19" i="1" s="1"/>
  <c r="AB18" i="1"/>
  <c r="AC18" i="1"/>
  <c r="Y21" i="1"/>
  <c r="D133" i="1"/>
  <c r="D134" i="1" s="1"/>
  <c r="AA58" i="1"/>
  <c r="X165" i="1"/>
  <c r="X166" i="1" s="1"/>
  <c r="X32" i="1"/>
  <c r="X34" i="1" s="1"/>
  <c r="X35" i="1" s="1"/>
  <c r="AB58" i="1"/>
  <c r="D165" i="1"/>
  <c r="D166" i="1" s="1"/>
  <c r="H114" i="1"/>
  <c r="I156" i="1"/>
  <c r="E60" i="1"/>
  <c r="E92" i="1"/>
  <c r="F18" i="1"/>
  <c r="F19" i="1" s="1"/>
  <c r="F60" i="1"/>
  <c r="AG106" i="1"/>
  <c r="AG108" i="1" s="1"/>
  <c r="H124" i="1"/>
  <c r="H146" i="1"/>
  <c r="F124" i="1"/>
  <c r="I92" i="1"/>
  <c r="G28" i="1"/>
  <c r="G146" i="1"/>
  <c r="E124" i="1"/>
  <c r="F82" i="1"/>
  <c r="F83" i="1" s="1"/>
  <c r="I50" i="1"/>
  <c r="E82" i="1"/>
  <c r="E83" i="1" s="1"/>
  <c r="H50" i="1"/>
  <c r="E156" i="1"/>
  <c r="E18" i="1"/>
  <c r="I114" i="1"/>
  <c r="E50" i="1"/>
  <c r="E51" i="1" s="1"/>
  <c r="G60" i="1"/>
  <c r="G92" i="1"/>
  <c r="G144" i="1"/>
  <c r="G18" i="1"/>
  <c r="H18" i="1"/>
  <c r="F50" i="1"/>
  <c r="H60" i="1"/>
  <c r="AB102" i="1"/>
  <c r="Z102" i="1"/>
  <c r="H92" i="1"/>
  <c r="AA112" i="1"/>
  <c r="E146" i="1"/>
  <c r="E150" i="1" s="1"/>
  <c r="F147" i="1" l="1"/>
  <c r="F51" i="1"/>
  <c r="Y146" i="1"/>
  <c r="Y150" i="1" s="1"/>
  <c r="Z149" i="1" s="1"/>
  <c r="AA156" i="1"/>
  <c r="F115" i="1"/>
  <c r="F117" i="1"/>
  <c r="F118" i="1" s="1"/>
  <c r="G117" i="1" s="1"/>
  <c r="E119" i="1"/>
  <c r="E120" i="1" s="1"/>
  <c r="E115" i="1"/>
  <c r="AC156" i="1"/>
  <c r="E147" i="1"/>
  <c r="E153" i="1" s="1"/>
  <c r="G19" i="1"/>
  <c r="G49" i="1"/>
  <c r="G51" i="1" s="1"/>
  <c r="Z146" i="1"/>
  <c r="H17" i="1"/>
  <c r="H49" i="1" s="1"/>
  <c r="H51" i="1" s="1"/>
  <c r="Z156" i="1"/>
  <c r="AA146" i="1"/>
  <c r="AA17" i="1"/>
  <c r="AA59" i="1" s="1"/>
  <c r="AA101" i="1" s="1"/>
  <c r="AA145" i="1" s="1"/>
  <c r="Y156" i="1"/>
  <c r="AB146" i="1"/>
  <c r="AC146" i="1"/>
  <c r="G145" i="1"/>
  <c r="G147" i="1" s="1"/>
  <c r="G113" i="1"/>
  <c r="G115" i="1" s="1"/>
  <c r="F149" i="1"/>
  <c r="E151" i="1"/>
  <c r="E152" i="1" s="1"/>
  <c r="F119" i="1"/>
  <c r="F120" i="1" s="1"/>
  <c r="F121" i="1" s="1"/>
  <c r="E86" i="1"/>
  <c r="Z105" i="1"/>
  <c r="Y107" i="1"/>
  <c r="Y108" i="1" s="1"/>
  <c r="Y109" i="1" s="1"/>
  <c r="Y147" i="1"/>
  <c r="F150" i="1"/>
  <c r="G149" i="1" s="1"/>
  <c r="G118" i="1"/>
  <c r="H117" i="1" s="1"/>
  <c r="AB100" i="1"/>
  <c r="Y22" i="1"/>
  <c r="Z21" i="1" s="1"/>
  <c r="E19" i="1"/>
  <c r="E22" i="1"/>
  <c r="X79" i="1"/>
  <c r="X80" i="1" s="1"/>
  <c r="AA100" i="1"/>
  <c r="X37" i="1"/>
  <c r="X38" i="1" s="1"/>
  <c r="E54" i="1"/>
  <c r="Y70" i="1"/>
  <c r="Y60" i="1"/>
  <c r="Y61" i="1" s="1"/>
  <c r="AC70" i="1"/>
  <c r="AB70" i="1"/>
  <c r="AA70" i="1"/>
  <c r="Z70" i="1"/>
  <c r="AA60" i="1"/>
  <c r="Z60" i="1"/>
  <c r="Z61" i="1" s="1"/>
  <c r="AC60" i="1"/>
  <c r="AB60" i="1"/>
  <c r="Z144" i="1"/>
  <c r="Z103" i="1"/>
  <c r="Y151" i="1" l="1"/>
  <c r="Y152" i="1" s="1"/>
  <c r="Y153" i="1" s="1"/>
  <c r="Y154" i="1" s="1"/>
  <c r="Y155" i="1" s="1"/>
  <c r="Y157" i="1" s="1"/>
  <c r="Y163" i="1" s="1"/>
  <c r="Z147" i="1"/>
  <c r="H113" i="1"/>
  <c r="H115" i="1" s="1"/>
  <c r="I17" i="1"/>
  <c r="I113" i="1" s="1"/>
  <c r="I115" i="1" s="1"/>
  <c r="H81" i="1"/>
  <c r="H83" i="1" s="1"/>
  <c r="Y23" i="1"/>
  <c r="Y24" i="1" s="1"/>
  <c r="Y25" i="1" s="1"/>
  <c r="AA19" i="1"/>
  <c r="AA61" i="1"/>
  <c r="H145" i="1"/>
  <c r="H147" i="1" s="1"/>
  <c r="AB17" i="1"/>
  <c r="AB59" i="1" s="1"/>
  <c r="H19" i="1"/>
  <c r="E121" i="1"/>
  <c r="Y110" i="1"/>
  <c r="Y111" i="1" s="1"/>
  <c r="Y113" i="1" s="1"/>
  <c r="Y119" i="1" s="1"/>
  <c r="Y26" i="1"/>
  <c r="Y27" i="1" s="1"/>
  <c r="Y29" i="1" s="1"/>
  <c r="Y35" i="1" s="1"/>
  <c r="Z22" i="1"/>
  <c r="AA21" i="1" s="1"/>
  <c r="AB144" i="1"/>
  <c r="F122" i="1"/>
  <c r="F123" i="1" s="1"/>
  <c r="F125" i="1" s="1"/>
  <c r="F131" i="1" s="1"/>
  <c r="F133" i="1" s="1"/>
  <c r="H118" i="1"/>
  <c r="I117" i="1" s="1"/>
  <c r="E154" i="1"/>
  <c r="E155" i="1" s="1"/>
  <c r="E157" i="1" s="1"/>
  <c r="E163" i="1" s="1"/>
  <c r="F151" i="1"/>
  <c r="F152" i="1" s="1"/>
  <c r="F153" i="1" s="1"/>
  <c r="Z150" i="1"/>
  <c r="AA149" i="1" s="1"/>
  <c r="F85" i="1"/>
  <c r="E87" i="1"/>
  <c r="E88" i="1" s="1"/>
  <c r="E89" i="1" s="1"/>
  <c r="F53" i="1"/>
  <c r="E55" i="1"/>
  <c r="E56" i="1" s="1"/>
  <c r="E57" i="1" s="1"/>
  <c r="I145" i="1"/>
  <c r="I147" i="1" s="1"/>
  <c r="I49" i="1"/>
  <c r="I51" i="1" s="1"/>
  <c r="AC17" i="1"/>
  <c r="I81" i="1"/>
  <c r="I83" i="1" s="1"/>
  <c r="G119" i="1"/>
  <c r="G120" i="1" s="1"/>
  <c r="G121" i="1" s="1"/>
  <c r="Y64" i="1"/>
  <c r="F21" i="1"/>
  <c r="E23" i="1"/>
  <c r="E24" i="1" s="1"/>
  <c r="E25" i="1" s="1"/>
  <c r="Z106" i="1"/>
  <c r="AA105" i="1" s="1"/>
  <c r="G150" i="1"/>
  <c r="H149" i="1" s="1"/>
  <c r="AA144" i="1"/>
  <c r="AA147" i="1" s="1"/>
  <c r="AA103" i="1"/>
  <c r="Z23" i="1" l="1"/>
  <c r="Z24" i="1" s="1"/>
  <c r="Z25" i="1" s="1"/>
  <c r="Z26" i="1" s="1"/>
  <c r="AB19" i="1"/>
  <c r="I19" i="1"/>
  <c r="Z107" i="1"/>
  <c r="Z108" i="1" s="1"/>
  <c r="Z109" i="1" s="1"/>
  <c r="E122" i="1"/>
  <c r="E123" i="1" s="1"/>
  <c r="E125" i="1" s="1"/>
  <c r="E131" i="1" s="1"/>
  <c r="E133" i="1" s="1"/>
  <c r="E134" i="1" s="1"/>
  <c r="F134" i="1" s="1"/>
  <c r="Z151" i="1"/>
  <c r="Z152" i="1" s="1"/>
  <c r="Z153" i="1" s="1"/>
  <c r="Z154" i="1" s="1"/>
  <c r="E26" i="1"/>
  <c r="E27" i="1" s="1"/>
  <c r="E29" i="1" s="1"/>
  <c r="E35" i="1" s="1"/>
  <c r="Z110" i="1"/>
  <c r="Z111" i="1" s="1"/>
  <c r="Z113" i="1" s="1"/>
  <c r="Z119" i="1" s="1"/>
  <c r="Y165" i="1"/>
  <c r="Y166" i="1" s="1"/>
  <c r="Y121" i="1"/>
  <c r="Y122" i="1" s="1"/>
  <c r="I118" i="1"/>
  <c r="I119" i="1" s="1"/>
  <c r="I120" i="1" s="1"/>
  <c r="I121" i="1" s="1"/>
  <c r="I123" i="1" s="1"/>
  <c r="I125" i="1" s="1"/>
  <c r="I131" i="1" s="1"/>
  <c r="I133" i="1" s="1"/>
  <c r="F54" i="1"/>
  <c r="G53" i="1" s="1"/>
  <c r="E90" i="1"/>
  <c r="E91" i="1" s="1"/>
  <c r="E93" i="1" s="1"/>
  <c r="E99" i="1" s="1"/>
  <c r="F86" i="1"/>
  <c r="G85" i="1" s="1"/>
  <c r="Z63" i="1"/>
  <c r="Y65" i="1"/>
  <c r="Y66" i="1" s="1"/>
  <c r="Y67" i="1" s="1"/>
  <c r="H150" i="1"/>
  <c r="I149" i="1" s="1"/>
  <c r="G122" i="1"/>
  <c r="G123" i="1" s="1"/>
  <c r="G125" i="1" s="1"/>
  <c r="G131" i="1" s="1"/>
  <c r="E165" i="1"/>
  <c r="E166" i="1" s="1"/>
  <c r="E58" i="1"/>
  <c r="E59" i="1" s="1"/>
  <c r="E61" i="1" s="1"/>
  <c r="E67" i="1" s="1"/>
  <c r="H119" i="1"/>
  <c r="H120" i="1" s="1"/>
  <c r="H121" i="1" s="1"/>
  <c r="AA150" i="1"/>
  <c r="AB149" i="1" s="1"/>
  <c r="G151" i="1"/>
  <c r="G152" i="1" s="1"/>
  <c r="G153" i="1" s="1"/>
  <c r="Y37" i="1"/>
  <c r="Y38" i="1" s="1"/>
  <c r="AC19" i="1"/>
  <c r="AC59" i="1"/>
  <c r="F22" i="1"/>
  <c r="G21" i="1" s="1"/>
  <c r="F154" i="1"/>
  <c r="F155" i="1" s="1"/>
  <c r="F157" i="1" s="1"/>
  <c r="F163" i="1" s="1"/>
  <c r="F165" i="1" s="1"/>
  <c r="AA22" i="1"/>
  <c r="AB21" i="1" s="1"/>
  <c r="AB101" i="1"/>
  <c r="AB61" i="1"/>
  <c r="AA106" i="1"/>
  <c r="AB105" i="1" s="1"/>
  <c r="Z155" i="1" l="1"/>
  <c r="Z157" i="1" s="1"/>
  <c r="Z163" i="1" s="1"/>
  <c r="Z165" i="1" s="1"/>
  <c r="Z166" i="1" s="1"/>
  <c r="AA23" i="1"/>
  <c r="AA24" i="1" s="1"/>
  <c r="AA25" i="1" s="1"/>
  <c r="Z27" i="1"/>
  <c r="Z29" i="1" s="1"/>
  <c r="Z35" i="1" s="1"/>
  <c r="Z37" i="1" s="1"/>
  <c r="Z38" i="1" s="1"/>
  <c r="AA151" i="1"/>
  <c r="AA152" i="1" s="1"/>
  <c r="AA153" i="1" s="1"/>
  <c r="AA154" i="1" s="1"/>
  <c r="AA155" i="1" s="1"/>
  <c r="AA157" i="1" s="1"/>
  <c r="AA163" i="1" s="1"/>
  <c r="F166" i="1"/>
  <c r="G133" i="1"/>
  <c r="E101" i="1"/>
  <c r="E102" i="1" s="1"/>
  <c r="Z121" i="1"/>
  <c r="Z122" i="1" s="1"/>
  <c r="G22" i="1"/>
  <c r="H21" i="1" s="1"/>
  <c r="E69" i="1"/>
  <c r="E70" i="1" s="1"/>
  <c r="F23" i="1"/>
  <c r="F24" i="1" s="1"/>
  <c r="F25" i="1" s="1"/>
  <c r="G54" i="1"/>
  <c r="H53" i="1" s="1"/>
  <c r="G55" i="1"/>
  <c r="G56" i="1" s="1"/>
  <c r="G57" i="1" s="1"/>
  <c r="F55" i="1"/>
  <c r="F56" i="1" s="1"/>
  <c r="F57" i="1" s="1"/>
  <c r="G134" i="1"/>
  <c r="AB106" i="1"/>
  <c r="AC105" i="1" s="1"/>
  <c r="H151" i="1"/>
  <c r="H152" i="1" s="1"/>
  <c r="H153" i="1" s="1"/>
  <c r="Y68" i="1"/>
  <c r="Y69" i="1" s="1"/>
  <c r="Y71" i="1" s="1"/>
  <c r="Y77" i="1" s="1"/>
  <c r="AB150" i="1"/>
  <c r="AC149" i="1" s="1"/>
  <c r="I150" i="1"/>
  <c r="I151" i="1" s="1"/>
  <c r="I152" i="1" s="1"/>
  <c r="I153" i="1" s="1"/>
  <c r="I155" i="1" s="1"/>
  <c r="I157" i="1" s="1"/>
  <c r="I163" i="1" s="1"/>
  <c r="I165" i="1" s="1"/>
  <c r="G154" i="1"/>
  <c r="G155" i="1" s="1"/>
  <c r="G157" i="1" s="1"/>
  <c r="G163" i="1" s="1"/>
  <c r="Z64" i="1"/>
  <c r="AA63" i="1" s="1"/>
  <c r="G86" i="1"/>
  <c r="H85" i="1" s="1"/>
  <c r="AC101" i="1"/>
  <c r="AC61" i="1"/>
  <c r="AA107" i="1"/>
  <c r="AA108" i="1" s="1"/>
  <c r="AA109" i="1" s="1"/>
  <c r="AB145" i="1"/>
  <c r="AB147" i="1" s="1"/>
  <c r="AB103" i="1"/>
  <c r="AA26" i="1"/>
  <c r="AA27" i="1" s="1"/>
  <c r="AA29" i="1" s="1"/>
  <c r="AA35" i="1" s="1"/>
  <c r="E37" i="1"/>
  <c r="E38" i="1" s="1"/>
  <c r="AB22" i="1"/>
  <c r="AC21" i="1" s="1"/>
  <c r="H122" i="1"/>
  <c r="H123" i="1" s="1"/>
  <c r="H125" i="1" s="1"/>
  <c r="H131" i="1" s="1"/>
  <c r="F87" i="1"/>
  <c r="F88" i="1" s="1"/>
  <c r="F89" i="1" s="1"/>
  <c r="AB151" i="1" l="1"/>
  <c r="AB152" i="1" s="1"/>
  <c r="AB153" i="1" s="1"/>
  <c r="AB154" i="1" s="1"/>
  <c r="AB155" i="1" s="1"/>
  <c r="AB157" i="1" s="1"/>
  <c r="AB163" i="1" s="1"/>
  <c r="AB107" i="1"/>
  <c r="AB108" i="1" s="1"/>
  <c r="AB109" i="1" s="1"/>
  <c r="AB110" i="1" s="1"/>
  <c r="AB111" i="1" s="1"/>
  <c r="AB113" i="1" s="1"/>
  <c r="AB119" i="1" s="1"/>
  <c r="AB121" i="1" s="1"/>
  <c r="Y79" i="1"/>
  <c r="Y80" i="1" s="1"/>
  <c r="AA165" i="1"/>
  <c r="AA166" i="1" s="1"/>
  <c r="AA37" i="1"/>
  <c r="AA38" i="1" s="1"/>
  <c r="H133" i="1"/>
  <c r="H134" i="1" s="1"/>
  <c r="I134" i="1" s="1"/>
  <c r="D135" i="1" s="1"/>
  <c r="D136" i="1"/>
  <c r="AJ5" i="1" s="1"/>
  <c r="F58" i="1"/>
  <c r="F59" i="1"/>
  <c r="F61" i="1" s="1"/>
  <c r="F67" i="1" s="1"/>
  <c r="G58" i="1"/>
  <c r="G59" i="1" s="1"/>
  <c r="G61" i="1" s="1"/>
  <c r="G67" i="1" s="1"/>
  <c r="G69" i="1" s="1"/>
  <c r="H54" i="1"/>
  <c r="I53" i="1" s="1"/>
  <c r="G165" i="1"/>
  <c r="G166" i="1" s="1"/>
  <c r="F26" i="1"/>
  <c r="F27" i="1" s="1"/>
  <c r="F29" i="1" s="1"/>
  <c r="F35" i="1" s="1"/>
  <c r="AC145" i="1"/>
  <c r="AC147" i="1" s="1"/>
  <c r="AC103" i="1"/>
  <c r="G87" i="1"/>
  <c r="G88" i="1" s="1"/>
  <c r="G89" i="1" s="1"/>
  <c r="AC106" i="1"/>
  <c r="AC107" i="1" s="1"/>
  <c r="AC108" i="1" s="1"/>
  <c r="AC22" i="1"/>
  <c r="AC23" i="1" s="1"/>
  <c r="AC24" i="1" s="1"/>
  <c r="AC25" i="1" s="1"/>
  <c r="H22" i="1"/>
  <c r="I21" i="1" s="1"/>
  <c r="G23" i="1"/>
  <c r="G24" i="1" s="1"/>
  <c r="G25" i="1" s="1"/>
  <c r="AA110" i="1"/>
  <c r="AA111" i="1" s="1"/>
  <c r="AA113" i="1" s="1"/>
  <c r="AA119" i="1" s="1"/>
  <c r="AC150" i="1"/>
  <c r="AC151" i="1"/>
  <c r="AC152" i="1" s="1"/>
  <c r="H154" i="1"/>
  <c r="H155" i="1" s="1"/>
  <c r="H157" i="1" s="1"/>
  <c r="H163" i="1" s="1"/>
  <c r="F90" i="1"/>
  <c r="F91" i="1" s="1"/>
  <c r="F93" i="1" s="1"/>
  <c r="F99" i="1" s="1"/>
  <c r="H86" i="1"/>
  <c r="I85" i="1" s="1"/>
  <c r="AA64" i="1"/>
  <c r="AB63" i="1" s="1"/>
  <c r="AB23" i="1"/>
  <c r="AB24" i="1" s="1"/>
  <c r="AB25" i="1" s="1"/>
  <c r="Z65" i="1"/>
  <c r="Z66" i="1" s="1"/>
  <c r="Z67" i="1" s="1"/>
  <c r="H165" i="1" l="1"/>
  <c r="H166" i="1" s="1"/>
  <c r="I166" i="1" s="1"/>
  <c r="D167" i="1" s="1"/>
  <c r="D168" i="1"/>
  <c r="AK5" i="1" s="1"/>
  <c r="AA65" i="1"/>
  <c r="AA66" i="1" s="1"/>
  <c r="AA67" i="1" s="1"/>
  <c r="AA68" i="1" s="1"/>
  <c r="AB165" i="1"/>
  <c r="AA121" i="1"/>
  <c r="AA122" i="1" s="1"/>
  <c r="AB122" i="1" s="1"/>
  <c r="D137" i="1"/>
  <c r="AJ6" i="1" s="1"/>
  <c r="AJ4" i="1"/>
  <c r="H55" i="1"/>
  <c r="H56" i="1" s="1"/>
  <c r="H57" i="1" s="1"/>
  <c r="AC26" i="1"/>
  <c r="AC27" i="1"/>
  <c r="AC29" i="1" s="1"/>
  <c r="AC35" i="1" s="1"/>
  <c r="AC37" i="1" s="1"/>
  <c r="I54" i="1"/>
  <c r="I55" i="1" s="1"/>
  <c r="I56" i="1" s="1"/>
  <c r="I57" i="1" s="1"/>
  <c r="H23" i="1"/>
  <c r="H24" i="1" s="1"/>
  <c r="H25" i="1" s="1"/>
  <c r="AB166" i="1"/>
  <c r="H87" i="1"/>
  <c r="H88" i="1" s="1"/>
  <c r="H89" i="1" s="1"/>
  <c r="F101" i="1"/>
  <c r="F102" i="1" s="1"/>
  <c r="G90" i="1"/>
  <c r="G91" i="1" s="1"/>
  <c r="G93" i="1" s="1"/>
  <c r="G99" i="1" s="1"/>
  <c r="AC109" i="1"/>
  <c r="AC111" i="1" s="1"/>
  <c r="AC113" i="1" s="1"/>
  <c r="AC119" i="1" s="1"/>
  <c r="AC121" i="1" s="1"/>
  <c r="I22" i="1"/>
  <c r="I23" i="1" s="1"/>
  <c r="I24" i="1" s="1"/>
  <c r="I25" i="1" s="1"/>
  <c r="AB26" i="1"/>
  <c r="AB27" i="1" s="1"/>
  <c r="AB29" i="1" s="1"/>
  <c r="AB35" i="1" s="1"/>
  <c r="F37" i="1"/>
  <c r="F38" i="1" s="1"/>
  <c r="I86" i="1"/>
  <c r="I87" i="1"/>
  <c r="I88" i="1" s="1"/>
  <c r="I89" i="1" s="1"/>
  <c r="F69" i="1"/>
  <c r="F70" i="1" s="1"/>
  <c r="G70" i="1" s="1"/>
  <c r="AC153" i="1"/>
  <c r="AC155" i="1" s="1"/>
  <c r="AC157" i="1" s="1"/>
  <c r="AC163" i="1" s="1"/>
  <c r="AC165" i="1" s="1"/>
  <c r="G26" i="1"/>
  <c r="G27" i="1" s="1"/>
  <c r="G29" i="1" s="1"/>
  <c r="G35" i="1" s="1"/>
  <c r="Z68" i="1"/>
  <c r="Z69" i="1" s="1"/>
  <c r="Z71" i="1" s="1"/>
  <c r="Z77" i="1" s="1"/>
  <c r="AB64" i="1"/>
  <c r="AC63" i="1" s="1"/>
  <c r="D169" i="1" l="1"/>
  <c r="AK6" i="1" s="1"/>
  <c r="AK4" i="1"/>
  <c r="AG89" i="1" s="1"/>
  <c r="AA69" i="1"/>
  <c r="AA71" i="1" s="1"/>
  <c r="AA77" i="1" s="1"/>
  <c r="AA79" i="1" s="1"/>
  <c r="AC166" i="1"/>
  <c r="X167" i="1" s="1"/>
  <c r="G37" i="1"/>
  <c r="G38" i="1" s="1"/>
  <c r="Z79" i="1"/>
  <c r="Z80" i="1" s="1"/>
  <c r="AA80" i="1" s="1"/>
  <c r="G101" i="1"/>
  <c r="G102" i="1" s="1"/>
  <c r="I26" i="1"/>
  <c r="I27" i="1"/>
  <c r="I29" i="1" s="1"/>
  <c r="I35" i="1" s="1"/>
  <c r="I37" i="1" s="1"/>
  <c r="X169" i="1"/>
  <c r="AK13" i="1" s="1"/>
  <c r="AK11" i="1"/>
  <c r="AB37" i="1"/>
  <c r="AB38" i="1" s="1"/>
  <c r="X40" i="1"/>
  <c r="AG12" i="1" s="1"/>
  <c r="AB65" i="1"/>
  <c r="AB66" i="1" s="1"/>
  <c r="AB67" i="1" s="1"/>
  <c r="H90" i="1"/>
  <c r="H91" i="1" s="1"/>
  <c r="H93" i="1" s="1"/>
  <c r="H99" i="1" s="1"/>
  <c r="AC122" i="1"/>
  <c r="X123" i="1" s="1"/>
  <c r="H26" i="1"/>
  <c r="H27" i="1" s="1"/>
  <c r="H29" i="1" s="1"/>
  <c r="H35" i="1" s="1"/>
  <c r="AC64" i="1"/>
  <c r="AC65" i="1" s="1"/>
  <c r="AC66" i="1" s="1"/>
  <c r="AC67" i="1" s="1"/>
  <c r="X168" i="1"/>
  <c r="AK12" i="1" s="1"/>
  <c r="I90" i="1"/>
  <c r="I91" i="1" s="1"/>
  <c r="I93" i="1" s="1"/>
  <c r="I99" i="1" s="1"/>
  <c r="I101" i="1" s="1"/>
  <c r="I58" i="1"/>
  <c r="I59" i="1"/>
  <c r="I61" i="1" s="1"/>
  <c r="I67" i="1" s="1"/>
  <c r="I69" i="1" s="1"/>
  <c r="H58" i="1"/>
  <c r="H59" i="1"/>
  <c r="H61" i="1" s="1"/>
  <c r="H67" i="1" s="1"/>
  <c r="X124" i="1"/>
  <c r="AJ12" i="1" s="1"/>
  <c r="AC68" i="1" l="1"/>
  <c r="AC69" i="1"/>
  <c r="AC71" i="1" s="1"/>
  <c r="AC77" i="1" s="1"/>
  <c r="AC79" i="1" s="1"/>
  <c r="H101" i="1"/>
  <c r="D104" i="1"/>
  <c r="AH5" i="1" s="1"/>
  <c r="H37" i="1"/>
  <c r="H38" i="1" s="1"/>
  <c r="I38" i="1" s="1"/>
  <c r="D39" i="1" s="1"/>
  <c r="D40" i="1"/>
  <c r="AI5" i="1" s="1"/>
  <c r="AI12" i="1" s="1"/>
  <c r="AB68" i="1"/>
  <c r="AB69" i="1" s="1"/>
  <c r="AB71" i="1" s="1"/>
  <c r="AB77" i="1" s="1"/>
  <c r="H69" i="1"/>
  <c r="H70" i="1" s="1"/>
  <c r="D72" i="1"/>
  <c r="AG5" i="1" s="1"/>
  <c r="X42" i="1"/>
  <c r="AG14" i="1" s="1"/>
  <c r="AC38" i="1"/>
  <c r="X39" i="1" s="1"/>
  <c r="X125" i="1"/>
  <c r="AJ13" i="1" s="1"/>
  <c r="AJ11" i="1"/>
  <c r="H102" i="1"/>
  <c r="I102" i="1" s="1"/>
  <c r="AB79" i="1" l="1"/>
  <c r="AB80" i="1" s="1"/>
  <c r="AC80" i="1" s="1"/>
  <c r="X82" i="1"/>
  <c r="AH12" i="1" s="1"/>
  <c r="D41" i="1"/>
  <c r="AI6" i="1" s="1"/>
  <c r="AI13" i="1" s="1"/>
  <c r="AI4" i="1"/>
  <c r="D103" i="1"/>
  <c r="D106" i="1"/>
  <c r="AH7" i="1" s="1"/>
  <c r="D74" i="1"/>
  <c r="AG7" i="1" s="1"/>
  <c r="I70" i="1"/>
  <c r="D71" i="1" s="1"/>
  <c r="X41" i="1"/>
  <c r="AG13" i="1" s="1"/>
  <c r="AG11" i="1"/>
  <c r="AG102" i="1" s="1"/>
  <c r="X84" i="1" l="1"/>
  <c r="AH14" i="1" s="1"/>
  <c r="X81" i="1"/>
  <c r="AH4" i="1"/>
  <c r="D105" i="1"/>
  <c r="AH6" i="1" s="1"/>
  <c r="AG88" i="1"/>
  <c r="AI11" i="1"/>
  <c r="AG4" i="1"/>
  <c r="D73" i="1"/>
  <c r="AG6" i="1" s="1"/>
  <c r="AG101" i="1" l="1"/>
  <c r="AG103" i="1" s="1"/>
  <c r="AG107" i="1" s="1"/>
  <c r="AG109" i="1" s="1"/>
  <c r="AG91" i="1"/>
  <c r="AG96" i="1" s="1"/>
  <c r="AG98" i="1" s="1"/>
  <c r="X83" i="1"/>
  <c r="AH13" i="1" s="1"/>
  <c r="AH11" i="1"/>
</calcChain>
</file>

<file path=xl/sharedStrings.xml><?xml version="1.0" encoding="utf-8"?>
<sst xmlns="http://schemas.openxmlformats.org/spreadsheetml/2006/main" count="412" uniqueCount="73">
  <si>
    <t>Критерий эффективности проекта</t>
  </si>
  <si>
    <t>Эксплуатационные затраты</t>
  </si>
  <si>
    <t>Показатель</t>
  </si>
  <si>
    <t>Значение</t>
  </si>
  <si>
    <t>Инвестиции, тыс. руб.</t>
  </si>
  <si>
    <t>ЧДД, тыс. руб.</t>
  </si>
  <si>
    <t>Цена продукции, тыс. руб./ед.</t>
  </si>
  <si>
    <t>ВНД, %</t>
  </si>
  <si>
    <t>Эксплуатационные затраты без амортизации, тыс. руб.</t>
  </si>
  <si>
    <t>ИДД</t>
  </si>
  <si>
    <t>Амортизация, тыс. руб./ год</t>
  </si>
  <si>
    <t>Ток, лет</t>
  </si>
  <si>
    <t>-</t>
  </si>
  <si>
    <t>Объем продаж, единиц</t>
  </si>
  <si>
    <t>Продолжительность эксплуатационной фазы проекта, лет</t>
  </si>
  <si>
    <t>Инвестиции</t>
  </si>
  <si>
    <t>Таблица 1 – Форма расчетной таблицы (выполняется в EXCEL)</t>
  </si>
  <si>
    <t>ВНД</t>
  </si>
  <si>
    <t>A</t>
  </si>
  <si>
    <t>B</t>
  </si>
  <si>
    <t>C</t>
  </si>
  <si>
    <t>D</t>
  </si>
  <si>
    <t>E</t>
  </si>
  <si>
    <t>F</t>
  </si>
  <si>
    <t>G</t>
  </si>
  <si>
    <t>Показатели</t>
  </si>
  <si>
    <t>Ток</t>
  </si>
  <si>
    <t>1 Денежные потоки от операционной деятельности</t>
  </si>
  <si>
    <r>
      <t xml:space="preserve">2 Выручка от реализации продукции   </t>
    </r>
    <r>
      <rPr>
        <b/>
        <sz val="14"/>
        <color theme="1"/>
        <rFont val="Times New Roman"/>
        <family val="1"/>
        <charset val="204"/>
      </rPr>
      <t>(+)</t>
    </r>
  </si>
  <si>
    <r>
      <t xml:space="preserve">3 Эксплуатационные затраты (без учета амортизации)   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</si>
  <si>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r>
      <t xml:space="preserve">4 Амортизация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</si>
  <si>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t>5 Прибыль от продаж (с.2+с.3+с.4)</t>
  </si>
  <si>
    <t>6 Остаточная стоимость имущества:</t>
  </si>
  <si>
    <t>7 - на начало года</t>
  </si>
  <si>
    <t>8 - на конец года (с.7 + с.4)</t>
  </si>
  <si>
    <t>9 Среднегодовая стоимость имущества  (с.7 + с.8) / 2</t>
  </si>
  <si>
    <r>
      <t xml:space="preserve">10 Налог на имущество (0,022*с. 9)   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</si>
  <si>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t>11 Налогооблагаемая прибыль (с.5+ с.10)</t>
  </si>
  <si>
    <r>
      <t xml:space="preserve">12 Налог на прибыль (с.11*0,2)   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</si>
  <si>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t>13 Чистая прибыль (с.11 + с.12)</t>
  </si>
  <si>
    <r>
      <t xml:space="preserve">14 Амортизация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+)</t>
    </r>
  </si>
  <si>
    <t>15 Чистый денежный поток от операционной деятельности (с.13+с.14)</t>
  </si>
  <si>
    <t>16 Денежные потоки от инвестиционной деятельности</t>
  </si>
  <si>
    <r>
      <t xml:space="preserve">17 Изменение в оборотном капитале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</si>
  <si>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r>
      <t xml:space="preserve">18 Инвестиции 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</si>
  <si>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r>
      <t xml:space="preserve">19 Возмещение затрат по проекту  </t>
    </r>
    <r>
      <rPr>
        <b/>
        <sz val="12"/>
        <color theme="1"/>
        <rFont val="Times New Roman"/>
        <family val="1"/>
        <charset val="204"/>
      </rPr>
      <t>(</t>
    </r>
    <r>
      <rPr>
        <b/>
        <sz val="14"/>
        <color theme="1"/>
        <rFont val="Times New Roman"/>
        <family val="1"/>
        <charset val="204"/>
      </rPr>
      <t>–)</t>
    </r>
  </si>
  <si>
    <t>20 Чистый денежный поток от инвестиционной деятельности (с.17+с.18+с.19)</t>
  </si>
  <si>
    <t>21 Сальдо денежного потока (с.15+с.20)</t>
  </si>
  <si>
    <t>22 Коэффициент дисконтирования (Е=21%)</t>
  </si>
  <si>
    <t>23 То же с учетом дисконтирования (с.21*с22)</t>
  </si>
  <si>
    <t>24 Накопленное сальдо денежного потока с учетом дисконтирования</t>
  </si>
  <si>
    <t>25 ЧДД</t>
  </si>
  <si>
    <t>26 ВНД</t>
  </si>
  <si>
    <t>27 ИДД</t>
  </si>
  <si>
    <t>28 Ток</t>
  </si>
  <si>
    <t>1. Базовое значение ЧДД, тыс. руб.</t>
  </si>
  <si>
    <t>2. Измененное значение ЧДД при условии увеличения эксплуатационных затрат на 20%, тыс. руб.</t>
  </si>
  <si>
    <t>3. ΔЧДД, тыс. руб.</t>
  </si>
  <si>
    <t>4. Базовое значение эксплуатационных затрат, тыс. руб.</t>
  </si>
  <si>
    <t>5. Измененное значение эксплуатационных затрат</t>
  </si>
  <si>
    <t xml:space="preserve"> (+20% от базового значения), тыс. руб.</t>
  </si>
  <si>
    <t>6. Δ эксплуатационных затрат, тыс. руб.</t>
  </si>
  <si>
    <t>7. Относительное изменение ЧДД (стр.3/стр.1)</t>
  </si>
  <si>
    <t>8. Относительное изменение эксплуатационных затрат (стр. 6/стр.4)</t>
  </si>
  <si>
    <t>9. Коэффициент эластичности (стр.7/стр.8)</t>
  </si>
  <si>
    <t>2. Измененное значение ЧДД при условии снижения  инвестиций на 20%, тыс. руб.</t>
  </si>
  <si>
    <t>4. Базовое значение инвестиций, тыс. руб.</t>
  </si>
  <si>
    <t>5. Измененное значение инвестиций (-20% от базового значения) , тыс. руб.</t>
  </si>
  <si>
    <t>6. Δ инвестиции, тыс. руб.</t>
  </si>
  <si>
    <t>8. Относительное изменение инвестиций (стр. 6/стр.4)</t>
  </si>
  <si>
    <t>9. Коэффициенты эластичности (стр.7/стр.8)</t>
  </si>
  <si>
    <t>П/П</t>
  </si>
  <si>
    <t>Вариант №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</si>
</sst>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5" borderId="5" xfId="0" applyFill="1" applyBorder="1"/>
    <xf numFmtId="2" fontId="1" fillId="5" borderId="7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4" fillId="5" borderId="1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9" fontId="7" fillId="0" borderId="0" xfId="0" applyNumberFormat="1" applyFont="1" applyAlignment="1">
      <alignment horizontal="center" vertical="center"/>
    </xf>
    <xf numFmtId="9" fontId="7" fillId="0" borderId="0" xfId="0" applyNumberFormat="1" applyFont="1"/>
    <xf numFmtId="9" fontId="2" fillId="0" borderId="0" xfId="0" applyNumberFormat="1" applyFont="1"/>
    <xf numFmtId="0" fontId="1" fillId="5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2" fontId="1" fillId="5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чувствительности ВНД к изменению эксплуатационных затрат и инвестиций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ВНД от эксплуатационных затрат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[1]Лист1!$N$2:$R$2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[1]Лист1!$N$4:$R$4</c:f>
              <c:numCache>
                <c:formatCode>0%</c:formatCode>
                <c:ptCount val="5"/>
                <c:pt idx="0">
                  <c:v>0.26736656273707626</c:v>
                </c:pt>
                <c:pt idx="1">
                  <c:v>0.22984877394751768</c:v>
                </c:pt>
                <c:pt idx="2">
                  <c:v>0.19104730203123155</c:v>
                </c:pt>
                <c:pt idx="3">
                  <c:v>0.14971072996240919</c:v>
                </c:pt>
                <c:pt idx="4">
                  <c:v>0.10544542864482898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F-4433-9FA4-A4ADD014CBDE}"/>
            </c:ext>
          </c:extLst>
        </c:ser>
        <c:ser>
          <c:idx val="1"/>
          <c:order val="1"/>
          <c:tx>
            <c:v>Зависимость ВНД от инвестиций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[1]Лист1!$N$11:$R$11</c:f>
              <c:numCache>
                <c:formatCode>0%</c:formatCode>
                <c:ptCount val="5"/>
                <c:pt idx="0">
                  <c:v>0.2902393206341507</c:v>
                </c:pt>
                <c:pt idx="1">
                  <c:v>0.23600790148156103</c:v>
                </c:pt>
                <c:pt idx="2">
                  <c:v>0.19104730203123155</c:v>
                </c:pt>
                <c:pt idx="3">
                  <c:v>0.15282818742322068</c:v>
                </c:pt>
                <c:pt idx="4">
                  <c:v>0.11936393619217123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F-4433-9FA4-A4ADD01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02768"/>
        <c:axId val="1881604944"/>
      </c:lineChart>
      <c:catAx>
        <c:axId val="18816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Изменение</a:t>
                </a:r>
                <a:r>
                  <a:rPr lang="ru-RU" baseline="0"/>
                  <a:t> и</a:t>
                </a:r>
                <a:r>
                  <a:rPr lang="ru-RU"/>
                  <a:t>нвестиций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604944"/>
        <c:crosses val="autoZero"/>
        <c:auto val="1"/>
        <c:lblAlgn val="ctr"/>
        <c:lblOffset val="100"/>
        <c:noMultiLvlLbl val="0"/>
      </c:catAx>
      <c:valAx>
        <c:axId val="1881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ВНД,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28430612698081"/>
          <c:y val="0.49275470685254219"/>
          <c:w val="0.26671569387301913"/>
          <c:h val="0.1149189809625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чувствительности ЧДД к изменению эксплуатационных затрат и инвестиций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ЧДД от эксплуатационных затрат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[1]Лист1!$N$2:$R$2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[1]Лист1!$N$3:$R$3</c:f>
              <c:numCache>
                <c:formatCode>0.00</c:formatCode>
                <c:ptCount val="5"/>
                <c:pt idx="0">
                  <c:v>1267.0020661994715</c:v>
                </c:pt>
                <c:pt idx="1">
                  <c:v>431.28257991075805</c:v>
                </c:pt>
                <c:pt idx="2">
                  <c:v>-404.43690637795828</c:v>
                </c:pt>
                <c:pt idx="3">
                  <c:v>-1257.9995635257487</c:v>
                </c:pt>
                <c:pt idx="4">
                  <c:v>-2123.2264508989347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6-4908-9CCF-2CF70B0159AB}"/>
            </c:ext>
          </c:extLst>
        </c:ser>
        <c:ser>
          <c:idx val="1"/>
          <c:order val="1"/>
          <c:tx>
            <c:v>Зависимость ЧДД от инвестиций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[1]Лист1!$N$10:$R$10</c:f>
              <c:numCache>
                <c:formatCode>0.00</c:formatCode>
                <c:ptCount val="5"/>
                <c:pt idx="0">
                  <c:v>1420.7137879428205</c:v>
                </c:pt>
                <c:pt idx="1">
                  <c:v>508.13844078243244</c:v>
                </c:pt>
                <c:pt idx="2">
                  <c:v>-404.43690637795828</c:v>
                </c:pt>
                <c:pt idx="3">
                  <c:v>-1320.9393939374777</c:v>
                </c:pt>
                <c:pt idx="4">
                  <c:v>-2249.1061117223981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6-4908-9CCF-2CF70B01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96240"/>
        <c:axId val="1881596784"/>
      </c:lineChart>
      <c:catAx>
        <c:axId val="1881596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Изменение эсплуатационны</a:t>
                </a:r>
                <a:r>
                  <a:rPr lang="en-US"/>
                  <a:t>x</a:t>
                </a:r>
                <a:r>
                  <a:rPr lang="ru-RU"/>
                  <a:t> затрат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596784"/>
        <c:crosses val="autoZero"/>
        <c:auto val="1"/>
        <c:lblAlgn val="ctr"/>
        <c:lblOffset val="100"/>
        <c:noMultiLvlLbl val="0"/>
      </c:catAx>
      <c:valAx>
        <c:axId val="1881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ЧДД, тыс.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5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28593791441185"/>
          <c:y val="0.49270526061638548"/>
          <c:w val="0.2947140620855882"/>
          <c:h val="0.14236581521633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16823</xdr:colOff>
      <xdr:row>51</xdr:row>
      <xdr:rowOff>172625</xdr:rowOff>
    </xdr:from>
    <xdr:to>
      <xdr:col>35</xdr:col>
      <xdr:colOff>95249</xdr:colOff>
      <xdr:row>82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0CE80F-4F4B-477F-A017-EEE7DD3F8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25118</xdr:colOff>
      <xdr:row>18</xdr:row>
      <xdr:rowOff>189770</xdr:rowOff>
    </xdr:from>
    <xdr:to>
      <xdr:col>35</xdr:col>
      <xdr:colOff>100853</xdr:colOff>
      <xdr:row>48</xdr:row>
      <xdr:rowOff>224117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BABE0F-1D3C-43FF-85E1-7BE09E72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57</xdr:row>
      <xdr:rowOff>152400</xdr:rowOff>
    </xdr:from>
    <xdr:to>
      <xdr:col>21</xdr:col>
      <xdr:colOff>165100</xdr:colOff>
      <xdr:row>59</xdr:row>
      <xdr:rowOff>107950</xdr:rowOff>
    </xdr:to>
    <xdr:sp macro="" textlink="">
      <xdr:nvSpPr>
        <xdr:cNvPr id="2" name="Полилиния 10">
          <a:extLst>
            <a:ext uri="{FF2B5EF4-FFF2-40B4-BE49-F238E27FC236}">
              <a16:creationId xmlns:a16="http://schemas.microsoft.com/office/drawing/2014/main" id="{8B167F9C-E43F-46A2-BBB5-2ED65BEEBCCE}"/>
            </a:ext>
          </a:extLst>
        </xdr:cNvPr>
        <xdr:cNvSpPr/>
      </xdr:nvSpPr>
      <xdr:spPr>
        <a:xfrm rot="10800000" flipH="1">
          <a:off x="25917525" y="13630275"/>
          <a:ext cx="50800" cy="450850"/>
        </a:xfrm>
        <a:custGeom>
          <a:avLst/>
          <a:gdLst/>
          <a:ahLst/>
          <a:cxnLst/>
          <a:rect l="l" t="t" r="r" b="b"/>
          <a:pathLst>
            <a:path w="38100" h="400050" extrusionOk="0">
              <a:moveTo>
                <a:pt x="0" y="0"/>
              </a:moveTo>
              <a:lnTo>
                <a:pt x="38100" y="400050"/>
              </a:lnTo>
            </a:path>
          </a:pathLst>
        </a:cu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triangle" w="med" len="med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ru-RU"/>
        </a:p>
      </xdr:txBody>
    </xdr:sp>
    <xdr:clientData/>
  </xdr:twoCellAnchor>
  <xdr:twoCellAnchor>
    <xdr:from>
      <xdr:col>21</xdr:col>
      <xdr:colOff>114300</xdr:colOff>
      <xdr:row>143</xdr:row>
      <xdr:rowOff>152400</xdr:rowOff>
    </xdr:from>
    <xdr:to>
      <xdr:col>21</xdr:col>
      <xdr:colOff>165100</xdr:colOff>
      <xdr:row>145</xdr:row>
      <xdr:rowOff>107950</xdr:rowOff>
    </xdr:to>
    <xdr:sp macro="" textlink="">
      <xdr:nvSpPr>
        <xdr:cNvPr id="3" name="Полилиния 12">
          <a:extLst>
            <a:ext uri="{FF2B5EF4-FFF2-40B4-BE49-F238E27FC236}">
              <a16:creationId xmlns:a16="http://schemas.microsoft.com/office/drawing/2014/main" id="{0B64CADB-CCB5-4E15-9E47-8E0709BB3B5D}"/>
            </a:ext>
          </a:extLst>
        </xdr:cNvPr>
        <xdr:cNvSpPr/>
      </xdr:nvSpPr>
      <xdr:spPr>
        <a:xfrm rot="10800000" flipH="1">
          <a:off x="25917525" y="33137475"/>
          <a:ext cx="50800" cy="450850"/>
        </a:xfrm>
        <a:custGeom>
          <a:avLst/>
          <a:gdLst/>
          <a:ahLst/>
          <a:cxnLst/>
          <a:rect l="l" t="t" r="r" b="b"/>
          <a:pathLst>
            <a:path w="38100" h="400050" extrusionOk="0">
              <a:moveTo>
                <a:pt x="0" y="0"/>
              </a:moveTo>
              <a:lnTo>
                <a:pt x="38100" y="400050"/>
              </a:lnTo>
            </a:path>
          </a:pathLst>
        </a:cu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triangle" w="med" len="med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endParaRPr lang="ru-RU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lish\OneDrive\&#1056;&#1072;&#1073;&#1086;&#1095;&#1080;&#1081;%20&#1089;&#1090;&#1086;&#1083;\&#1059;&#1087;&#1088;&#1072;&#1074;&#1083;&#1077;&#1085;&#1080;&#1077;%20&#1087;&#1088;&#1086;&#1077;&#1082;&#1090;&#1072;&#1084;&#1080;\&#1053;&#1086;&#1074;&#1086;&#1077;\PZ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N2">
            <v>-0.2</v>
          </cell>
          <cell r="O2">
            <v>-0.1</v>
          </cell>
          <cell r="P2">
            <v>0</v>
          </cell>
          <cell r="Q2">
            <v>0.1</v>
          </cell>
          <cell r="R2">
            <v>0.2</v>
          </cell>
        </row>
        <row r="3">
          <cell r="N3">
            <v>1267.0020661994715</v>
          </cell>
          <cell r="O3">
            <v>431.28257991075805</v>
          </cell>
          <cell r="P3">
            <v>-404.43690637795828</v>
          </cell>
          <cell r="Q3">
            <v>-1257.9995635257487</v>
          </cell>
          <cell r="R3">
            <v>-2123.2264508989347</v>
          </cell>
        </row>
        <row r="4">
          <cell r="N4">
            <v>0.26736656273707626</v>
          </cell>
          <cell r="O4">
            <v>0.22984877394751768</v>
          </cell>
          <cell r="P4">
            <v>0.19104730203123155</v>
          </cell>
          <cell r="Q4">
            <v>0.14971072996240919</v>
          </cell>
          <cell r="R4">
            <v>0.10544542864482898</v>
          </cell>
        </row>
        <row r="10">
          <cell r="N10">
            <v>1420.7137879428205</v>
          </cell>
          <cell r="O10">
            <v>508.13844078243244</v>
          </cell>
          <cell r="P10">
            <v>-404.43690637795828</v>
          </cell>
          <cell r="Q10">
            <v>-1320.9393939374777</v>
          </cell>
          <cell r="R10">
            <v>-2249.1061117223981</v>
          </cell>
        </row>
        <row r="11">
          <cell r="N11">
            <v>0.2902393206341507</v>
          </cell>
          <cell r="O11">
            <v>0.23600790148156103</v>
          </cell>
          <cell r="P11">
            <v>0.19104730203123155</v>
          </cell>
          <cell r="Q11">
            <v>0.15282818742322068</v>
          </cell>
          <cell r="R11">
            <v>0.11936393619217123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0"/>
  <sheetViews>
    <sheetView tabSelected="1" topLeftCell="J52" zoomScale="70" zoomScaleNormal="70" workbookViewId="0">
      <selection activeCell="AJ72" sqref="AJ72"/>
    </sheetView>
  </sheetViews>
  <sheetFormatPr defaultRowHeight="15" x14ac:dyDescent="0.25"/>
  <cols>
    <col min="1" max="1" width="2" customWidth="1"/>
    <col min="2" max="2" width="9.42578125" customWidth="1"/>
    <col min="3" max="3" width="86.5703125" customWidth="1"/>
    <col min="4" max="4" width="13.85546875" customWidth="1"/>
    <col min="5" max="5" width="13.5703125" customWidth="1"/>
    <col min="6" max="6" width="12.140625" customWidth="1"/>
    <col min="7" max="7" width="14" customWidth="1"/>
    <col min="8" max="8" width="13" customWidth="1"/>
    <col min="9" max="9" width="12.5703125" customWidth="1"/>
    <col min="10" max="10" width="10.140625" customWidth="1"/>
    <col min="11" max="11" width="5.85546875" customWidth="1"/>
    <col min="12" max="12" width="12.85546875" hidden="1" customWidth="1"/>
    <col min="13" max="21" width="0" hidden="1" customWidth="1"/>
    <col min="22" max="22" width="9.28515625" customWidth="1"/>
    <col min="23" max="23" width="87.42578125" customWidth="1"/>
    <col min="24" max="24" width="13.28515625" bestFit="1" customWidth="1"/>
    <col min="25" max="25" width="11.28515625" customWidth="1"/>
    <col min="26" max="26" width="13.28515625" customWidth="1"/>
    <col min="27" max="27" width="12.28515625" customWidth="1"/>
    <col min="28" max="28" width="11.7109375" customWidth="1"/>
    <col min="29" max="29" width="12.7109375" customWidth="1"/>
    <col min="31" max="31" width="14.5703125" customWidth="1"/>
    <col min="32" max="32" width="111.28515625" bestFit="1" customWidth="1"/>
    <col min="33" max="33" width="14" customWidth="1"/>
    <col min="34" max="34" width="11.42578125" customWidth="1"/>
    <col min="35" max="35" width="14.28515625" customWidth="1"/>
    <col min="36" max="36" width="10.140625" customWidth="1"/>
    <col min="37" max="37" width="12.85546875" customWidth="1"/>
  </cols>
  <sheetData>
    <row r="1" spans="1:37" ht="15.75" thickBot="1" x14ac:dyDescent="0.3"/>
    <row r="2" spans="1:37" ht="18.75" x14ac:dyDescent="0.25">
      <c r="A2" s="71"/>
      <c r="B2" s="79" t="s">
        <v>72</v>
      </c>
      <c r="C2" s="80"/>
      <c r="D2" s="81"/>
      <c r="V2" s="86" t="s">
        <v>71</v>
      </c>
      <c r="W2" s="82" t="s">
        <v>2</v>
      </c>
      <c r="X2" s="84" t="s">
        <v>3</v>
      </c>
      <c r="AF2" s="88" t="s">
        <v>0</v>
      </c>
      <c r="AG2" s="82" t="s">
        <v>1</v>
      </c>
      <c r="AH2" s="82"/>
      <c r="AI2" s="82"/>
      <c r="AJ2" s="82"/>
      <c r="AK2" s="84"/>
    </row>
    <row r="3" spans="1:37" ht="18.75" x14ac:dyDescent="0.25">
      <c r="A3" s="71"/>
      <c r="B3" s="72" t="s">
        <v>71</v>
      </c>
      <c r="C3" s="22" t="s">
        <v>2</v>
      </c>
      <c r="D3" s="52" t="s">
        <v>3</v>
      </c>
      <c r="V3" s="87"/>
      <c r="W3" s="83"/>
      <c r="X3" s="85"/>
      <c r="AF3" s="89"/>
      <c r="AG3" s="64">
        <v>-0.2</v>
      </c>
      <c r="AH3" s="64">
        <v>-0.1</v>
      </c>
      <c r="AI3" s="65">
        <v>0</v>
      </c>
      <c r="AJ3" s="64">
        <v>0.1</v>
      </c>
      <c r="AK3" s="66">
        <v>0.2</v>
      </c>
    </row>
    <row r="4" spans="1:37" ht="18.75" x14ac:dyDescent="0.25">
      <c r="A4" s="71"/>
      <c r="B4" s="72">
        <v>1</v>
      </c>
      <c r="C4" s="48" t="s">
        <v>4</v>
      </c>
      <c r="D4" s="49">
        <v>10000</v>
      </c>
      <c r="V4" s="72">
        <v>1</v>
      </c>
      <c r="W4" s="13" t="s">
        <v>4</v>
      </c>
      <c r="X4" s="16">
        <f>D4*0.8</f>
        <v>8000</v>
      </c>
      <c r="Y4" s="76">
        <v>-0.2</v>
      </c>
      <c r="AF4" s="53" t="s">
        <v>5</v>
      </c>
      <c r="AG4" s="14">
        <f>D71</f>
        <v>1267.0020661994715</v>
      </c>
      <c r="AH4" s="14">
        <f>D103</f>
        <v>431.28257991075805</v>
      </c>
      <c r="AI4" s="67">
        <f>D39</f>
        <v>-404.43690637795828</v>
      </c>
      <c r="AJ4" s="14">
        <f>D135</f>
        <v>-1257.9995635257487</v>
      </c>
      <c r="AK4" s="17">
        <f>D167</f>
        <v>-2123.2264508989347</v>
      </c>
    </row>
    <row r="5" spans="1:37" ht="18.75" x14ac:dyDescent="0.25">
      <c r="A5" s="71"/>
      <c r="B5" s="72">
        <v>2</v>
      </c>
      <c r="C5" s="48" t="s">
        <v>6</v>
      </c>
      <c r="D5" s="49"/>
      <c r="V5" s="72">
        <v>2</v>
      </c>
      <c r="W5" s="13" t="s">
        <v>6</v>
      </c>
      <c r="X5" s="16"/>
      <c r="AF5" s="53" t="s">
        <v>7</v>
      </c>
      <c r="AG5" s="64">
        <f>D72</f>
        <v>0.26736656273707626</v>
      </c>
      <c r="AH5" s="64">
        <f>D104</f>
        <v>0.22984877394751768</v>
      </c>
      <c r="AI5" s="65">
        <f>D40</f>
        <v>0.19104730203123155</v>
      </c>
      <c r="AJ5" s="64">
        <f>D136</f>
        <v>0.14971072996240919</v>
      </c>
      <c r="AK5" s="66">
        <f>D168</f>
        <v>0.10544542864482898</v>
      </c>
    </row>
    <row r="6" spans="1:37" ht="18.75" x14ac:dyDescent="0.25">
      <c r="A6" s="71"/>
      <c r="B6" s="72">
        <v>3</v>
      </c>
      <c r="C6" s="48" t="s">
        <v>8</v>
      </c>
      <c r="D6" s="49"/>
      <c r="V6" s="72">
        <v>3</v>
      </c>
      <c r="W6" s="13" t="s">
        <v>8</v>
      </c>
      <c r="X6" s="16"/>
      <c r="AF6" s="53" t="s">
        <v>9</v>
      </c>
      <c r="AG6" s="14">
        <f>D73</f>
        <v>1.1267002066199472</v>
      </c>
      <c r="AH6" s="14">
        <f>D105</f>
        <v>1.0431282579910757</v>
      </c>
      <c r="AI6" s="67">
        <f>D41</f>
        <v>0.95955630936220426</v>
      </c>
      <c r="AJ6" s="14">
        <f>D137</f>
        <v>0.8742000436474251</v>
      </c>
      <c r="AK6" s="17">
        <f>D169</f>
        <v>0.78767735491010649</v>
      </c>
    </row>
    <row r="7" spans="1:37" ht="18.75" x14ac:dyDescent="0.25">
      <c r="A7" s="71"/>
      <c r="B7" s="72">
        <v>4</v>
      </c>
      <c r="C7" s="48" t="s">
        <v>10</v>
      </c>
      <c r="D7" s="49">
        <f>D4/D9</f>
        <v>2000</v>
      </c>
      <c r="V7" s="72">
        <v>4</v>
      </c>
      <c r="W7" s="13" t="s">
        <v>10</v>
      </c>
      <c r="X7" s="17">
        <f>X4/X9</f>
        <v>1600</v>
      </c>
      <c r="AF7" s="53" t="s">
        <v>11</v>
      </c>
      <c r="AG7" s="14">
        <f>D74</f>
        <v>3.895406913269722</v>
      </c>
      <c r="AH7" s="14">
        <f>D106</f>
        <v>4.5391162900260751</v>
      </c>
      <c r="AI7" s="67" t="str">
        <f>D42</f>
        <v>-</v>
      </c>
      <c r="AJ7" s="14" t="s">
        <v>12</v>
      </c>
      <c r="AK7" s="17" t="s">
        <v>12</v>
      </c>
    </row>
    <row r="8" spans="1:37" ht="18.75" x14ac:dyDescent="0.25">
      <c r="A8" s="71"/>
      <c r="B8" s="72">
        <v>5</v>
      </c>
      <c r="C8" s="48" t="s">
        <v>13</v>
      </c>
      <c r="D8" s="49"/>
      <c r="V8" s="72">
        <v>5</v>
      </c>
      <c r="W8" s="13" t="s">
        <v>13</v>
      </c>
      <c r="X8" s="16"/>
      <c r="AF8" s="53"/>
      <c r="AG8" s="12"/>
      <c r="AH8" s="12"/>
      <c r="AI8" s="68"/>
      <c r="AJ8" s="12"/>
      <c r="AK8" s="16"/>
    </row>
    <row r="9" spans="1:37" ht="19.5" thickBot="1" x14ac:dyDescent="0.3">
      <c r="A9" s="71"/>
      <c r="B9" s="73">
        <v>6</v>
      </c>
      <c r="C9" s="50" t="s">
        <v>14</v>
      </c>
      <c r="D9" s="51">
        <v>5</v>
      </c>
      <c r="V9" s="73">
        <v>6</v>
      </c>
      <c r="W9" s="74" t="s">
        <v>14</v>
      </c>
      <c r="X9" s="19">
        <v>5</v>
      </c>
      <c r="AF9" s="90" t="s">
        <v>0</v>
      </c>
      <c r="AG9" s="91" t="s">
        <v>15</v>
      </c>
      <c r="AH9" s="91"/>
      <c r="AI9" s="91"/>
      <c r="AJ9" s="91"/>
      <c r="AK9" s="92"/>
    </row>
    <row r="10" spans="1:37" ht="18.75" x14ac:dyDescent="0.25">
      <c r="A10" s="71"/>
      <c r="AF10" s="90"/>
      <c r="AG10" s="64">
        <v>-0.2</v>
      </c>
      <c r="AH10" s="64">
        <v>-0.1</v>
      </c>
      <c r="AI10" s="65">
        <v>0</v>
      </c>
      <c r="AJ10" s="64">
        <v>0.1</v>
      </c>
      <c r="AK10" s="66">
        <v>0.2</v>
      </c>
    </row>
    <row r="11" spans="1:37" ht="18.75" x14ac:dyDescent="0.25">
      <c r="A11" s="71"/>
      <c r="AF11" s="53" t="s">
        <v>5</v>
      </c>
      <c r="AG11" s="14">
        <f>X39</f>
        <v>1420.7137879428205</v>
      </c>
      <c r="AH11" s="14">
        <f>X81</f>
        <v>508.13844078243244</v>
      </c>
      <c r="AI11" s="67">
        <f>AI4</f>
        <v>-404.43690637795828</v>
      </c>
      <c r="AJ11" s="14">
        <f>X123</f>
        <v>-1320.9393939374777</v>
      </c>
      <c r="AK11" s="17">
        <f>X167</f>
        <v>-2249.1061117223981</v>
      </c>
    </row>
    <row r="12" spans="1:37" ht="18.600000000000001" customHeight="1" thickBot="1" x14ac:dyDescent="0.3">
      <c r="A12" s="71"/>
      <c r="B12" s="20" t="s">
        <v>16</v>
      </c>
      <c r="C12" s="21"/>
      <c r="D12" s="21"/>
      <c r="E12" s="21"/>
      <c r="F12" s="21"/>
      <c r="G12" s="21"/>
      <c r="H12" s="21"/>
      <c r="I12" s="21"/>
      <c r="J12" s="1"/>
      <c r="K12" s="1"/>
      <c r="AF12" s="53" t="s">
        <v>17</v>
      </c>
      <c r="AG12" s="64">
        <f>X40</f>
        <v>0.2902393206341507</v>
      </c>
      <c r="AH12" s="64">
        <f>X82</f>
        <v>0.23600790148156103</v>
      </c>
      <c r="AI12" s="65">
        <f t="shared" ref="AI12:AI14" si="0">AI5</f>
        <v>0.19104730203123155</v>
      </c>
      <c r="AJ12" s="64">
        <f>X124</f>
        <v>0.15282818742322068</v>
      </c>
      <c r="AK12" s="66">
        <f>X168</f>
        <v>0.11936393619217123</v>
      </c>
    </row>
    <row r="13" spans="1:37" ht="18.75" x14ac:dyDescent="0.25">
      <c r="A13" s="71"/>
      <c r="B13" s="32">
        <v>1</v>
      </c>
      <c r="C13" s="33" t="s">
        <v>18</v>
      </c>
      <c r="D13" s="34" t="s">
        <v>19</v>
      </c>
      <c r="E13" s="33" t="s">
        <v>20</v>
      </c>
      <c r="F13" s="33" t="s">
        <v>21</v>
      </c>
      <c r="G13" s="33" t="s">
        <v>22</v>
      </c>
      <c r="H13" s="33" t="s">
        <v>23</v>
      </c>
      <c r="I13" s="35" t="s">
        <v>24</v>
      </c>
      <c r="J13" s="2"/>
      <c r="K13" s="2"/>
      <c r="V13" s="32">
        <v>1</v>
      </c>
      <c r="W13" s="33" t="s">
        <v>18</v>
      </c>
      <c r="X13" s="34" t="s">
        <v>19</v>
      </c>
      <c r="Y13" s="33" t="s">
        <v>20</v>
      </c>
      <c r="Z13" s="33" t="s">
        <v>21</v>
      </c>
      <c r="AA13" s="33" t="s">
        <v>22</v>
      </c>
      <c r="AB13" s="33" t="s">
        <v>23</v>
      </c>
      <c r="AC13" s="35" t="s">
        <v>24</v>
      </c>
      <c r="AD13" s="2"/>
      <c r="AF13" s="53" t="s">
        <v>9</v>
      </c>
      <c r="AG13" s="14">
        <f>X41</f>
        <v>1.1775892234928527</v>
      </c>
      <c r="AH13" s="14">
        <f>X83</f>
        <v>1.0564598267536036</v>
      </c>
      <c r="AI13" s="67">
        <f t="shared" si="0"/>
        <v>0.95955630936220426</v>
      </c>
      <c r="AJ13" s="14">
        <f>X125</f>
        <v>0.87991460055113835</v>
      </c>
      <c r="AK13" s="17">
        <f>X169</f>
        <v>0.81257449068980014</v>
      </c>
    </row>
    <row r="14" spans="1:37" ht="19.5" thickBot="1" x14ac:dyDescent="0.3">
      <c r="A14" s="71"/>
      <c r="B14" s="36">
        <v>2</v>
      </c>
      <c r="C14" s="22" t="s">
        <v>25</v>
      </c>
      <c r="D14" s="23">
        <v>0</v>
      </c>
      <c r="E14" s="23">
        <v>1</v>
      </c>
      <c r="F14" s="23">
        <v>2</v>
      </c>
      <c r="G14" s="23">
        <v>3</v>
      </c>
      <c r="H14" s="23">
        <v>4</v>
      </c>
      <c r="I14" s="37">
        <v>5</v>
      </c>
      <c r="J14" s="3"/>
      <c r="K14" s="3"/>
      <c r="V14" s="36">
        <v>2</v>
      </c>
      <c r="W14" s="22" t="s">
        <v>25</v>
      </c>
      <c r="X14" s="23">
        <v>0</v>
      </c>
      <c r="Y14" s="23">
        <v>1</v>
      </c>
      <c r="Z14" s="23">
        <v>2</v>
      </c>
      <c r="AA14" s="23">
        <v>3</v>
      </c>
      <c r="AB14" s="23">
        <v>4</v>
      </c>
      <c r="AC14" s="37">
        <v>5</v>
      </c>
      <c r="AD14" s="3"/>
      <c r="AF14" s="54" t="s">
        <v>26</v>
      </c>
      <c r="AG14" s="69">
        <f>X42</f>
        <v>3.6341353655697857</v>
      </c>
      <c r="AH14" s="69">
        <f>X84</f>
        <v>4.3672002048326988</v>
      </c>
      <c r="AI14" s="70" t="str">
        <f t="shared" si="0"/>
        <v>-</v>
      </c>
      <c r="AJ14" s="69" t="s">
        <v>12</v>
      </c>
      <c r="AK14" s="59" t="s">
        <v>12</v>
      </c>
    </row>
    <row r="15" spans="1:37" ht="16.149999999999999" customHeight="1" x14ac:dyDescent="0.25">
      <c r="A15" s="71"/>
      <c r="B15" s="36">
        <v>3</v>
      </c>
      <c r="C15" s="24" t="s">
        <v>27</v>
      </c>
      <c r="D15" s="23">
        <v>0</v>
      </c>
      <c r="E15" s="23"/>
      <c r="F15" s="23"/>
      <c r="G15" s="23"/>
      <c r="H15" s="23"/>
      <c r="I15" s="37"/>
      <c r="J15" s="3"/>
      <c r="K15" s="4"/>
      <c r="V15" s="36">
        <v>3</v>
      </c>
      <c r="W15" s="24" t="s">
        <v>27</v>
      </c>
      <c r="X15" s="23">
        <v>0</v>
      </c>
      <c r="Y15" s="23"/>
      <c r="Z15" s="23"/>
      <c r="AA15" s="23"/>
      <c r="AB15" s="23"/>
      <c r="AC15" s="37"/>
      <c r="AD15" s="3"/>
    </row>
    <row r="16" spans="1:37" ht="18" customHeight="1" x14ac:dyDescent="0.25">
      <c r="A16" s="71"/>
      <c r="B16" s="36">
        <v>4</v>
      </c>
      <c r="C16" s="25" t="s">
        <v>28</v>
      </c>
      <c r="D16" s="23">
        <v>0</v>
      </c>
      <c r="E16" s="23">
        <v>6800</v>
      </c>
      <c r="F16" s="23">
        <v>7400</v>
      </c>
      <c r="G16" s="23">
        <v>8200</v>
      </c>
      <c r="H16" s="23">
        <v>8000</v>
      </c>
      <c r="I16" s="37">
        <v>6000</v>
      </c>
      <c r="J16" s="3"/>
      <c r="K16" s="3"/>
      <c r="V16" s="36">
        <v>4</v>
      </c>
      <c r="W16" s="25" t="s">
        <v>28</v>
      </c>
      <c r="X16" s="23">
        <v>0</v>
      </c>
      <c r="Y16" s="23">
        <f>E16</f>
        <v>6800</v>
      </c>
      <c r="Z16" s="23">
        <f t="shared" ref="Z16:AC17" si="1">F16</f>
        <v>7400</v>
      </c>
      <c r="AA16" s="23">
        <f t="shared" si="1"/>
        <v>8200</v>
      </c>
      <c r="AB16" s="23">
        <f t="shared" si="1"/>
        <v>8000</v>
      </c>
      <c r="AC16" s="37">
        <f t="shared" si="1"/>
        <v>6000</v>
      </c>
      <c r="AD16" s="3"/>
    </row>
    <row r="17" spans="1:30" ht="18.75" x14ac:dyDescent="0.25">
      <c r="A17" s="71"/>
      <c r="B17" s="36">
        <v>5</v>
      </c>
      <c r="C17" s="25" t="s">
        <v>29</v>
      </c>
      <c r="D17" s="23">
        <v>0</v>
      </c>
      <c r="E17" s="23">
        <v>-3400</v>
      </c>
      <c r="F17" s="23">
        <f>1.03*E17</f>
        <v>-3502</v>
      </c>
      <c r="G17" s="26">
        <f t="shared" ref="G17:I17" si="2">1.03*F17</f>
        <v>-3607.06</v>
      </c>
      <c r="H17" s="26">
        <f t="shared" si="2"/>
        <v>-3715.2718</v>
      </c>
      <c r="I17" s="38">
        <f t="shared" si="2"/>
        <v>-3826.7299539999999</v>
      </c>
      <c r="J17" s="5"/>
      <c r="K17" s="3"/>
      <c r="V17" s="36">
        <v>5</v>
      </c>
      <c r="W17" s="25" t="s">
        <v>29</v>
      </c>
      <c r="X17" s="23">
        <v>0</v>
      </c>
      <c r="Y17" s="23">
        <f>E17</f>
        <v>-3400</v>
      </c>
      <c r="Z17" s="23">
        <f t="shared" si="1"/>
        <v>-3502</v>
      </c>
      <c r="AA17" s="23">
        <f t="shared" si="1"/>
        <v>-3607.06</v>
      </c>
      <c r="AB17" s="23">
        <f t="shared" si="1"/>
        <v>-3715.2718</v>
      </c>
      <c r="AC17" s="37">
        <f t="shared" si="1"/>
        <v>-3826.7299539999999</v>
      </c>
      <c r="AD17" s="5"/>
    </row>
    <row r="18" spans="1:30" ht="18.75" x14ac:dyDescent="0.25">
      <c r="A18" s="71"/>
      <c r="B18" s="36">
        <v>6</v>
      </c>
      <c r="C18" s="25" t="s">
        <v>30</v>
      </c>
      <c r="D18" s="23">
        <v>0</v>
      </c>
      <c r="E18" s="23">
        <f>-$D$7</f>
        <v>-2000</v>
      </c>
      <c r="F18" s="23">
        <f t="shared" ref="F18:I18" si="3">-$D$7</f>
        <v>-2000</v>
      </c>
      <c r="G18" s="23">
        <f t="shared" si="3"/>
        <v>-2000</v>
      </c>
      <c r="H18" s="23">
        <f t="shared" si="3"/>
        <v>-2000</v>
      </c>
      <c r="I18" s="37">
        <f t="shared" si="3"/>
        <v>-2000</v>
      </c>
      <c r="J18" s="3"/>
      <c r="K18" s="3"/>
      <c r="V18" s="36">
        <v>6</v>
      </c>
      <c r="W18" s="25" t="s">
        <v>30</v>
      </c>
      <c r="X18" s="23">
        <v>0</v>
      </c>
      <c r="Y18" s="23">
        <f t="shared" ref="Y18:AC18" si="4">-$X$7</f>
        <v>-1600</v>
      </c>
      <c r="Z18" s="23">
        <f t="shared" si="4"/>
        <v>-1600</v>
      </c>
      <c r="AA18" s="23">
        <f t="shared" si="4"/>
        <v>-1600</v>
      </c>
      <c r="AB18" s="23">
        <f t="shared" si="4"/>
        <v>-1600</v>
      </c>
      <c r="AC18" s="37">
        <f t="shared" si="4"/>
        <v>-1600</v>
      </c>
      <c r="AD18" s="3"/>
    </row>
    <row r="19" spans="1:30" ht="15.75" x14ac:dyDescent="0.25">
      <c r="A19" s="71"/>
      <c r="B19" s="36">
        <v>7</v>
      </c>
      <c r="C19" s="27" t="s">
        <v>31</v>
      </c>
      <c r="D19" s="23">
        <v>0</v>
      </c>
      <c r="E19" s="23">
        <f>SUM(E16:E18)</f>
        <v>1400</v>
      </c>
      <c r="F19" s="23">
        <f t="shared" ref="F19:I19" si="5">SUM(F16:F18)</f>
        <v>1898</v>
      </c>
      <c r="G19" s="26">
        <f t="shared" si="5"/>
        <v>2592.9400000000005</v>
      </c>
      <c r="H19" s="26">
        <f t="shared" si="5"/>
        <v>2284.7281999999996</v>
      </c>
      <c r="I19" s="38">
        <f t="shared" si="5"/>
        <v>173.27004600000009</v>
      </c>
      <c r="J19" s="5"/>
      <c r="K19" s="3"/>
      <c r="V19" s="36">
        <v>7</v>
      </c>
      <c r="W19" s="27" t="s">
        <v>31</v>
      </c>
      <c r="X19" s="23">
        <v>0</v>
      </c>
      <c r="Y19" s="23">
        <f>SUM(Y16:Y18)</f>
        <v>1800</v>
      </c>
      <c r="Z19" s="23">
        <f t="shared" ref="Z19:AC19" si="6">SUM(Z16:Z18)</f>
        <v>2298</v>
      </c>
      <c r="AA19" s="26">
        <f t="shared" si="6"/>
        <v>2992.9400000000005</v>
      </c>
      <c r="AB19" s="26">
        <f t="shared" si="6"/>
        <v>2684.7281999999996</v>
      </c>
      <c r="AC19" s="38">
        <f t="shared" si="6"/>
        <v>573.27004600000009</v>
      </c>
      <c r="AD19" s="5"/>
    </row>
    <row r="20" spans="1:30" ht="15.75" x14ac:dyDescent="0.25">
      <c r="A20" s="71"/>
      <c r="B20" s="36">
        <v>8</v>
      </c>
      <c r="C20" s="25" t="s">
        <v>32</v>
      </c>
      <c r="D20" s="23">
        <v>0</v>
      </c>
      <c r="E20" s="23"/>
      <c r="F20" s="23"/>
      <c r="G20" s="23"/>
      <c r="H20" s="23"/>
      <c r="I20" s="37"/>
      <c r="J20" s="3"/>
      <c r="K20" s="4"/>
      <c r="V20" s="36">
        <v>8</v>
      </c>
      <c r="W20" s="25" t="s">
        <v>32</v>
      </c>
      <c r="X20" s="23">
        <v>0</v>
      </c>
      <c r="Y20" s="23"/>
      <c r="Z20" s="23"/>
      <c r="AA20" s="23"/>
      <c r="AB20" s="23"/>
      <c r="AC20" s="37"/>
      <c r="AD20" s="3"/>
    </row>
    <row r="21" spans="1:30" ht="15.75" x14ac:dyDescent="0.25">
      <c r="A21" s="71"/>
      <c r="B21" s="36">
        <v>9</v>
      </c>
      <c r="C21" s="27" t="s">
        <v>33</v>
      </c>
      <c r="D21" s="23">
        <v>0</v>
      </c>
      <c r="E21" s="23">
        <f>D4</f>
        <v>10000</v>
      </c>
      <c r="F21" s="23">
        <f>E22</f>
        <v>8000</v>
      </c>
      <c r="G21" s="23">
        <f t="shared" ref="G21:I21" si="7">F22</f>
        <v>6000</v>
      </c>
      <c r="H21" s="23">
        <f t="shared" si="7"/>
        <v>4000</v>
      </c>
      <c r="I21" s="37">
        <f t="shared" si="7"/>
        <v>2000</v>
      </c>
      <c r="J21" s="3"/>
      <c r="K21" s="3"/>
      <c r="V21" s="36">
        <v>9</v>
      </c>
      <c r="W21" s="27" t="s">
        <v>33</v>
      </c>
      <c r="X21" s="23">
        <v>0</v>
      </c>
      <c r="Y21" s="23">
        <f>$X$4</f>
        <v>8000</v>
      </c>
      <c r="Z21" s="23">
        <f>Y22</f>
        <v>6400</v>
      </c>
      <c r="AA21" s="23">
        <f t="shared" ref="AA21:AC21" si="8">Z22</f>
        <v>4800</v>
      </c>
      <c r="AB21" s="23">
        <f t="shared" si="8"/>
        <v>3200</v>
      </c>
      <c r="AC21" s="37">
        <f t="shared" si="8"/>
        <v>1600</v>
      </c>
      <c r="AD21" s="3"/>
    </row>
    <row r="22" spans="1:30" ht="15.75" x14ac:dyDescent="0.25">
      <c r="A22" s="71"/>
      <c r="B22" s="36">
        <v>10</v>
      </c>
      <c r="C22" s="27" t="s">
        <v>34</v>
      </c>
      <c r="D22" s="23">
        <v>0</v>
      </c>
      <c r="E22" s="23">
        <f>E21+E18</f>
        <v>8000</v>
      </c>
      <c r="F22" s="23">
        <f t="shared" ref="F22:I22" si="9">F21+F18</f>
        <v>6000</v>
      </c>
      <c r="G22" s="23">
        <f t="shared" si="9"/>
        <v>4000</v>
      </c>
      <c r="H22" s="23">
        <f t="shared" si="9"/>
        <v>2000</v>
      </c>
      <c r="I22" s="37">
        <f t="shared" si="9"/>
        <v>0</v>
      </c>
      <c r="J22" s="3"/>
      <c r="K22" s="3"/>
      <c r="V22" s="36">
        <v>10</v>
      </c>
      <c r="W22" s="27" t="s">
        <v>34</v>
      </c>
      <c r="X22" s="23">
        <v>0</v>
      </c>
      <c r="Y22" s="23">
        <f>Y21+Y18</f>
        <v>6400</v>
      </c>
      <c r="Z22" s="23">
        <f t="shared" ref="Z22:AC22" si="10">Z21+Z18</f>
        <v>4800</v>
      </c>
      <c r="AA22" s="23">
        <f t="shared" si="10"/>
        <v>3200</v>
      </c>
      <c r="AB22" s="23">
        <f t="shared" si="10"/>
        <v>1600</v>
      </c>
      <c r="AC22" s="37">
        <f t="shared" si="10"/>
        <v>0</v>
      </c>
      <c r="AD22" s="3"/>
    </row>
    <row r="23" spans="1:30" ht="15.75" x14ac:dyDescent="0.25">
      <c r="A23" s="71"/>
      <c r="B23" s="36">
        <v>11</v>
      </c>
      <c r="C23" s="27" t="s">
        <v>35</v>
      </c>
      <c r="D23" s="23">
        <v>0</v>
      </c>
      <c r="E23" s="23">
        <f>AVERAGE(E21:E22)</f>
        <v>9000</v>
      </c>
      <c r="F23" s="23">
        <f t="shared" ref="F23:I23" si="11">AVERAGE(F21:F22)</f>
        <v>7000</v>
      </c>
      <c r="G23" s="23">
        <f t="shared" si="11"/>
        <v>5000</v>
      </c>
      <c r="H23" s="23">
        <f t="shared" si="11"/>
        <v>3000</v>
      </c>
      <c r="I23" s="37">
        <f t="shared" si="11"/>
        <v>1000</v>
      </c>
      <c r="J23" s="3"/>
      <c r="K23" s="3"/>
      <c r="V23" s="36">
        <v>11</v>
      </c>
      <c r="W23" s="27" t="s">
        <v>35</v>
      </c>
      <c r="X23" s="23">
        <v>0</v>
      </c>
      <c r="Y23" s="23">
        <f>(Y21+Y22)/2</f>
        <v>7200</v>
      </c>
      <c r="Z23" s="23">
        <f t="shared" ref="Z23:AC23" si="12">(Z21+Z22)/2</f>
        <v>5600</v>
      </c>
      <c r="AA23" s="23">
        <f t="shared" si="12"/>
        <v>4000</v>
      </c>
      <c r="AB23" s="23">
        <f t="shared" si="12"/>
        <v>2400</v>
      </c>
      <c r="AC23" s="37">
        <f t="shared" si="12"/>
        <v>800</v>
      </c>
      <c r="AD23" s="3"/>
    </row>
    <row r="24" spans="1:30" ht="18.75" x14ac:dyDescent="0.25">
      <c r="A24" s="71"/>
      <c r="B24" s="36">
        <v>12</v>
      </c>
      <c r="C24" s="27" t="s">
        <v>36</v>
      </c>
      <c r="D24" s="23">
        <v>0</v>
      </c>
      <c r="E24" s="23">
        <f>-0.022*E23</f>
        <v>-198</v>
      </c>
      <c r="F24" s="23">
        <f t="shared" ref="F24:I24" si="13">-0.022*F23</f>
        <v>-154</v>
      </c>
      <c r="G24" s="23">
        <f t="shared" si="13"/>
        <v>-110</v>
      </c>
      <c r="H24" s="23">
        <f t="shared" si="13"/>
        <v>-66</v>
      </c>
      <c r="I24" s="37">
        <f t="shared" si="13"/>
        <v>-22</v>
      </c>
      <c r="J24" s="3"/>
      <c r="K24" s="3"/>
      <c r="V24" s="36">
        <v>12</v>
      </c>
      <c r="W24" s="27" t="s">
        <v>36</v>
      </c>
      <c r="X24" s="23">
        <v>0</v>
      </c>
      <c r="Y24" s="23">
        <f>-0.022*Y23</f>
        <v>-158.39999999999998</v>
      </c>
      <c r="Z24" s="23">
        <f t="shared" ref="Z24:AC24" si="14">-0.022*Z23</f>
        <v>-123.19999999999999</v>
      </c>
      <c r="AA24" s="23">
        <f t="shared" si="14"/>
        <v>-88</v>
      </c>
      <c r="AB24" s="23">
        <f t="shared" si="14"/>
        <v>-52.8</v>
      </c>
      <c r="AC24" s="37">
        <f t="shared" si="14"/>
        <v>-17.599999999999998</v>
      </c>
      <c r="AD24" s="3"/>
    </row>
    <row r="25" spans="1:30" ht="15.75" x14ac:dyDescent="0.25">
      <c r="A25" s="71"/>
      <c r="B25" s="36">
        <v>13</v>
      </c>
      <c r="C25" s="27" t="s">
        <v>37</v>
      </c>
      <c r="D25" s="23">
        <v>0</v>
      </c>
      <c r="E25" s="23">
        <f>E19+E24</f>
        <v>1202</v>
      </c>
      <c r="F25" s="23">
        <f t="shared" ref="F25:I25" si="15">F19+F24</f>
        <v>1744</v>
      </c>
      <c r="G25" s="23">
        <f t="shared" si="15"/>
        <v>2482.9400000000005</v>
      </c>
      <c r="H25" s="26">
        <f t="shared" si="15"/>
        <v>2218.7281999999996</v>
      </c>
      <c r="I25" s="38">
        <f t="shared" si="15"/>
        <v>151.27004600000009</v>
      </c>
      <c r="J25" s="5"/>
      <c r="K25" s="3"/>
      <c r="V25" s="36">
        <v>13</v>
      </c>
      <c r="W25" s="27" t="s">
        <v>37</v>
      </c>
      <c r="X25" s="23">
        <v>0</v>
      </c>
      <c r="Y25" s="23">
        <f>Y19+Y24</f>
        <v>1641.6</v>
      </c>
      <c r="Z25" s="23">
        <f t="shared" ref="Z25:AC25" si="16">Z19+Z24</f>
        <v>2174.8000000000002</v>
      </c>
      <c r="AA25" s="23">
        <f t="shared" si="16"/>
        <v>2904.9400000000005</v>
      </c>
      <c r="AB25" s="26">
        <f t="shared" si="16"/>
        <v>2631.9281999999994</v>
      </c>
      <c r="AC25" s="38">
        <f t="shared" si="16"/>
        <v>555.67004600000007</v>
      </c>
      <c r="AD25" s="5"/>
    </row>
    <row r="26" spans="1:30" ht="18.75" x14ac:dyDescent="0.25">
      <c r="A26" s="71"/>
      <c r="B26" s="36">
        <v>14</v>
      </c>
      <c r="C26" s="25" t="s">
        <v>38</v>
      </c>
      <c r="D26" s="23">
        <v>0</v>
      </c>
      <c r="E26" s="26">
        <f>-0.2*E25</f>
        <v>-240.4</v>
      </c>
      <c r="F26" s="26">
        <f t="shared" ref="F26:I26" si="17">-0.2*F25</f>
        <v>-348.8</v>
      </c>
      <c r="G26" s="26">
        <f t="shared" si="17"/>
        <v>-496.58800000000014</v>
      </c>
      <c r="H26" s="26">
        <f t="shared" si="17"/>
        <v>-443.74563999999992</v>
      </c>
      <c r="I26" s="38">
        <f t="shared" si="17"/>
        <v>-30.25400920000002</v>
      </c>
      <c r="J26" s="5"/>
      <c r="K26" s="3"/>
      <c r="V26" s="36">
        <v>14</v>
      </c>
      <c r="W26" s="25" t="s">
        <v>38</v>
      </c>
      <c r="X26" s="23">
        <v>0</v>
      </c>
      <c r="Y26" s="23">
        <f>-Y25*0.2</f>
        <v>-328.32</v>
      </c>
      <c r="Z26" s="23">
        <f t="shared" ref="Z26:AC26" si="18">-Z25*0.2</f>
        <v>-434.96000000000004</v>
      </c>
      <c r="AA26" s="26">
        <f t="shared" si="18"/>
        <v>-580.98800000000017</v>
      </c>
      <c r="AB26" s="26">
        <f t="shared" si="18"/>
        <v>-526.38563999999985</v>
      </c>
      <c r="AC26" s="38">
        <f t="shared" si="18"/>
        <v>-111.13400920000002</v>
      </c>
      <c r="AD26" s="5"/>
    </row>
    <row r="27" spans="1:30" ht="15.75" x14ac:dyDescent="0.25">
      <c r="A27" s="71"/>
      <c r="B27" s="36">
        <v>15</v>
      </c>
      <c r="C27" s="25" t="s">
        <v>39</v>
      </c>
      <c r="D27" s="23">
        <v>0</v>
      </c>
      <c r="E27" s="26">
        <f>E25+E26</f>
        <v>961.6</v>
      </c>
      <c r="F27" s="26">
        <f t="shared" ref="F27:I27" si="19">F25+F26</f>
        <v>1395.2</v>
      </c>
      <c r="G27" s="26">
        <f t="shared" si="19"/>
        <v>1986.3520000000003</v>
      </c>
      <c r="H27" s="26">
        <f t="shared" si="19"/>
        <v>1774.9825599999997</v>
      </c>
      <c r="I27" s="38">
        <f t="shared" si="19"/>
        <v>121.01603680000008</v>
      </c>
      <c r="J27" s="5"/>
      <c r="K27" s="3"/>
      <c r="V27" s="36">
        <v>15</v>
      </c>
      <c r="W27" s="25" t="s">
        <v>39</v>
      </c>
      <c r="X27" s="23">
        <v>0</v>
      </c>
      <c r="Y27" s="23">
        <f>Y25+Y26</f>
        <v>1313.28</v>
      </c>
      <c r="Z27" s="23">
        <f t="shared" ref="Z27:AC27" si="20">Z25+Z26</f>
        <v>1739.8400000000001</v>
      </c>
      <c r="AA27" s="23">
        <f t="shared" si="20"/>
        <v>2323.9520000000002</v>
      </c>
      <c r="AB27" s="26">
        <f t="shared" si="20"/>
        <v>2105.5425599999994</v>
      </c>
      <c r="AC27" s="38">
        <f t="shared" si="20"/>
        <v>444.53603680000003</v>
      </c>
      <c r="AD27" s="5"/>
    </row>
    <row r="28" spans="1:30" ht="18.75" x14ac:dyDescent="0.25">
      <c r="A28" s="71"/>
      <c r="B28" s="36">
        <v>16</v>
      </c>
      <c r="C28" s="25" t="s">
        <v>40</v>
      </c>
      <c r="D28" s="23">
        <v>0</v>
      </c>
      <c r="E28" s="23">
        <f>$D$7</f>
        <v>2000</v>
      </c>
      <c r="F28" s="23">
        <f t="shared" ref="F28:I28" si="21">$D$7</f>
        <v>2000</v>
      </c>
      <c r="G28" s="23">
        <f t="shared" si="21"/>
        <v>2000</v>
      </c>
      <c r="H28" s="23">
        <f t="shared" si="21"/>
        <v>2000</v>
      </c>
      <c r="I28" s="37">
        <f t="shared" si="21"/>
        <v>2000</v>
      </c>
      <c r="J28" s="3"/>
      <c r="K28" s="3"/>
      <c r="V28" s="36">
        <v>16</v>
      </c>
      <c r="W28" s="25" t="s">
        <v>40</v>
      </c>
      <c r="X28" s="23">
        <v>0</v>
      </c>
      <c r="Y28" s="23">
        <f>$X$7</f>
        <v>1600</v>
      </c>
      <c r="Z28" s="23">
        <f t="shared" ref="Z28:AC28" si="22">$X$7</f>
        <v>1600</v>
      </c>
      <c r="AA28" s="23">
        <f t="shared" si="22"/>
        <v>1600</v>
      </c>
      <c r="AB28" s="23">
        <f t="shared" si="22"/>
        <v>1600</v>
      </c>
      <c r="AC28" s="37">
        <f t="shared" si="22"/>
        <v>1600</v>
      </c>
      <c r="AD28" s="3"/>
    </row>
    <row r="29" spans="1:30" ht="15.75" x14ac:dyDescent="0.25">
      <c r="A29" s="71"/>
      <c r="B29" s="36">
        <v>17</v>
      </c>
      <c r="C29" s="24" t="s">
        <v>41</v>
      </c>
      <c r="D29" s="23">
        <v>0</v>
      </c>
      <c r="E29" s="26">
        <f>E27+E28</f>
        <v>2961.6</v>
      </c>
      <c r="F29" s="26">
        <f t="shared" ref="F29:I29" si="23">F27+F28</f>
        <v>3395.2</v>
      </c>
      <c r="G29" s="26">
        <f t="shared" si="23"/>
        <v>3986.3520000000003</v>
      </c>
      <c r="H29" s="26">
        <f t="shared" si="23"/>
        <v>3774.9825599999995</v>
      </c>
      <c r="I29" s="38">
        <f t="shared" si="23"/>
        <v>2121.0160368000002</v>
      </c>
      <c r="J29" s="5"/>
      <c r="K29" s="4"/>
      <c r="V29" s="36">
        <v>17</v>
      </c>
      <c r="W29" s="24" t="s">
        <v>41</v>
      </c>
      <c r="X29" s="23">
        <v>0</v>
      </c>
      <c r="Y29" s="23">
        <f>Y27+Y28</f>
        <v>2913.2799999999997</v>
      </c>
      <c r="Z29" s="23">
        <f t="shared" ref="Z29:AC29" si="24">Z27+Z28</f>
        <v>3339.84</v>
      </c>
      <c r="AA29" s="26">
        <f t="shared" si="24"/>
        <v>3923.9520000000002</v>
      </c>
      <c r="AB29" s="26">
        <f t="shared" si="24"/>
        <v>3705.5425599999994</v>
      </c>
      <c r="AC29" s="38">
        <f t="shared" si="24"/>
        <v>2044.5360368000001</v>
      </c>
      <c r="AD29" s="5"/>
    </row>
    <row r="30" spans="1:30" ht="15.75" x14ac:dyDescent="0.25">
      <c r="A30" s="71"/>
      <c r="B30" s="36">
        <v>18</v>
      </c>
      <c r="C30" s="28" t="s">
        <v>42</v>
      </c>
      <c r="D30" s="23">
        <v>0</v>
      </c>
      <c r="E30" s="23"/>
      <c r="F30" s="23"/>
      <c r="G30" s="23"/>
      <c r="H30" s="23"/>
      <c r="I30" s="37"/>
      <c r="J30" s="3"/>
      <c r="K30" s="4"/>
      <c r="V30" s="36">
        <v>18</v>
      </c>
      <c r="W30" s="28" t="s">
        <v>42</v>
      </c>
      <c r="X30" s="23">
        <v>0</v>
      </c>
      <c r="Y30" s="23"/>
      <c r="Z30" s="23"/>
      <c r="AA30" s="23"/>
      <c r="AB30" s="23"/>
      <c r="AC30" s="37"/>
      <c r="AD30" s="3"/>
    </row>
    <row r="31" spans="1:30" ht="18.75" x14ac:dyDescent="0.25">
      <c r="A31" s="71"/>
      <c r="B31" s="36">
        <v>19</v>
      </c>
      <c r="C31" s="25" t="s">
        <v>43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37">
        <v>0</v>
      </c>
      <c r="J31" s="3"/>
      <c r="K31" s="3"/>
      <c r="V31" s="36">
        <v>19</v>
      </c>
      <c r="W31" s="25" t="s">
        <v>43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37">
        <v>0</v>
      </c>
      <c r="AD31" s="3"/>
    </row>
    <row r="32" spans="1:30" ht="18.75" x14ac:dyDescent="0.25">
      <c r="A32" s="71"/>
      <c r="B32" s="36">
        <v>20</v>
      </c>
      <c r="C32" s="27" t="s">
        <v>44</v>
      </c>
      <c r="D32" s="23">
        <f>-D4</f>
        <v>-10000</v>
      </c>
      <c r="E32" s="23">
        <v>0</v>
      </c>
      <c r="F32" s="23">
        <v>0</v>
      </c>
      <c r="G32" s="23">
        <v>0</v>
      </c>
      <c r="H32" s="23">
        <v>0</v>
      </c>
      <c r="I32" s="37">
        <v>0</v>
      </c>
      <c r="J32" s="3"/>
      <c r="K32" s="3"/>
      <c r="V32" s="36">
        <v>20</v>
      </c>
      <c r="W32" s="27" t="s">
        <v>44</v>
      </c>
      <c r="X32" s="23">
        <f>-$X$4</f>
        <v>-8000</v>
      </c>
      <c r="Y32" s="23">
        <v>0</v>
      </c>
      <c r="Z32" s="23">
        <v>0</v>
      </c>
      <c r="AA32" s="23">
        <v>0</v>
      </c>
      <c r="AB32" s="23">
        <v>0</v>
      </c>
      <c r="AC32" s="37">
        <v>0</v>
      </c>
      <c r="AD32" s="3"/>
    </row>
    <row r="33" spans="1:30" ht="18.75" x14ac:dyDescent="0.25">
      <c r="A33" s="71"/>
      <c r="B33" s="36">
        <v>21</v>
      </c>
      <c r="C33" s="25" t="s">
        <v>45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37">
        <v>0</v>
      </c>
      <c r="J33" s="3"/>
      <c r="K33" s="3"/>
      <c r="V33" s="36">
        <v>21</v>
      </c>
      <c r="W33" s="25" t="s">
        <v>45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37">
        <v>0</v>
      </c>
      <c r="AD33" s="3"/>
    </row>
    <row r="34" spans="1:30" ht="15.75" x14ac:dyDescent="0.25">
      <c r="A34" s="71"/>
      <c r="B34" s="36">
        <v>22</v>
      </c>
      <c r="C34" s="28" t="s">
        <v>46</v>
      </c>
      <c r="D34" s="23">
        <f>SUM(D31:D33)</f>
        <v>-10000</v>
      </c>
      <c r="E34" s="23">
        <f t="shared" ref="E34:I34" si="25">SUM(E31:E33)</f>
        <v>0</v>
      </c>
      <c r="F34" s="23">
        <f t="shared" si="25"/>
        <v>0</v>
      </c>
      <c r="G34" s="23">
        <f t="shared" si="25"/>
        <v>0</v>
      </c>
      <c r="H34" s="23">
        <f t="shared" si="25"/>
        <v>0</v>
      </c>
      <c r="I34" s="37">
        <f t="shared" si="25"/>
        <v>0</v>
      </c>
      <c r="J34" s="3"/>
      <c r="K34" s="4"/>
      <c r="V34" s="36">
        <v>22</v>
      </c>
      <c r="W34" s="28" t="s">
        <v>46</v>
      </c>
      <c r="X34" s="23">
        <f>SUM(X31:X33)</f>
        <v>-8000</v>
      </c>
      <c r="Y34" s="23">
        <f t="shared" ref="Y34:AC34" si="26">SUM(Y31:Y33)</f>
        <v>0</v>
      </c>
      <c r="Z34" s="23">
        <f t="shared" si="26"/>
        <v>0</v>
      </c>
      <c r="AA34" s="23">
        <f t="shared" si="26"/>
        <v>0</v>
      </c>
      <c r="AB34" s="23">
        <f t="shared" si="26"/>
        <v>0</v>
      </c>
      <c r="AC34" s="37">
        <f t="shared" si="26"/>
        <v>0</v>
      </c>
      <c r="AD34" s="3"/>
    </row>
    <row r="35" spans="1:30" ht="15.75" x14ac:dyDescent="0.25">
      <c r="A35" s="71"/>
      <c r="B35" s="36">
        <v>23</v>
      </c>
      <c r="C35" s="28" t="s">
        <v>47</v>
      </c>
      <c r="D35" s="23">
        <f>D29+D34</f>
        <v>-10000</v>
      </c>
      <c r="E35" s="23">
        <f>E29+E34</f>
        <v>2961.6</v>
      </c>
      <c r="F35" s="23">
        <f t="shared" ref="F35:I35" si="27">F29+F34</f>
        <v>3395.2</v>
      </c>
      <c r="G35" s="26">
        <f t="shared" si="27"/>
        <v>3986.3520000000003</v>
      </c>
      <c r="H35" s="26">
        <f t="shared" si="27"/>
        <v>3774.9825599999995</v>
      </c>
      <c r="I35" s="38">
        <f t="shared" si="27"/>
        <v>2121.0160368000002</v>
      </c>
      <c r="J35" s="5"/>
      <c r="K35" s="3"/>
      <c r="V35" s="36">
        <v>23</v>
      </c>
      <c r="W35" s="28" t="s">
        <v>47</v>
      </c>
      <c r="X35" s="23">
        <f>X29+X34</f>
        <v>-8000</v>
      </c>
      <c r="Y35" s="23">
        <f t="shared" ref="Y35:AC35" si="28">Y29+Y34</f>
        <v>2913.2799999999997</v>
      </c>
      <c r="Z35" s="23">
        <f t="shared" si="28"/>
        <v>3339.84</v>
      </c>
      <c r="AA35" s="23">
        <f t="shared" si="28"/>
        <v>3923.9520000000002</v>
      </c>
      <c r="AB35" s="26">
        <f t="shared" si="28"/>
        <v>3705.5425599999994</v>
      </c>
      <c r="AC35" s="38">
        <f t="shared" si="28"/>
        <v>2044.5360368000001</v>
      </c>
      <c r="AD35" s="5"/>
    </row>
    <row r="36" spans="1:30" ht="15.75" x14ac:dyDescent="0.25">
      <c r="A36" s="71"/>
      <c r="B36" s="36">
        <v>24</v>
      </c>
      <c r="C36" s="27" t="s">
        <v>48</v>
      </c>
      <c r="D36" s="23">
        <f>1/(1+0.21)^D14</f>
        <v>1</v>
      </c>
      <c r="E36" s="29">
        <f t="shared" ref="E36:I36" si="29">1/(1+0.21)^E14</f>
        <v>0.82644628099173556</v>
      </c>
      <c r="F36" s="29">
        <f t="shared" si="29"/>
        <v>0.68301345536507074</v>
      </c>
      <c r="G36" s="29">
        <f t="shared" si="29"/>
        <v>0.56447393005377744</v>
      </c>
      <c r="H36" s="29">
        <f t="shared" si="29"/>
        <v>0.46650738020973348</v>
      </c>
      <c r="I36" s="39">
        <f t="shared" si="29"/>
        <v>0.38554328942953181</v>
      </c>
      <c r="J36" s="6"/>
      <c r="K36" s="3"/>
      <c r="V36" s="36">
        <v>24</v>
      </c>
      <c r="W36" s="27" t="s">
        <v>48</v>
      </c>
      <c r="X36" s="23">
        <f>1/(1+0.21)^X14</f>
        <v>1</v>
      </c>
      <c r="Y36" s="29">
        <f t="shared" ref="Y36:AC36" si="30">1/(1+0.21)^Y14</f>
        <v>0.82644628099173556</v>
      </c>
      <c r="Z36" s="29">
        <f t="shared" si="30"/>
        <v>0.68301345536507074</v>
      </c>
      <c r="AA36" s="29">
        <f t="shared" si="30"/>
        <v>0.56447393005377744</v>
      </c>
      <c r="AB36" s="29">
        <f t="shared" si="30"/>
        <v>0.46650738020973348</v>
      </c>
      <c r="AC36" s="39">
        <f t="shared" si="30"/>
        <v>0.38554328942953181</v>
      </c>
      <c r="AD36" s="6"/>
    </row>
    <row r="37" spans="1:30" ht="15.75" x14ac:dyDescent="0.25">
      <c r="A37" s="71"/>
      <c r="B37" s="36">
        <v>25</v>
      </c>
      <c r="C37" s="27" t="s">
        <v>49</v>
      </c>
      <c r="D37" s="23">
        <f>D35*D36</f>
        <v>-10000</v>
      </c>
      <c r="E37" s="26">
        <f t="shared" ref="E37:I37" si="31">E35*E36</f>
        <v>2447.6033057851241</v>
      </c>
      <c r="F37" s="26">
        <f t="shared" si="31"/>
        <v>2318.9672836554882</v>
      </c>
      <c r="G37" s="26">
        <f t="shared" si="31"/>
        <v>2250.1917800177362</v>
      </c>
      <c r="H37" s="26">
        <f t="shared" si="31"/>
        <v>1761.0572244030327</v>
      </c>
      <c r="I37" s="38">
        <f t="shared" si="31"/>
        <v>817.74349976066094</v>
      </c>
      <c r="J37" s="5"/>
      <c r="K37" s="3"/>
      <c r="V37" s="36">
        <v>25</v>
      </c>
      <c r="W37" s="27" t="s">
        <v>49</v>
      </c>
      <c r="X37" s="23">
        <f>X35*X36</f>
        <v>-8000</v>
      </c>
      <c r="Y37" s="26">
        <f t="shared" ref="Y37:AC37" si="32">Y35*Y36</f>
        <v>2407.6694214876034</v>
      </c>
      <c r="Z37" s="26">
        <f t="shared" si="32"/>
        <v>2281.1556587664782</v>
      </c>
      <c r="AA37" s="26">
        <f t="shared" si="32"/>
        <v>2214.96860678238</v>
      </c>
      <c r="AB37" s="26">
        <f t="shared" si="32"/>
        <v>1728.6629519212688</v>
      </c>
      <c r="AC37" s="38">
        <f t="shared" si="32"/>
        <v>788.25714898509034</v>
      </c>
      <c r="AD37" s="5"/>
    </row>
    <row r="38" spans="1:30" ht="15.75" x14ac:dyDescent="0.25">
      <c r="A38" s="71"/>
      <c r="B38" s="36">
        <v>26</v>
      </c>
      <c r="C38" s="27" t="s">
        <v>50</v>
      </c>
      <c r="D38" s="23">
        <f>D37</f>
        <v>-10000</v>
      </c>
      <c r="E38" s="26">
        <f>D38+E37</f>
        <v>-7552.3966942148763</v>
      </c>
      <c r="F38" s="26">
        <f t="shared" ref="F38:G38" si="33">E38+F37</f>
        <v>-5233.4294105593881</v>
      </c>
      <c r="G38" s="26">
        <f t="shared" si="33"/>
        <v>-2983.2376305416519</v>
      </c>
      <c r="H38" s="26">
        <f>G38+H37</f>
        <v>-1222.1804061386192</v>
      </c>
      <c r="I38" s="38">
        <f t="shared" ref="I38" si="34">H38+I37</f>
        <v>-404.43690637795828</v>
      </c>
      <c r="J38" s="5"/>
      <c r="K38" s="3"/>
      <c r="V38" s="36">
        <v>26</v>
      </c>
      <c r="W38" s="27" t="s">
        <v>50</v>
      </c>
      <c r="X38" s="23">
        <f>X37</f>
        <v>-8000</v>
      </c>
      <c r="Y38" s="26">
        <f>X38+Y37</f>
        <v>-5592.3305785123966</v>
      </c>
      <c r="Z38" s="26">
        <f t="shared" ref="Z38:AC38" si="35">Y38+Z37</f>
        <v>-3311.1749197459185</v>
      </c>
      <c r="AA38" s="26">
        <f t="shared" si="35"/>
        <v>-1096.2063129635385</v>
      </c>
      <c r="AB38" s="26">
        <f t="shared" si="35"/>
        <v>632.45663895773032</v>
      </c>
      <c r="AC38" s="38">
        <f t="shared" si="35"/>
        <v>1420.7137879428205</v>
      </c>
      <c r="AD38" s="5"/>
    </row>
    <row r="39" spans="1:30" ht="15.75" x14ac:dyDescent="0.25">
      <c r="A39" s="71"/>
      <c r="B39" s="36">
        <v>27</v>
      </c>
      <c r="C39" s="27" t="s">
        <v>51</v>
      </c>
      <c r="D39" s="26">
        <f>I38</f>
        <v>-404.43690637795828</v>
      </c>
      <c r="E39" s="23"/>
      <c r="F39" s="23"/>
      <c r="G39" s="23"/>
      <c r="H39" s="23"/>
      <c r="I39" s="37"/>
      <c r="J39" s="3"/>
      <c r="K39" s="4"/>
      <c r="V39" s="36">
        <v>27</v>
      </c>
      <c r="W39" s="27" t="s">
        <v>51</v>
      </c>
      <c r="X39" s="26">
        <f>AC38</f>
        <v>1420.7137879428205</v>
      </c>
      <c r="Y39" s="23"/>
      <c r="Z39" s="23"/>
      <c r="AA39" s="23"/>
      <c r="AB39" s="23"/>
      <c r="AC39" s="37"/>
      <c r="AD39" s="3"/>
    </row>
    <row r="40" spans="1:30" ht="15.75" x14ac:dyDescent="0.25">
      <c r="A40" s="71"/>
      <c r="B40" s="36">
        <v>28</v>
      </c>
      <c r="C40" s="27" t="s">
        <v>52</v>
      </c>
      <c r="D40" s="30">
        <f>IRR(D35:I35)</f>
        <v>0.19104730203123155</v>
      </c>
      <c r="E40" s="30"/>
      <c r="F40" s="30"/>
      <c r="G40" s="23"/>
      <c r="H40" s="23"/>
      <c r="I40" s="37"/>
      <c r="J40" s="3"/>
      <c r="K40" s="4"/>
      <c r="V40" s="36">
        <v>28</v>
      </c>
      <c r="W40" s="27" t="s">
        <v>52</v>
      </c>
      <c r="X40" s="30">
        <f>IRR(X35:AC35)</f>
        <v>0.2902393206341507</v>
      </c>
      <c r="Y40" s="30"/>
      <c r="Z40" s="30"/>
      <c r="AA40" s="23"/>
      <c r="AB40" s="23"/>
      <c r="AC40" s="37"/>
      <c r="AD40" s="3"/>
    </row>
    <row r="41" spans="1:30" ht="15.75" x14ac:dyDescent="0.25">
      <c r="A41" s="71"/>
      <c r="B41" s="36">
        <v>29</v>
      </c>
      <c r="C41" s="27" t="s">
        <v>53</v>
      </c>
      <c r="D41" s="31">
        <f>(D39+D4)/D4</f>
        <v>0.95955630936220426</v>
      </c>
      <c r="E41" s="23"/>
      <c r="F41" s="23"/>
      <c r="G41" s="23"/>
      <c r="H41" s="23"/>
      <c r="I41" s="37"/>
      <c r="J41" s="3"/>
      <c r="K41" s="4"/>
      <c r="V41" s="36">
        <v>29</v>
      </c>
      <c r="W41" s="27" t="s">
        <v>53</v>
      </c>
      <c r="X41" s="26">
        <f>(X39+$X$4)/$X$4</f>
        <v>1.1775892234928527</v>
      </c>
      <c r="Y41" s="23"/>
      <c r="Z41" s="23"/>
      <c r="AA41" s="23"/>
      <c r="AB41" s="23"/>
      <c r="AC41" s="37"/>
      <c r="AD41" s="3"/>
    </row>
    <row r="42" spans="1:30" ht="16.5" thickBot="1" x14ac:dyDescent="0.3">
      <c r="A42" s="71"/>
      <c r="B42" s="40">
        <v>30</v>
      </c>
      <c r="C42" s="41" t="s">
        <v>54</v>
      </c>
      <c r="D42" s="42" t="s">
        <v>12</v>
      </c>
      <c r="E42" s="43"/>
      <c r="F42" s="43"/>
      <c r="G42" s="43"/>
      <c r="H42" s="43"/>
      <c r="I42" s="44"/>
      <c r="J42" s="3"/>
      <c r="K42" s="4"/>
      <c r="V42" s="45">
        <v>30</v>
      </c>
      <c r="W42" s="41" t="s">
        <v>54</v>
      </c>
      <c r="X42" s="42">
        <f>AB14+(AB14-AA14)*AB38/(AA38-AB38)</f>
        <v>3.6341353655697857</v>
      </c>
      <c r="Y42" s="43"/>
      <c r="Z42" s="43"/>
      <c r="AA42" s="43"/>
      <c r="AB42" s="43"/>
      <c r="AC42" s="44"/>
      <c r="AD42" s="3"/>
    </row>
    <row r="43" spans="1:30" x14ac:dyDescent="0.25">
      <c r="A43" s="71"/>
    </row>
    <row r="44" spans="1:30" ht="15.75" thickBot="1" x14ac:dyDescent="0.3">
      <c r="A44" s="71"/>
    </row>
    <row r="45" spans="1:30" ht="37.5" x14ac:dyDescent="0.25">
      <c r="A45" s="71"/>
      <c r="B45" s="32">
        <v>1</v>
      </c>
      <c r="C45" s="33" t="s">
        <v>18</v>
      </c>
      <c r="D45" s="34" t="s">
        <v>19</v>
      </c>
      <c r="E45" s="33" t="s">
        <v>20</v>
      </c>
      <c r="F45" s="33" t="s">
        <v>21</v>
      </c>
      <c r="G45" s="33" t="s">
        <v>22</v>
      </c>
      <c r="H45" s="33" t="s">
        <v>23</v>
      </c>
      <c r="I45" s="35" t="s">
        <v>24</v>
      </c>
      <c r="J45" s="7"/>
      <c r="K45" s="7"/>
      <c r="W45" s="46" t="s">
        <v>2</v>
      </c>
      <c r="X45" s="47" t="s">
        <v>3</v>
      </c>
    </row>
    <row r="46" spans="1:30" ht="18.75" x14ac:dyDescent="0.25">
      <c r="A46" s="71"/>
      <c r="B46" s="36">
        <v>2</v>
      </c>
      <c r="C46" s="22" t="s">
        <v>25</v>
      </c>
      <c r="D46" s="23">
        <v>0</v>
      </c>
      <c r="E46" s="23">
        <v>1</v>
      </c>
      <c r="F46" s="23">
        <v>2</v>
      </c>
      <c r="G46" s="23">
        <v>3</v>
      </c>
      <c r="H46" s="23">
        <v>4</v>
      </c>
      <c r="I46" s="37">
        <v>5</v>
      </c>
      <c r="J46" s="8"/>
      <c r="K46" s="8"/>
      <c r="W46" s="15" t="s">
        <v>4</v>
      </c>
      <c r="X46" s="16">
        <f>D4*0.9</f>
        <v>9000</v>
      </c>
      <c r="Y46" s="77">
        <v>-0.1</v>
      </c>
    </row>
    <row r="47" spans="1:30" ht="18.75" x14ac:dyDescent="0.25">
      <c r="A47" s="71"/>
      <c r="B47" s="36">
        <v>3</v>
      </c>
      <c r="C47" s="24" t="s">
        <v>27</v>
      </c>
      <c r="D47" s="23">
        <v>0</v>
      </c>
      <c r="E47" s="23"/>
      <c r="F47" s="23"/>
      <c r="G47" s="23"/>
      <c r="H47" s="23"/>
      <c r="I47" s="37"/>
      <c r="J47" s="8"/>
      <c r="K47" s="9"/>
      <c r="W47" s="15" t="s">
        <v>6</v>
      </c>
      <c r="X47" s="16"/>
    </row>
    <row r="48" spans="1:30" ht="18.75" x14ac:dyDescent="0.25">
      <c r="A48" s="71"/>
      <c r="B48" s="36">
        <v>4</v>
      </c>
      <c r="C48" s="25" t="s">
        <v>28</v>
      </c>
      <c r="D48" s="23">
        <v>0</v>
      </c>
      <c r="E48" s="23">
        <f>E16</f>
        <v>6800</v>
      </c>
      <c r="F48" s="23">
        <f t="shared" ref="F48:I48" si="36">F16</f>
        <v>7400</v>
      </c>
      <c r="G48" s="23">
        <f t="shared" si="36"/>
        <v>8200</v>
      </c>
      <c r="H48" s="23">
        <f t="shared" si="36"/>
        <v>8000</v>
      </c>
      <c r="I48" s="37">
        <f t="shared" si="36"/>
        <v>6000</v>
      </c>
      <c r="J48" s="8"/>
      <c r="K48" s="8"/>
      <c r="W48" s="15" t="s">
        <v>8</v>
      </c>
      <c r="X48" s="16"/>
    </row>
    <row r="49" spans="1:30" ht="18.75" x14ac:dyDescent="0.25">
      <c r="A49" s="71"/>
      <c r="B49" s="36">
        <v>5</v>
      </c>
      <c r="C49" s="25" t="s">
        <v>29</v>
      </c>
      <c r="D49" s="23">
        <v>0</v>
      </c>
      <c r="E49" s="23">
        <f>E17*0.8</f>
        <v>-2720</v>
      </c>
      <c r="F49" s="23">
        <f>F17*0.8</f>
        <v>-2801.6000000000004</v>
      </c>
      <c r="G49" s="23">
        <f t="shared" ref="G49:I49" si="37">G17*0.8</f>
        <v>-2885.6480000000001</v>
      </c>
      <c r="H49" s="23">
        <f t="shared" si="37"/>
        <v>-2972.2174400000004</v>
      </c>
      <c r="I49" s="37">
        <f t="shared" si="37"/>
        <v>-3061.3839631999999</v>
      </c>
      <c r="J49" s="75">
        <v>-0.2</v>
      </c>
      <c r="K49" s="8"/>
      <c r="W49" s="15" t="s">
        <v>10</v>
      </c>
      <c r="X49" s="16">
        <f>X46/X51</f>
        <v>1800</v>
      </c>
    </row>
    <row r="50" spans="1:30" ht="18.75" x14ac:dyDescent="0.25">
      <c r="A50" s="71"/>
      <c r="B50" s="36">
        <v>6</v>
      </c>
      <c r="C50" s="25" t="s">
        <v>30</v>
      </c>
      <c r="D50" s="23">
        <v>0</v>
      </c>
      <c r="E50" s="23">
        <f>-$D$7</f>
        <v>-2000</v>
      </c>
      <c r="F50" s="23">
        <f t="shared" ref="F50:I50" si="38">-$D$7</f>
        <v>-2000</v>
      </c>
      <c r="G50" s="23">
        <f t="shared" si="38"/>
        <v>-2000</v>
      </c>
      <c r="H50" s="23">
        <f t="shared" si="38"/>
        <v>-2000</v>
      </c>
      <c r="I50" s="37">
        <f t="shared" si="38"/>
        <v>-2000</v>
      </c>
      <c r="J50" s="8"/>
      <c r="K50" s="8"/>
      <c r="W50" s="15" t="s">
        <v>13</v>
      </c>
      <c r="X50" s="16"/>
    </row>
    <row r="51" spans="1:30" ht="19.5" thickBot="1" x14ac:dyDescent="0.3">
      <c r="A51" s="71"/>
      <c r="B51" s="36">
        <v>7</v>
      </c>
      <c r="C51" s="27" t="s">
        <v>31</v>
      </c>
      <c r="D51" s="23">
        <v>0</v>
      </c>
      <c r="E51" s="23">
        <f>SUM(E48:E50)</f>
        <v>2080</v>
      </c>
      <c r="F51" s="23">
        <f t="shared" ref="F51:I51" si="39">SUM(F48:F50)</f>
        <v>2598.3999999999996</v>
      </c>
      <c r="G51" s="26">
        <f t="shared" si="39"/>
        <v>3314.3519999999999</v>
      </c>
      <c r="H51" s="26">
        <f t="shared" si="39"/>
        <v>3027.7825599999996</v>
      </c>
      <c r="I51" s="38">
        <f t="shared" si="39"/>
        <v>938.61603680000007</v>
      </c>
      <c r="J51" s="10"/>
      <c r="K51" s="8"/>
      <c r="W51" s="18" t="s">
        <v>14</v>
      </c>
      <c r="X51" s="19">
        <v>5</v>
      </c>
    </row>
    <row r="52" spans="1:30" ht="15.75" x14ac:dyDescent="0.25">
      <c r="A52" s="71"/>
      <c r="B52" s="36">
        <v>8</v>
      </c>
      <c r="C52" s="25" t="s">
        <v>32</v>
      </c>
      <c r="D52" s="23">
        <v>0</v>
      </c>
      <c r="E52" s="23"/>
      <c r="F52" s="23"/>
      <c r="G52" s="23"/>
      <c r="H52" s="23"/>
      <c r="I52" s="37"/>
      <c r="J52" s="8"/>
      <c r="K52" s="9"/>
    </row>
    <row r="53" spans="1:30" ht="15.75" x14ac:dyDescent="0.25">
      <c r="A53" s="71"/>
      <c r="B53" s="36">
        <v>9</v>
      </c>
      <c r="C53" s="27" t="s">
        <v>33</v>
      </c>
      <c r="D53" s="23">
        <v>0</v>
      </c>
      <c r="E53" s="23">
        <f>$D$4</f>
        <v>10000</v>
      </c>
      <c r="F53" s="23">
        <f>E54</f>
        <v>8000</v>
      </c>
      <c r="G53" s="23">
        <f t="shared" ref="G53:I53" si="40">F54</f>
        <v>6000</v>
      </c>
      <c r="H53" s="23">
        <f t="shared" si="40"/>
        <v>4000</v>
      </c>
      <c r="I53" s="37">
        <f t="shared" si="40"/>
        <v>2000</v>
      </c>
      <c r="J53" s="8"/>
      <c r="K53" s="8"/>
    </row>
    <row r="54" spans="1:30" ht="16.5" thickBot="1" x14ac:dyDescent="0.3">
      <c r="A54" s="71"/>
      <c r="B54" s="36">
        <v>10</v>
      </c>
      <c r="C54" s="27" t="s">
        <v>34</v>
      </c>
      <c r="D54" s="23">
        <v>0</v>
      </c>
      <c r="E54" s="23">
        <f>E53+E50</f>
        <v>8000</v>
      </c>
      <c r="F54" s="23">
        <f t="shared" ref="F54:I54" si="41">F53+F50</f>
        <v>6000</v>
      </c>
      <c r="G54" s="23">
        <f t="shared" si="41"/>
        <v>4000</v>
      </c>
      <c r="H54" s="23">
        <f t="shared" si="41"/>
        <v>2000</v>
      </c>
      <c r="I54" s="37">
        <f t="shared" si="41"/>
        <v>0</v>
      </c>
      <c r="J54" s="8"/>
      <c r="K54" s="8"/>
    </row>
    <row r="55" spans="1:30" ht="15.75" x14ac:dyDescent="0.25">
      <c r="A55" s="71"/>
      <c r="B55" s="36">
        <v>11</v>
      </c>
      <c r="C55" s="27" t="s">
        <v>35</v>
      </c>
      <c r="D55" s="23">
        <v>0</v>
      </c>
      <c r="E55" s="23">
        <f>(E53+E54)/2</f>
        <v>9000</v>
      </c>
      <c r="F55" s="23">
        <f t="shared" ref="F55:I55" si="42">(F53+F54)/2</f>
        <v>7000</v>
      </c>
      <c r="G55" s="23">
        <f t="shared" si="42"/>
        <v>5000</v>
      </c>
      <c r="H55" s="23">
        <f t="shared" si="42"/>
        <v>3000</v>
      </c>
      <c r="I55" s="37">
        <f t="shared" si="42"/>
        <v>1000</v>
      </c>
      <c r="J55" s="8"/>
      <c r="K55" s="8"/>
      <c r="V55" s="32">
        <v>1</v>
      </c>
      <c r="W55" s="33" t="s">
        <v>18</v>
      </c>
      <c r="X55" s="34" t="s">
        <v>19</v>
      </c>
      <c r="Y55" s="33" t="s">
        <v>20</v>
      </c>
      <c r="Z55" s="33" t="s">
        <v>21</v>
      </c>
      <c r="AA55" s="33" t="s">
        <v>22</v>
      </c>
      <c r="AB55" s="33" t="s">
        <v>23</v>
      </c>
      <c r="AC55" s="35" t="s">
        <v>24</v>
      </c>
      <c r="AD55" s="2"/>
    </row>
    <row r="56" spans="1:30" ht="18.75" x14ac:dyDescent="0.25">
      <c r="A56" s="71"/>
      <c r="B56" s="36">
        <v>12</v>
      </c>
      <c r="C56" s="27" t="s">
        <v>36</v>
      </c>
      <c r="D56" s="23">
        <v>0</v>
      </c>
      <c r="E56" s="23">
        <f>-0.022*E55</f>
        <v>-198</v>
      </c>
      <c r="F56" s="23">
        <f t="shared" ref="F56:I56" si="43">-0.022*F55</f>
        <v>-154</v>
      </c>
      <c r="G56" s="23">
        <f t="shared" si="43"/>
        <v>-110</v>
      </c>
      <c r="H56" s="23">
        <f t="shared" si="43"/>
        <v>-66</v>
      </c>
      <c r="I56" s="37">
        <f t="shared" si="43"/>
        <v>-22</v>
      </c>
      <c r="J56" s="8"/>
      <c r="K56" s="8"/>
      <c r="V56" s="36">
        <v>2</v>
      </c>
      <c r="W56" s="22" t="s">
        <v>25</v>
      </c>
      <c r="X56" s="23">
        <v>0</v>
      </c>
      <c r="Y56" s="23">
        <v>1</v>
      </c>
      <c r="Z56" s="23">
        <v>2</v>
      </c>
      <c r="AA56" s="23">
        <v>3</v>
      </c>
      <c r="AB56" s="23">
        <v>4</v>
      </c>
      <c r="AC56" s="37">
        <v>5</v>
      </c>
      <c r="AD56" s="3"/>
    </row>
    <row r="57" spans="1:30" ht="15.75" x14ac:dyDescent="0.25">
      <c r="A57" s="71"/>
      <c r="B57" s="36">
        <v>13</v>
      </c>
      <c r="C57" s="27" t="s">
        <v>37</v>
      </c>
      <c r="D57" s="23">
        <v>0</v>
      </c>
      <c r="E57" s="23">
        <f>E51+E56</f>
        <v>1882</v>
      </c>
      <c r="F57" s="23">
        <f t="shared" ref="F57:I57" si="44">F51+F56</f>
        <v>2444.3999999999996</v>
      </c>
      <c r="G57" s="23">
        <f t="shared" si="44"/>
        <v>3204.3519999999999</v>
      </c>
      <c r="H57" s="26">
        <f t="shared" si="44"/>
        <v>2961.7825599999996</v>
      </c>
      <c r="I57" s="38">
        <f t="shared" si="44"/>
        <v>916.61603680000007</v>
      </c>
      <c r="J57" s="10"/>
      <c r="K57" s="8"/>
      <c r="V57" s="36">
        <v>3</v>
      </c>
      <c r="W57" s="24" t="s">
        <v>27</v>
      </c>
      <c r="X57" s="23">
        <v>0</v>
      </c>
      <c r="Y57" s="23"/>
      <c r="Z57" s="23"/>
      <c r="AA57" s="23"/>
      <c r="AB57" s="23"/>
      <c r="AC57" s="37"/>
      <c r="AD57" s="3"/>
    </row>
    <row r="58" spans="1:30" ht="18.75" x14ac:dyDescent="0.25">
      <c r="A58" s="71"/>
      <c r="B58" s="36">
        <v>14</v>
      </c>
      <c r="C58" s="25" t="s">
        <v>38</v>
      </c>
      <c r="D58" s="23">
        <v>0</v>
      </c>
      <c r="E58" s="23">
        <f>-E57*0.2</f>
        <v>-376.40000000000003</v>
      </c>
      <c r="F58" s="23">
        <f t="shared" ref="F58:I58" si="45">-F57*0.2</f>
        <v>-488.87999999999994</v>
      </c>
      <c r="G58" s="26">
        <f t="shared" si="45"/>
        <v>-640.87040000000002</v>
      </c>
      <c r="H58" s="26">
        <f t="shared" si="45"/>
        <v>-592.35651199999995</v>
      </c>
      <c r="I58" s="38">
        <f t="shared" si="45"/>
        <v>-183.32320736000003</v>
      </c>
      <c r="J58" s="10"/>
      <c r="K58" s="8"/>
      <c r="V58" s="36">
        <v>4</v>
      </c>
      <c r="W58" s="25" t="s">
        <v>28</v>
      </c>
      <c r="X58" s="23">
        <v>0</v>
      </c>
      <c r="Y58" s="23">
        <f>Y16</f>
        <v>6800</v>
      </c>
      <c r="Z58" s="23">
        <f t="shared" ref="Z58:AC59" si="46">Z16</f>
        <v>7400</v>
      </c>
      <c r="AA58" s="23">
        <f t="shared" si="46"/>
        <v>8200</v>
      </c>
      <c r="AB58" s="23">
        <f t="shared" si="46"/>
        <v>8000</v>
      </c>
      <c r="AC58" s="37">
        <f t="shared" si="46"/>
        <v>6000</v>
      </c>
      <c r="AD58" s="3"/>
    </row>
    <row r="59" spans="1:30" ht="18.75" x14ac:dyDescent="0.25">
      <c r="A59" s="71"/>
      <c r="B59" s="36">
        <v>15</v>
      </c>
      <c r="C59" s="25" t="s">
        <v>39</v>
      </c>
      <c r="D59" s="23">
        <v>0</v>
      </c>
      <c r="E59" s="23">
        <f>E57+E58</f>
        <v>1505.6</v>
      </c>
      <c r="F59" s="23">
        <f t="shared" ref="F59:I59" si="47">F57+F58</f>
        <v>1955.5199999999998</v>
      </c>
      <c r="G59" s="26">
        <f t="shared" si="47"/>
        <v>2563.4816000000001</v>
      </c>
      <c r="H59" s="26">
        <f t="shared" si="47"/>
        <v>2369.4260479999998</v>
      </c>
      <c r="I59" s="38">
        <f t="shared" si="47"/>
        <v>733.29282944000011</v>
      </c>
      <c r="J59" s="10"/>
      <c r="K59" s="8"/>
      <c r="V59" s="36">
        <v>5</v>
      </c>
      <c r="W59" s="25" t="s">
        <v>29</v>
      </c>
      <c r="X59" s="23">
        <v>0</v>
      </c>
      <c r="Y59" s="23">
        <f>Y17</f>
        <v>-3400</v>
      </c>
      <c r="Z59" s="23">
        <f t="shared" si="46"/>
        <v>-3502</v>
      </c>
      <c r="AA59" s="23">
        <f t="shared" si="46"/>
        <v>-3607.06</v>
      </c>
      <c r="AB59" s="26">
        <f t="shared" si="46"/>
        <v>-3715.2718</v>
      </c>
      <c r="AC59" s="37">
        <f t="shared" si="46"/>
        <v>-3826.7299539999999</v>
      </c>
      <c r="AD59" s="3"/>
    </row>
    <row r="60" spans="1:30" ht="18.75" x14ac:dyDescent="0.25">
      <c r="A60" s="71"/>
      <c r="B60" s="36">
        <v>16</v>
      </c>
      <c r="C60" s="25" t="s">
        <v>40</v>
      </c>
      <c r="D60" s="23">
        <v>0</v>
      </c>
      <c r="E60" s="23">
        <f>$D$7</f>
        <v>2000</v>
      </c>
      <c r="F60" s="23">
        <f t="shared" ref="F60:I60" si="48">$D$7</f>
        <v>2000</v>
      </c>
      <c r="G60" s="23">
        <f t="shared" si="48"/>
        <v>2000</v>
      </c>
      <c r="H60" s="23">
        <f t="shared" si="48"/>
        <v>2000</v>
      </c>
      <c r="I60" s="37">
        <f t="shared" si="48"/>
        <v>2000</v>
      </c>
      <c r="J60" s="8"/>
      <c r="K60" s="8"/>
      <c r="V60" s="36">
        <v>6</v>
      </c>
      <c r="W60" s="25" t="s">
        <v>30</v>
      </c>
      <c r="X60" s="23">
        <v>0</v>
      </c>
      <c r="Y60" s="23">
        <f>-$X$49</f>
        <v>-1800</v>
      </c>
      <c r="Z60" s="23">
        <f t="shared" ref="Z60:AC60" si="49">-$X$49</f>
        <v>-1800</v>
      </c>
      <c r="AA60" s="23">
        <f t="shared" si="49"/>
        <v>-1800</v>
      </c>
      <c r="AB60" s="23">
        <f t="shared" si="49"/>
        <v>-1800</v>
      </c>
      <c r="AC60" s="37">
        <f t="shared" si="49"/>
        <v>-1800</v>
      </c>
      <c r="AD60" s="3"/>
    </row>
    <row r="61" spans="1:30" ht="15.75" x14ac:dyDescent="0.25">
      <c r="A61" s="71"/>
      <c r="B61" s="36">
        <v>17</v>
      </c>
      <c r="C61" s="24" t="s">
        <v>41</v>
      </c>
      <c r="D61" s="23">
        <v>0</v>
      </c>
      <c r="E61" s="23">
        <f>E59+E60</f>
        <v>3505.6</v>
      </c>
      <c r="F61" s="23">
        <f t="shared" ref="F61:I61" si="50">F59+F60</f>
        <v>3955.5199999999995</v>
      </c>
      <c r="G61" s="26">
        <f t="shared" si="50"/>
        <v>4563.4816000000001</v>
      </c>
      <c r="H61" s="26">
        <f t="shared" si="50"/>
        <v>4369.4260479999994</v>
      </c>
      <c r="I61" s="38">
        <f t="shared" si="50"/>
        <v>2733.2928294399999</v>
      </c>
      <c r="J61" s="10"/>
      <c r="K61" s="9"/>
      <c r="V61" s="36">
        <v>7</v>
      </c>
      <c r="W61" s="27" t="s">
        <v>31</v>
      </c>
      <c r="X61" s="23">
        <v>0</v>
      </c>
      <c r="Y61" s="23">
        <f>SUM(Y58:Y60)</f>
        <v>1600</v>
      </c>
      <c r="Z61" s="23">
        <f t="shared" ref="Z61:AC61" si="51">SUM(Z58:Z60)</f>
        <v>2098</v>
      </c>
      <c r="AA61" s="26">
        <f t="shared" si="51"/>
        <v>2792.9400000000005</v>
      </c>
      <c r="AB61" s="26">
        <f t="shared" si="51"/>
        <v>2484.7281999999996</v>
      </c>
      <c r="AC61" s="38">
        <f t="shared" si="51"/>
        <v>373.27004600000009</v>
      </c>
      <c r="AD61" s="5"/>
    </row>
    <row r="62" spans="1:30" ht="15.75" x14ac:dyDescent="0.25">
      <c r="A62" s="71"/>
      <c r="B62" s="36">
        <v>18</v>
      </c>
      <c r="C62" s="28" t="s">
        <v>42</v>
      </c>
      <c r="D62" s="23">
        <v>0</v>
      </c>
      <c r="E62" s="23"/>
      <c r="F62" s="23"/>
      <c r="G62" s="23"/>
      <c r="H62" s="23"/>
      <c r="I62" s="37"/>
      <c r="J62" s="8"/>
      <c r="K62" s="9"/>
      <c r="V62" s="36">
        <v>8</v>
      </c>
      <c r="W62" s="25" t="s">
        <v>32</v>
      </c>
      <c r="X62" s="23">
        <v>0</v>
      </c>
      <c r="Y62" s="23"/>
      <c r="Z62" s="23"/>
      <c r="AA62" s="23"/>
      <c r="AB62" s="23"/>
      <c r="AC62" s="37"/>
      <c r="AD62" s="3"/>
    </row>
    <row r="63" spans="1:30" ht="18.75" x14ac:dyDescent="0.25">
      <c r="A63" s="71"/>
      <c r="B63" s="36">
        <v>19</v>
      </c>
      <c r="C63" s="25" t="s">
        <v>43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37">
        <v>0</v>
      </c>
      <c r="J63" s="8"/>
      <c r="K63" s="8"/>
      <c r="V63" s="36">
        <v>9</v>
      </c>
      <c r="W63" s="27" t="s">
        <v>33</v>
      </c>
      <c r="X63" s="23">
        <v>0</v>
      </c>
      <c r="Y63" s="23">
        <f>$X$46</f>
        <v>9000</v>
      </c>
      <c r="Z63" s="23">
        <f>Y64</f>
        <v>7200</v>
      </c>
      <c r="AA63" s="23">
        <f t="shared" ref="AA63:AC63" si="52">Z64</f>
        <v>5400</v>
      </c>
      <c r="AB63" s="23">
        <f t="shared" si="52"/>
        <v>3600</v>
      </c>
      <c r="AC63" s="37">
        <f t="shared" si="52"/>
        <v>1800</v>
      </c>
      <c r="AD63" s="3"/>
    </row>
    <row r="64" spans="1:30" ht="18.75" x14ac:dyDescent="0.25">
      <c r="A64" s="71"/>
      <c r="B64" s="36">
        <v>20</v>
      </c>
      <c r="C64" s="27" t="s">
        <v>44</v>
      </c>
      <c r="D64" s="23">
        <f>-$D$4</f>
        <v>-10000</v>
      </c>
      <c r="E64" s="23">
        <v>0</v>
      </c>
      <c r="F64" s="23">
        <v>0</v>
      </c>
      <c r="G64" s="23">
        <v>0</v>
      </c>
      <c r="H64" s="23">
        <v>0</v>
      </c>
      <c r="I64" s="37">
        <v>0</v>
      </c>
      <c r="J64" s="8"/>
      <c r="K64" s="8"/>
      <c r="V64" s="36">
        <v>10</v>
      </c>
      <c r="W64" s="27" t="s">
        <v>34</v>
      </c>
      <c r="X64" s="23">
        <v>0</v>
      </c>
      <c r="Y64" s="23">
        <f>Y63+Y60</f>
        <v>7200</v>
      </c>
      <c r="Z64" s="23">
        <f t="shared" ref="Z64:AC64" si="53">Z63+Z60</f>
        <v>5400</v>
      </c>
      <c r="AA64" s="23">
        <f t="shared" si="53"/>
        <v>3600</v>
      </c>
      <c r="AB64" s="23">
        <f t="shared" si="53"/>
        <v>1800</v>
      </c>
      <c r="AC64" s="37">
        <f t="shared" si="53"/>
        <v>0</v>
      </c>
      <c r="AD64" s="3"/>
    </row>
    <row r="65" spans="1:30" ht="18.75" x14ac:dyDescent="0.25">
      <c r="A65" s="71"/>
      <c r="B65" s="36">
        <v>21</v>
      </c>
      <c r="C65" s="25" t="s">
        <v>45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37">
        <v>0</v>
      </c>
      <c r="J65" s="8"/>
      <c r="K65" s="8"/>
      <c r="V65" s="36">
        <v>11</v>
      </c>
      <c r="W65" s="27" t="s">
        <v>35</v>
      </c>
      <c r="X65" s="23">
        <v>0</v>
      </c>
      <c r="Y65" s="23">
        <f>(Y63+Y64)/2</f>
        <v>8100</v>
      </c>
      <c r="Z65" s="23">
        <f t="shared" ref="Z65:AC65" si="54">(Z63+Z64)/2</f>
        <v>6300</v>
      </c>
      <c r="AA65" s="23">
        <f t="shared" si="54"/>
        <v>4500</v>
      </c>
      <c r="AB65" s="23">
        <f t="shared" si="54"/>
        <v>2700</v>
      </c>
      <c r="AC65" s="37">
        <f t="shared" si="54"/>
        <v>900</v>
      </c>
      <c r="AD65" s="3"/>
    </row>
    <row r="66" spans="1:30" ht="18.75" x14ac:dyDescent="0.25">
      <c r="A66" s="71"/>
      <c r="B66" s="36">
        <v>22</v>
      </c>
      <c r="C66" s="28" t="s">
        <v>46</v>
      </c>
      <c r="D66" s="23">
        <f>SUM(D63:D65)</f>
        <v>-10000</v>
      </c>
      <c r="E66" s="23">
        <f t="shared" ref="E66:I66" si="55">SUM(E63:E65)</f>
        <v>0</v>
      </c>
      <c r="F66" s="23">
        <f t="shared" si="55"/>
        <v>0</v>
      </c>
      <c r="G66" s="23">
        <f t="shared" si="55"/>
        <v>0</v>
      </c>
      <c r="H66" s="23">
        <f t="shared" si="55"/>
        <v>0</v>
      </c>
      <c r="I66" s="37">
        <f t="shared" si="55"/>
        <v>0</v>
      </c>
      <c r="J66" s="8"/>
      <c r="K66" s="9"/>
      <c r="V66" s="36">
        <v>12</v>
      </c>
      <c r="W66" s="27" t="s">
        <v>36</v>
      </c>
      <c r="X66" s="23">
        <v>0</v>
      </c>
      <c r="Y66" s="23">
        <f>-0.022*Y65</f>
        <v>-178.2</v>
      </c>
      <c r="Z66" s="23">
        <f t="shared" ref="Z66:AC66" si="56">-0.022*Z65</f>
        <v>-138.6</v>
      </c>
      <c r="AA66" s="23">
        <f t="shared" si="56"/>
        <v>-99</v>
      </c>
      <c r="AB66" s="23">
        <f t="shared" si="56"/>
        <v>-59.4</v>
      </c>
      <c r="AC66" s="37">
        <f t="shared" si="56"/>
        <v>-19.799999999999997</v>
      </c>
      <c r="AD66" s="3"/>
    </row>
    <row r="67" spans="1:30" ht="15.75" x14ac:dyDescent="0.25">
      <c r="A67" s="71"/>
      <c r="B67" s="36">
        <v>23</v>
      </c>
      <c r="C67" s="28" t="s">
        <v>47</v>
      </c>
      <c r="D67" s="23">
        <f>D61+D66</f>
        <v>-10000</v>
      </c>
      <c r="E67" s="23">
        <f t="shared" ref="E67:I67" si="57">E61+E66</f>
        <v>3505.6</v>
      </c>
      <c r="F67" s="23">
        <f t="shared" si="57"/>
        <v>3955.5199999999995</v>
      </c>
      <c r="G67" s="23">
        <f t="shared" si="57"/>
        <v>4563.4816000000001</v>
      </c>
      <c r="H67" s="26">
        <f t="shared" si="57"/>
        <v>4369.4260479999994</v>
      </c>
      <c r="I67" s="38">
        <f t="shared" si="57"/>
        <v>2733.2928294399999</v>
      </c>
      <c r="J67" s="10"/>
      <c r="K67" s="8"/>
      <c r="V67" s="36">
        <v>13</v>
      </c>
      <c r="W67" s="27" t="s">
        <v>37</v>
      </c>
      <c r="X67" s="23">
        <v>0</v>
      </c>
      <c r="Y67" s="23">
        <f>Y61+Y66</f>
        <v>1421.8</v>
      </c>
      <c r="Z67" s="23">
        <f t="shared" ref="Z67:AC67" si="58">Z61+Z66</f>
        <v>1959.4</v>
      </c>
      <c r="AA67" s="23">
        <f t="shared" si="58"/>
        <v>2693.9400000000005</v>
      </c>
      <c r="AB67" s="26">
        <f t="shared" si="58"/>
        <v>2425.3281999999995</v>
      </c>
      <c r="AC67" s="38">
        <f t="shared" si="58"/>
        <v>353.47004600000008</v>
      </c>
      <c r="AD67" s="5"/>
    </row>
    <row r="68" spans="1:30" ht="18.75" x14ac:dyDescent="0.25">
      <c r="A68" s="71"/>
      <c r="B68" s="36">
        <v>24</v>
      </c>
      <c r="C68" s="27" t="s">
        <v>48</v>
      </c>
      <c r="D68" s="23">
        <f>1/(1+0.21)^D46</f>
        <v>1</v>
      </c>
      <c r="E68" s="29">
        <f t="shared" ref="E68:I68" si="59">1/(1+0.21)^E46</f>
        <v>0.82644628099173556</v>
      </c>
      <c r="F68" s="29">
        <f t="shared" si="59"/>
        <v>0.68301345536507074</v>
      </c>
      <c r="G68" s="29">
        <f t="shared" si="59"/>
        <v>0.56447393005377744</v>
      </c>
      <c r="H68" s="29">
        <f t="shared" si="59"/>
        <v>0.46650738020973348</v>
      </c>
      <c r="I68" s="39">
        <f t="shared" si="59"/>
        <v>0.38554328942953181</v>
      </c>
      <c r="J68" s="11"/>
      <c r="K68" s="8"/>
      <c r="V68" s="36">
        <v>14</v>
      </c>
      <c r="W68" s="25" t="s">
        <v>38</v>
      </c>
      <c r="X68" s="23">
        <v>0</v>
      </c>
      <c r="Y68" s="23">
        <f>-Y67*0.2</f>
        <v>-284.36</v>
      </c>
      <c r="Z68" s="23">
        <f t="shared" ref="Z68:AC68" si="60">-Z67*0.2</f>
        <v>-391.88000000000005</v>
      </c>
      <c r="AA68" s="26">
        <f t="shared" si="60"/>
        <v>-538.78800000000012</v>
      </c>
      <c r="AB68" s="26">
        <f t="shared" si="60"/>
        <v>-485.06563999999992</v>
      </c>
      <c r="AC68" s="38">
        <f t="shared" si="60"/>
        <v>-70.694009200000025</v>
      </c>
      <c r="AD68" s="5"/>
    </row>
    <row r="69" spans="1:30" ht="15.75" x14ac:dyDescent="0.25">
      <c r="A69" s="71"/>
      <c r="B69" s="36">
        <v>25</v>
      </c>
      <c r="C69" s="27" t="s">
        <v>49</v>
      </c>
      <c r="D69" s="23">
        <f>D67*D68</f>
        <v>-10000</v>
      </c>
      <c r="E69" s="26">
        <f t="shared" ref="E69:I69" si="61">E67*E68</f>
        <v>2897.1900826446281</v>
      </c>
      <c r="F69" s="26">
        <f t="shared" si="61"/>
        <v>2701.6733829656441</v>
      </c>
      <c r="G69" s="26">
        <f t="shared" si="61"/>
        <v>2575.9663934801006</v>
      </c>
      <c r="H69" s="26">
        <f t="shared" si="61"/>
        <v>2038.3694986726489</v>
      </c>
      <c r="I69" s="38">
        <f t="shared" si="61"/>
        <v>1053.8027084364498</v>
      </c>
      <c r="J69" s="10"/>
      <c r="K69" s="8"/>
      <c r="V69" s="36">
        <v>15</v>
      </c>
      <c r="W69" s="25" t="s">
        <v>39</v>
      </c>
      <c r="X69" s="23">
        <v>0</v>
      </c>
      <c r="Y69" s="23">
        <f>Y67+Y68</f>
        <v>1137.44</v>
      </c>
      <c r="Z69" s="23">
        <f t="shared" ref="Z69:AC69" si="62">Z67+Z68</f>
        <v>1567.52</v>
      </c>
      <c r="AA69" s="26">
        <f t="shared" si="62"/>
        <v>2155.1520000000005</v>
      </c>
      <c r="AB69" s="26">
        <f t="shared" si="62"/>
        <v>1940.2625599999997</v>
      </c>
      <c r="AC69" s="38">
        <f t="shared" si="62"/>
        <v>282.77603680000004</v>
      </c>
      <c r="AD69" s="5"/>
    </row>
    <row r="70" spans="1:30" ht="18.75" x14ac:dyDescent="0.25">
      <c r="A70" s="71"/>
      <c r="B70" s="36">
        <v>26</v>
      </c>
      <c r="C70" s="27" t="s">
        <v>50</v>
      </c>
      <c r="D70" s="23">
        <f>D69</f>
        <v>-10000</v>
      </c>
      <c r="E70" s="26">
        <f>D70+E69</f>
        <v>-7102.8099173553719</v>
      </c>
      <c r="F70" s="26">
        <f t="shared" ref="F70:I70" si="63">E70+F69</f>
        <v>-4401.1365343897278</v>
      </c>
      <c r="G70" s="26">
        <f t="shared" si="63"/>
        <v>-1825.1701409096272</v>
      </c>
      <c r="H70" s="26">
        <f t="shared" si="63"/>
        <v>213.19935776302168</v>
      </c>
      <c r="I70" s="38">
        <f t="shared" si="63"/>
        <v>1267.0020661994715</v>
      </c>
      <c r="J70" s="10"/>
      <c r="K70" s="8"/>
      <c r="V70" s="36">
        <v>16</v>
      </c>
      <c r="W70" s="25" t="s">
        <v>40</v>
      </c>
      <c r="X70" s="23">
        <v>0</v>
      </c>
      <c r="Y70" s="23">
        <f>$X$49</f>
        <v>1800</v>
      </c>
      <c r="Z70" s="23">
        <f t="shared" ref="Z70:AC70" si="64">$X$49</f>
        <v>1800</v>
      </c>
      <c r="AA70" s="23">
        <f t="shared" si="64"/>
        <v>1800</v>
      </c>
      <c r="AB70" s="23">
        <f t="shared" si="64"/>
        <v>1800</v>
      </c>
      <c r="AC70" s="37">
        <f t="shared" si="64"/>
        <v>1800</v>
      </c>
      <c r="AD70" s="3"/>
    </row>
    <row r="71" spans="1:30" ht="15.75" x14ac:dyDescent="0.25">
      <c r="A71" s="71"/>
      <c r="B71" s="36">
        <v>27</v>
      </c>
      <c r="C71" s="27" t="s">
        <v>51</v>
      </c>
      <c r="D71" s="26">
        <f>I70</f>
        <v>1267.0020661994715</v>
      </c>
      <c r="E71" s="23"/>
      <c r="F71" s="23"/>
      <c r="G71" s="23"/>
      <c r="H71" s="23"/>
      <c r="I71" s="37"/>
      <c r="J71" s="8"/>
      <c r="K71" s="9"/>
      <c r="V71" s="36">
        <v>17</v>
      </c>
      <c r="W71" s="24" t="s">
        <v>41</v>
      </c>
      <c r="X71" s="23">
        <v>0</v>
      </c>
      <c r="Y71" s="23">
        <f>Y69+Y70</f>
        <v>2937.44</v>
      </c>
      <c r="Z71" s="23">
        <f t="shared" ref="Z71:AC71" si="65">Z69+Z70</f>
        <v>3367.52</v>
      </c>
      <c r="AA71" s="23">
        <f t="shared" si="65"/>
        <v>3955.1520000000005</v>
      </c>
      <c r="AB71" s="26">
        <f t="shared" si="65"/>
        <v>3740.2625599999997</v>
      </c>
      <c r="AC71" s="38">
        <f t="shared" si="65"/>
        <v>2082.7760367999999</v>
      </c>
      <c r="AD71" s="5"/>
    </row>
    <row r="72" spans="1:30" ht="15.75" x14ac:dyDescent="0.25">
      <c r="A72" s="71"/>
      <c r="B72" s="36">
        <v>28</v>
      </c>
      <c r="C72" s="27" t="s">
        <v>52</v>
      </c>
      <c r="D72" s="30">
        <f>IRR(D67:I67)</f>
        <v>0.26736656273707626</v>
      </c>
      <c r="E72" s="30"/>
      <c r="F72" s="30"/>
      <c r="G72" s="23"/>
      <c r="H72" s="23"/>
      <c r="I72" s="37"/>
      <c r="J72" s="8"/>
      <c r="K72" s="9"/>
      <c r="V72" s="36">
        <v>18</v>
      </c>
      <c r="W72" s="28" t="s">
        <v>42</v>
      </c>
      <c r="X72" s="23">
        <v>0</v>
      </c>
      <c r="Y72" s="23"/>
      <c r="Z72" s="23"/>
      <c r="AA72" s="23"/>
      <c r="AB72" s="23"/>
      <c r="AC72" s="37"/>
      <c r="AD72" s="3"/>
    </row>
    <row r="73" spans="1:30" ht="18.75" x14ac:dyDescent="0.25">
      <c r="A73" s="71"/>
      <c r="B73" s="36">
        <v>29</v>
      </c>
      <c r="C73" s="27" t="s">
        <v>53</v>
      </c>
      <c r="D73" s="26">
        <f>(D71+$D$4)/$D$4</f>
        <v>1.1267002066199472</v>
      </c>
      <c r="E73" s="23"/>
      <c r="F73" s="23"/>
      <c r="G73" s="23"/>
      <c r="H73" s="23"/>
      <c r="I73" s="37"/>
      <c r="J73" s="8"/>
      <c r="K73" s="9"/>
      <c r="V73" s="36">
        <v>19</v>
      </c>
      <c r="W73" s="25" t="s">
        <v>43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37">
        <v>0</v>
      </c>
      <c r="AD73" s="3"/>
    </row>
    <row r="74" spans="1:30" ht="19.5" thickBot="1" x14ac:dyDescent="0.3">
      <c r="A74" s="71"/>
      <c r="B74" s="40">
        <v>30</v>
      </c>
      <c r="C74" s="41" t="s">
        <v>54</v>
      </c>
      <c r="D74" s="42">
        <f>H46+(H46-G46)*H70/(G70-H70)</f>
        <v>3.895406913269722</v>
      </c>
      <c r="E74" s="43"/>
      <c r="F74" s="43"/>
      <c r="G74" s="43"/>
      <c r="H74" s="43"/>
      <c r="I74" s="44"/>
      <c r="J74" s="8"/>
      <c r="K74" s="9"/>
      <c r="V74" s="36">
        <v>20</v>
      </c>
      <c r="W74" s="27" t="s">
        <v>44</v>
      </c>
      <c r="X74" s="23">
        <f>-$X$46</f>
        <v>-9000</v>
      </c>
      <c r="Y74" s="23">
        <v>0</v>
      </c>
      <c r="Z74" s="23">
        <v>0</v>
      </c>
      <c r="AA74" s="23">
        <v>0</v>
      </c>
      <c r="AB74" s="23">
        <v>0</v>
      </c>
      <c r="AC74" s="37">
        <v>0</v>
      </c>
      <c r="AD74" s="3"/>
    </row>
    <row r="75" spans="1:30" ht="18.75" x14ac:dyDescent="0.25">
      <c r="A75" s="71"/>
      <c r="V75" s="36">
        <v>21</v>
      </c>
      <c r="W75" s="25" t="s">
        <v>45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37">
        <v>0</v>
      </c>
      <c r="AD75" s="3"/>
    </row>
    <row r="76" spans="1:30" ht="16.5" thickBot="1" x14ac:dyDescent="0.3">
      <c r="A76" s="71"/>
      <c r="V76" s="36">
        <v>22</v>
      </c>
      <c r="W76" s="28" t="s">
        <v>46</v>
      </c>
      <c r="X76" s="23">
        <f>SUM(X73:X75)</f>
        <v>-9000</v>
      </c>
      <c r="Y76" s="23">
        <f t="shared" ref="Y76:AC76" si="66">SUM(Y73:Y75)</f>
        <v>0</v>
      </c>
      <c r="Z76" s="23">
        <f t="shared" si="66"/>
        <v>0</v>
      </c>
      <c r="AA76" s="23">
        <f t="shared" si="66"/>
        <v>0</v>
      </c>
      <c r="AB76" s="23">
        <f t="shared" si="66"/>
        <v>0</v>
      </c>
      <c r="AC76" s="37">
        <f t="shared" si="66"/>
        <v>0</v>
      </c>
      <c r="AD76" s="3"/>
    </row>
    <row r="77" spans="1:30" ht="15.75" x14ac:dyDescent="0.25">
      <c r="A77" s="71"/>
      <c r="B77" s="32">
        <v>1</v>
      </c>
      <c r="C77" s="33" t="s">
        <v>18</v>
      </c>
      <c r="D77" s="34" t="s">
        <v>19</v>
      </c>
      <c r="E77" s="33" t="s">
        <v>20</v>
      </c>
      <c r="F77" s="33" t="s">
        <v>21</v>
      </c>
      <c r="G77" s="33" t="s">
        <v>22</v>
      </c>
      <c r="H77" s="33" t="s">
        <v>23</v>
      </c>
      <c r="I77" s="35" t="s">
        <v>24</v>
      </c>
      <c r="J77" s="2"/>
      <c r="K77" s="2"/>
      <c r="V77" s="36">
        <v>23</v>
      </c>
      <c r="W77" s="28" t="s">
        <v>47</v>
      </c>
      <c r="X77" s="23">
        <f>X71+X76</f>
        <v>-9000</v>
      </c>
      <c r="Y77" s="23">
        <f t="shared" ref="Y77:AC77" si="67">Y71+Y76</f>
        <v>2937.44</v>
      </c>
      <c r="Z77" s="23">
        <f t="shared" si="67"/>
        <v>3367.52</v>
      </c>
      <c r="AA77" s="26">
        <f t="shared" si="67"/>
        <v>3955.1520000000005</v>
      </c>
      <c r="AB77" s="26">
        <f t="shared" si="67"/>
        <v>3740.2625599999997</v>
      </c>
      <c r="AC77" s="38">
        <f t="shared" si="67"/>
        <v>2082.7760367999999</v>
      </c>
      <c r="AD77" s="5"/>
    </row>
    <row r="78" spans="1:30" ht="15.75" x14ac:dyDescent="0.25">
      <c r="A78" s="71"/>
      <c r="B78" s="36">
        <v>2</v>
      </c>
      <c r="C78" s="22" t="s">
        <v>25</v>
      </c>
      <c r="D78" s="23">
        <v>0</v>
      </c>
      <c r="E78" s="23">
        <v>1</v>
      </c>
      <c r="F78" s="23">
        <v>2</v>
      </c>
      <c r="G78" s="23">
        <v>3</v>
      </c>
      <c r="H78" s="23">
        <v>4</v>
      </c>
      <c r="I78" s="37">
        <v>5</v>
      </c>
      <c r="J78" s="3"/>
      <c r="K78" s="3"/>
      <c r="V78" s="36">
        <v>24</v>
      </c>
      <c r="W78" s="27" t="s">
        <v>48</v>
      </c>
      <c r="X78" s="23">
        <f>1/(1+0.21)^X56</f>
        <v>1</v>
      </c>
      <c r="Y78" s="29">
        <f t="shared" ref="Y78:AC78" si="68">1/(1+0.21)^Y56</f>
        <v>0.82644628099173556</v>
      </c>
      <c r="Z78" s="29">
        <f t="shared" si="68"/>
        <v>0.68301345536507074</v>
      </c>
      <c r="AA78" s="29">
        <f t="shared" si="68"/>
        <v>0.56447393005377744</v>
      </c>
      <c r="AB78" s="29">
        <f t="shared" si="68"/>
        <v>0.46650738020973348</v>
      </c>
      <c r="AC78" s="39">
        <f t="shared" si="68"/>
        <v>0.38554328942953181</v>
      </c>
      <c r="AD78" s="6"/>
    </row>
    <row r="79" spans="1:30" ht="15.75" x14ac:dyDescent="0.25">
      <c r="A79" s="71"/>
      <c r="B79" s="36">
        <v>3</v>
      </c>
      <c r="C79" s="24" t="s">
        <v>27</v>
      </c>
      <c r="D79" s="23">
        <v>0</v>
      </c>
      <c r="E79" s="23"/>
      <c r="F79" s="23"/>
      <c r="G79" s="23"/>
      <c r="H79" s="23"/>
      <c r="I79" s="37"/>
      <c r="J79" s="3"/>
      <c r="K79" s="4"/>
      <c r="V79" s="36">
        <v>25</v>
      </c>
      <c r="W79" s="27" t="s">
        <v>49</v>
      </c>
      <c r="X79" s="23">
        <f>X77*X78</f>
        <v>-9000</v>
      </c>
      <c r="Y79" s="26">
        <f t="shared" ref="Y79:AC79" si="69">Y77*Y78</f>
        <v>2427.636363636364</v>
      </c>
      <c r="Z79" s="26">
        <f t="shared" si="69"/>
        <v>2300.0614712109832</v>
      </c>
      <c r="AA79" s="26">
        <f t="shared" si="69"/>
        <v>2232.5801934000583</v>
      </c>
      <c r="AB79" s="26">
        <f t="shared" si="69"/>
        <v>1744.860088162151</v>
      </c>
      <c r="AC79" s="38">
        <f t="shared" si="69"/>
        <v>803.00032437287553</v>
      </c>
      <c r="AD79" s="5"/>
    </row>
    <row r="80" spans="1:30" ht="18.75" x14ac:dyDescent="0.25">
      <c r="A80" s="71"/>
      <c r="B80" s="36">
        <v>4</v>
      </c>
      <c r="C80" s="25" t="s">
        <v>28</v>
      </c>
      <c r="D80" s="23">
        <v>0</v>
      </c>
      <c r="E80" s="23">
        <f>E16</f>
        <v>6800</v>
      </c>
      <c r="F80" s="23">
        <f t="shared" ref="F80:I80" si="70">F16</f>
        <v>7400</v>
      </c>
      <c r="G80" s="23">
        <f t="shared" si="70"/>
        <v>8200</v>
      </c>
      <c r="H80" s="23">
        <f t="shared" si="70"/>
        <v>8000</v>
      </c>
      <c r="I80" s="37">
        <f t="shared" si="70"/>
        <v>6000</v>
      </c>
      <c r="J80" s="3"/>
      <c r="K80" s="3"/>
      <c r="V80" s="36">
        <v>26</v>
      </c>
      <c r="W80" s="27" t="s">
        <v>50</v>
      </c>
      <c r="X80" s="23">
        <f>X79</f>
        <v>-9000</v>
      </c>
      <c r="Y80" s="26">
        <f>X80+Y79</f>
        <v>-6572.363636363636</v>
      </c>
      <c r="Z80" s="26">
        <f t="shared" ref="Z80:AC80" si="71">Y80+Z79</f>
        <v>-4272.3021651526524</v>
      </c>
      <c r="AA80" s="26">
        <f t="shared" si="71"/>
        <v>-2039.7219717525941</v>
      </c>
      <c r="AB80" s="26">
        <f t="shared" si="71"/>
        <v>-294.86188359044309</v>
      </c>
      <c r="AC80" s="38">
        <f t="shared" si="71"/>
        <v>508.13844078243244</v>
      </c>
      <c r="AD80" s="5"/>
    </row>
    <row r="81" spans="1:33" ht="18.75" x14ac:dyDescent="0.25">
      <c r="A81" s="71"/>
      <c r="B81" s="36">
        <v>5</v>
      </c>
      <c r="C81" s="25" t="s">
        <v>29</v>
      </c>
      <c r="D81" s="23">
        <v>0</v>
      </c>
      <c r="E81" s="23">
        <f>E17*0.9</f>
        <v>-3060</v>
      </c>
      <c r="F81" s="23">
        <f t="shared" ref="F81:I81" si="72">F17*0.9</f>
        <v>-3151.8</v>
      </c>
      <c r="G81" s="26">
        <f t="shared" si="72"/>
        <v>-3246.3539999999998</v>
      </c>
      <c r="H81" s="26">
        <f t="shared" si="72"/>
        <v>-3343.7446199999999</v>
      </c>
      <c r="I81" s="37">
        <f t="shared" si="72"/>
        <v>-3444.0569586000001</v>
      </c>
      <c r="J81" s="75">
        <v>-0.1</v>
      </c>
      <c r="K81" s="3"/>
      <c r="V81" s="36">
        <v>27</v>
      </c>
      <c r="W81" s="27" t="s">
        <v>51</v>
      </c>
      <c r="X81" s="26">
        <f>AC80</f>
        <v>508.13844078243244</v>
      </c>
      <c r="Y81" s="23"/>
      <c r="Z81" s="23"/>
      <c r="AA81" s="23"/>
      <c r="AB81" s="23"/>
      <c r="AC81" s="37"/>
      <c r="AD81" s="3"/>
    </row>
    <row r="82" spans="1:33" ht="18.75" x14ac:dyDescent="0.25">
      <c r="A82" s="71"/>
      <c r="B82" s="36">
        <v>6</v>
      </c>
      <c r="C82" s="25" t="s">
        <v>30</v>
      </c>
      <c r="D82" s="23">
        <v>0</v>
      </c>
      <c r="E82" s="23">
        <f>-$D$7</f>
        <v>-2000</v>
      </c>
      <c r="F82" s="23">
        <f t="shared" ref="F82:I82" si="73">-$D$7</f>
        <v>-2000</v>
      </c>
      <c r="G82" s="23">
        <f t="shared" si="73"/>
        <v>-2000</v>
      </c>
      <c r="H82" s="23">
        <f t="shared" si="73"/>
        <v>-2000</v>
      </c>
      <c r="I82" s="37">
        <f t="shared" si="73"/>
        <v>-2000</v>
      </c>
      <c r="J82" s="3"/>
      <c r="K82" s="3"/>
      <c r="V82" s="36">
        <v>28</v>
      </c>
      <c r="W82" s="27" t="s">
        <v>52</v>
      </c>
      <c r="X82" s="30">
        <f>IRR(X77:AC77)</f>
        <v>0.23600790148156103</v>
      </c>
      <c r="Y82" s="30"/>
      <c r="Z82" s="30"/>
      <c r="AA82" s="23"/>
      <c r="AB82" s="23"/>
      <c r="AC82" s="37"/>
      <c r="AD82" s="3"/>
    </row>
    <row r="83" spans="1:33" ht="15.75" x14ac:dyDescent="0.25">
      <c r="A83" s="71"/>
      <c r="B83" s="36">
        <v>7</v>
      </c>
      <c r="C83" s="27" t="s">
        <v>31</v>
      </c>
      <c r="D83" s="23">
        <v>0</v>
      </c>
      <c r="E83" s="23">
        <f>SUM(E80:E82)</f>
        <v>1740</v>
      </c>
      <c r="F83" s="23">
        <f t="shared" ref="F83:I83" si="74">SUM(F80:F82)</f>
        <v>2248.1999999999998</v>
      </c>
      <c r="G83" s="26">
        <f t="shared" si="74"/>
        <v>2953.6460000000006</v>
      </c>
      <c r="H83" s="26">
        <f t="shared" si="74"/>
        <v>2656.2553800000005</v>
      </c>
      <c r="I83" s="38">
        <f t="shared" si="74"/>
        <v>555.94304139999986</v>
      </c>
      <c r="J83" s="5"/>
      <c r="K83" s="3"/>
      <c r="V83" s="36">
        <v>29</v>
      </c>
      <c r="W83" s="27" t="s">
        <v>53</v>
      </c>
      <c r="X83" s="26">
        <f>(X81+$X$46)/$X$46</f>
        <v>1.0564598267536036</v>
      </c>
      <c r="Y83" s="23"/>
      <c r="Z83" s="23"/>
      <c r="AA83" s="23"/>
      <c r="AB83" s="23"/>
      <c r="AC83" s="37"/>
      <c r="AD83" s="3"/>
    </row>
    <row r="84" spans="1:33" ht="16.5" thickBot="1" x14ac:dyDescent="0.3">
      <c r="A84" s="71"/>
      <c r="B84" s="36">
        <v>8</v>
      </c>
      <c r="C84" s="25" t="s">
        <v>32</v>
      </c>
      <c r="D84" s="23">
        <v>0</v>
      </c>
      <c r="E84" s="23"/>
      <c r="F84" s="23"/>
      <c r="G84" s="23"/>
      <c r="H84" s="23"/>
      <c r="I84" s="37"/>
      <c r="J84" s="3"/>
      <c r="K84" s="4"/>
      <c r="V84" s="40">
        <v>30</v>
      </c>
      <c r="W84" s="41" t="s">
        <v>54</v>
      </c>
      <c r="X84" s="42">
        <f>AC56+(AC56-AB56)*AC80/(AB80-AC80)</f>
        <v>4.3672002048326988</v>
      </c>
      <c r="Y84" s="43"/>
      <c r="Z84" s="43"/>
      <c r="AA84" s="43"/>
      <c r="AB84" s="43"/>
      <c r="AC84" s="44"/>
      <c r="AD84" s="3"/>
    </row>
    <row r="85" spans="1:33" ht="15.75" x14ac:dyDescent="0.25">
      <c r="A85" s="71"/>
      <c r="B85" s="36">
        <v>9</v>
      </c>
      <c r="C85" s="27" t="s">
        <v>33</v>
      </c>
      <c r="D85" s="23">
        <v>0</v>
      </c>
      <c r="E85" s="23">
        <f>$D$4</f>
        <v>10000</v>
      </c>
      <c r="F85" s="23">
        <f>E86</f>
        <v>8000</v>
      </c>
      <c r="G85" s="23">
        <f t="shared" ref="G85:I85" si="75">F86</f>
        <v>6000</v>
      </c>
      <c r="H85" s="23">
        <f t="shared" si="75"/>
        <v>4000</v>
      </c>
      <c r="I85" s="37">
        <f t="shared" si="75"/>
        <v>2000</v>
      </c>
      <c r="J85" s="3"/>
      <c r="K85" s="3"/>
    </row>
    <row r="86" spans="1:33" ht="16.5" thickBot="1" x14ac:dyDescent="0.3">
      <c r="A86" s="71"/>
      <c r="B86" s="36">
        <v>10</v>
      </c>
      <c r="C86" s="27" t="s">
        <v>34</v>
      </c>
      <c r="D86" s="23">
        <v>0</v>
      </c>
      <c r="E86" s="23">
        <f>E85+E82</f>
        <v>8000</v>
      </c>
      <c r="F86" s="23">
        <f t="shared" ref="F86:I86" si="76">F85+F82</f>
        <v>6000</v>
      </c>
      <c r="G86" s="23">
        <f t="shared" si="76"/>
        <v>4000</v>
      </c>
      <c r="H86" s="23">
        <f t="shared" si="76"/>
        <v>2000</v>
      </c>
      <c r="I86" s="37">
        <f t="shared" si="76"/>
        <v>0</v>
      </c>
      <c r="J86" s="3"/>
      <c r="K86" s="3"/>
    </row>
    <row r="87" spans="1:33" ht="37.5" x14ac:dyDescent="0.25">
      <c r="A87" s="71"/>
      <c r="B87" s="36">
        <v>11</v>
      </c>
      <c r="C87" s="27" t="s">
        <v>35</v>
      </c>
      <c r="D87" s="23">
        <v>0</v>
      </c>
      <c r="E87" s="23">
        <f>(E85+E86)/2</f>
        <v>9000</v>
      </c>
      <c r="F87" s="23">
        <f t="shared" ref="F87:I87" si="77">(F85+F86)/2</f>
        <v>7000</v>
      </c>
      <c r="G87" s="23">
        <f t="shared" si="77"/>
        <v>5000</v>
      </c>
      <c r="H87" s="23">
        <f t="shared" si="77"/>
        <v>3000</v>
      </c>
      <c r="I87" s="37">
        <f t="shared" si="77"/>
        <v>1000</v>
      </c>
      <c r="J87" s="3"/>
      <c r="K87" s="3"/>
      <c r="W87" s="46" t="s">
        <v>2</v>
      </c>
      <c r="X87" s="47" t="s">
        <v>3</v>
      </c>
      <c r="AF87" s="46" t="s">
        <v>2</v>
      </c>
      <c r="AG87" s="47" t="s">
        <v>3</v>
      </c>
    </row>
    <row r="88" spans="1:33" ht="18.75" x14ac:dyDescent="0.25">
      <c r="A88" s="71"/>
      <c r="B88" s="36">
        <v>12</v>
      </c>
      <c r="C88" s="27" t="s">
        <v>36</v>
      </c>
      <c r="D88" s="23">
        <v>0</v>
      </c>
      <c r="E88" s="23">
        <f>-0.022*E87</f>
        <v>-198</v>
      </c>
      <c r="F88" s="23">
        <f t="shared" ref="F88:I88" si="78">-0.022*F87</f>
        <v>-154</v>
      </c>
      <c r="G88" s="23">
        <f t="shared" si="78"/>
        <v>-110</v>
      </c>
      <c r="H88" s="23">
        <f t="shared" si="78"/>
        <v>-66</v>
      </c>
      <c r="I88" s="37">
        <f t="shared" si="78"/>
        <v>-22</v>
      </c>
      <c r="J88" s="3"/>
      <c r="K88" s="3"/>
      <c r="W88" s="15" t="s">
        <v>4</v>
      </c>
      <c r="X88" s="16">
        <f>D4*1.1</f>
        <v>11000</v>
      </c>
      <c r="Y88" s="76">
        <v>0.1</v>
      </c>
      <c r="AF88" s="55" t="s">
        <v>55</v>
      </c>
      <c r="AG88" s="60">
        <f>AI4</f>
        <v>-404.43690637795828</v>
      </c>
    </row>
    <row r="89" spans="1:33" ht="18.75" x14ac:dyDescent="0.25">
      <c r="A89" s="71"/>
      <c r="B89" s="36">
        <v>13</v>
      </c>
      <c r="C89" s="27" t="s">
        <v>37</v>
      </c>
      <c r="D89" s="23">
        <v>0</v>
      </c>
      <c r="E89" s="23">
        <f>E83+E88</f>
        <v>1542</v>
      </c>
      <c r="F89" s="23">
        <f t="shared" ref="F89:I89" si="79">F83+F88</f>
        <v>2094.1999999999998</v>
      </c>
      <c r="G89" s="26">
        <f t="shared" si="79"/>
        <v>2843.6460000000006</v>
      </c>
      <c r="H89" s="26">
        <f t="shared" si="79"/>
        <v>2590.2553800000005</v>
      </c>
      <c r="I89" s="38">
        <f t="shared" si="79"/>
        <v>533.94304139999986</v>
      </c>
      <c r="J89" s="5"/>
      <c r="K89" s="3"/>
      <c r="W89" s="15" t="s">
        <v>6</v>
      </c>
      <c r="X89" s="16"/>
      <c r="AF89" s="93" t="s">
        <v>56</v>
      </c>
      <c r="AG89" s="94">
        <f>AK4</f>
        <v>-2123.2264508989347</v>
      </c>
    </row>
    <row r="90" spans="1:33" ht="18.75" x14ac:dyDescent="0.25">
      <c r="A90" s="71"/>
      <c r="B90" s="36">
        <v>14</v>
      </c>
      <c r="C90" s="25" t="s">
        <v>38</v>
      </c>
      <c r="D90" s="23">
        <v>0</v>
      </c>
      <c r="E90" s="23">
        <f>-E89*0.2</f>
        <v>-308.40000000000003</v>
      </c>
      <c r="F90" s="23">
        <f t="shared" ref="F90:I90" si="80">-F89*0.2</f>
        <v>-418.84</v>
      </c>
      <c r="G90" s="26">
        <f t="shared" si="80"/>
        <v>-568.72920000000011</v>
      </c>
      <c r="H90" s="26">
        <f t="shared" si="80"/>
        <v>-518.05107600000008</v>
      </c>
      <c r="I90" s="38">
        <f t="shared" si="80"/>
        <v>-106.78860827999998</v>
      </c>
      <c r="J90" s="5"/>
      <c r="K90" s="3"/>
      <c r="W90" s="15" t="s">
        <v>8</v>
      </c>
      <c r="X90" s="16"/>
      <c r="AF90" s="93"/>
      <c r="AG90" s="78"/>
    </row>
    <row r="91" spans="1:33" ht="18.75" x14ac:dyDescent="0.25">
      <c r="A91" s="71"/>
      <c r="B91" s="36">
        <v>15</v>
      </c>
      <c r="C91" s="25" t="s">
        <v>39</v>
      </c>
      <c r="D91" s="23">
        <v>0</v>
      </c>
      <c r="E91" s="23">
        <f>E89+E90</f>
        <v>1233.5999999999999</v>
      </c>
      <c r="F91" s="23">
        <f t="shared" ref="F91:I91" si="81">F89+F90</f>
        <v>1675.36</v>
      </c>
      <c r="G91" s="26">
        <f t="shared" si="81"/>
        <v>2274.9168000000004</v>
      </c>
      <c r="H91" s="26">
        <f t="shared" si="81"/>
        <v>2072.2043040000003</v>
      </c>
      <c r="I91" s="38">
        <f t="shared" si="81"/>
        <v>427.15443311999991</v>
      </c>
      <c r="J91" s="5"/>
      <c r="K91" s="3"/>
      <c r="W91" s="15" t="s">
        <v>10</v>
      </c>
      <c r="X91" s="16">
        <f>X88/X93</f>
        <v>2200</v>
      </c>
      <c r="AF91" s="55" t="s">
        <v>57</v>
      </c>
      <c r="AG91" s="60">
        <f>AG88-AG89</f>
        <v>1718.7895445209765</v>
      </c>
    </row>
    <row r="92" spans="1:33" ht="18.75" x14ac:dyDescent="0.25">
      <c r="A92" s="71"/>
      <c r="B92" s="36">
        <v>16</v>
      </c>
      <c r="C92" s="25" t="s">
        <v>40</v>
      </c>
      <c r="D92" s="23">
        <v>0</v>
      </c>
      <c r="E92" s="23">
        <f>$D$7</f>
        <v>2000</v>
      </c>
      <c r="F92" s="23">
        <f t="shared" ref="F92:I92" si="82">$D$7</f>
        <v>2000</v>
      </c>
      <c r="G92" s="23">
        <f t="shared" si="82"/>
        <v>2000</v>
      </c>
      <c r="H92" s="23">
        <f t="shared" si="82"/>
        <v>2000</v>
      </c>
      <c r="I92" s="37">
        <f t="shared" si="82"/>
        <v>2000</v>
      </c>
      <c r="J92" s="3"/>
      <c r="K92" s="3"/>
      <c r="W92" s="15" t="s">
        <v>13</v>
      </c>
      <c r="X92" s="16"/>
      <c r="AF92" s="55" t="s">
        <v>58</v>
      </c>
      <c r="AG92" s="61">
        <f>-E17</f>
        <v>3400</v>
      </c>
    </row>
    <row r="93" spans="1:33" ht="19.5" thickBot="1" x14ac:dyDescent="0.3">
      <c r="A93" s="71"/>
      <c r="B93" s="36">
        <v>17</v>
      </c>
      <c r="C93" s="24" t="s">
        <v>41</v>
      </c>
      <c r="D93" s="23">
        <v>0</v>
      </c>
      <c r="E93" s="23">
        <f>E91+E92</f>
        <v>3233.6</v>
      </c>
      <c r="F93" s="23">
        <f t="shared" ref="F93:I93" si="83">F91+F92</f>
        <v>3675.3599999999997</v>
      </c>
      <c r="G93" s="26">
        <f t="shared" si="83"/>
        <v>4274.9168000000009</v>
      </c>
      <c r="H93" s="26">
        <f t="shared" si="83"/>
        <v>4072.2043040000003</v>
      </c>
      <c r="I93" s="38">
        <f t="shared" si="83"/>
        <v>2427.1544331199998</v>
      </c>
      <c r="J93" s="5"/>
      <c r="K93" s="4"/>
      <c r="W93" s="18" t="s">
        <v>14</v>
      </c>
      <c r="X93" s="19">
        <v>5</v>
      </c>
      <c r="AF93" s="55" t="s">
        <v>59</v>
      </c>
      <c r="AG93" s="78">
        <f>AG92*1.2</f>
        <v>4080</v>
      </c>
    </row>
    <row r="94" spans="1:33" ht="18.75" x14ac:dyDescent="0.25">
      <c r="A94" s="71"/>
      <c r="B94" s="36">
        <v>18</v>
      </c>
      <c r="C94" s="28" t="s">
        <v>42</v>
      </c>
      <c r="D94" s="23">
        <v>0</v>
      </c>
      <c r="E94" s="23"/>
      <c r="F94" s="23"/>
      <c r="G94" s="23"/>
      <c r="H94" s="23"/>
      <c r="I94" s="37"/>
      <c r="J94" s="3"/>
      <c r="K94" s="4"/>
      <c r="AF94" s="55" t="s">
        <v>60</v>
      </c>
      <c r="AG94" s="78"/>
    </row>
    <row r="95" spans="1:33" ht="18.75" x14ac:dyDescent="0.25">
      <c r="A95" s="71"/>
      <c r="B95" s="36">
        <v>19</v>
      </c>
      <c r="C95" s="25" t="s">
        <v>43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37">
        <v>0</v>
      </c>
      <c r="J95" s="3"/>
      <c r="K95" s="3"/>
      <c r="AF95" s="55" t="s">
        <v>61</v>
      </c>
      <c r="AG95" s="61">
        <f>AG93-AG92</f>
        <v>680</v>
      </c>
    </row>
    <row r="96" spans="1:33" ht="19.5" thickBot="1" x14ac:dyDescent="0.3">
      <c r="A96" s="71"/>
      <c r="B96" s="36">
        <v>20</v>
      </c>
      <c r="C96" s="27" t="s">
        <v>44</v>
      </c>
      <c r="D96" s="23">
        <f>-$D$4</f>
        <v>-10000</v>
      </c>
      <c r="E96" s="23">
        <v>0</v>
      </c>
      <c r="F96" s="23">
        <v>0</v>
      </c>
      <c r="G96" s="23">
        <v>0</v>
      </c>
      <c r="H96" s="23">
        <v>0</v>
      </c>
      <c r="I96" s="37">
        <v>0</v>
      </c>
      <c r="J96" s="3"/>
      <c r="K96" s="3"/>
      <c r="AF96" s="55" t="s">
        <v>62</v>
      </c>
      <c r="AG96" s="60">
        <f>ABS(AG91/AG88)</f>
        <v>4.2498335770443179</v>
      </c>
    </row>
    <row r="97" spans="1:33" ht="18.75" x14ac:dyDescent="0.25">
      <c r="A97" s="71"/>
      <c r="B97" s="36">
        <v>21</v>
      </c>
      <c r="C97" s="25" t="s">
        <v>45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37">
        <v>0</v>
      </c>
      <c r="J97" s="3"/>
      <c r="K97" s="3"/>
      <c r="V97" s="32">
        <v>1</v>
      </c>
      <c r="W97" s="33" t="s">
        <v>18</v>
      </c>
      <c r="X97" s="34" t="s">
        <v>19</v>
      </c>
      <c r="Y97" s="33" t="s">
        <v>20</v>
      </c>
      <c r="Z97" s="33" t="s">
        <v>21</v>
      </c>
      <c r="AA97" s="33" t="s">
        <v>22</v>
      </c>
      <c r="AB97" s="33" t="s">
        <v>23</v>
      </c>
      <c r="AC97" s="35" t="s">
        <v>24</v>
      </c>
      <c r="AD97" s="2"/>
      <c r="AF97" s="55" t="s">
        <v>63</v>
      </c>
      <c r="AG97" s="61">
        <f>AG95/AG92</f>
        <v>0.2</v>
      </c>
    </row>
    <row r="98" spans="1:33" ht="18.75" x14ac:dyDescent="0.25">
      <c r="A98" s="71"/>
      <c r="B98" s="36">
        <v>22</v>
      </c>
      <c r="C98" s="28" t="s">
        <v>46</v>
      </c>
      <c r="D98" s="23">
        <f>SUM(D95:D97)</f>
        <v>-10000</v>
      </c>
      <c r="E98" s="23">
        <f t="shared" ref="E98:I98" si="84">SUM(E95:E97)</f>
        <v>0</v>
      </c>
      <c r="F98" s="23">
        <f t="shared" si="84"/>
        <v>0</v>
      </c>
      <c r="G98" s="23">
        <f t="shared" si="84"/>
        <v>0</v>
      </c>
      <c r="H98" s="23">
        <f t="shared" si="84"/>
        <v>0</v>
      </c>
      <c r="I98" s="37">
        <f t="shared" si="84"/>
        <v>0</v>
      </c>
      <c r="J98" s="3"/>
      <c r="K98" s="4"/>
      <c r="V98" s="36">
        <v>2</v>
      </c>
      <c r="W98" s="22" t="s">
        <v>25</v>
      </c>
      <c r="X98" s="23">
        <v>0</v>
      </c>
      <c r="Y98" s="23">
        <v>1</v>
      </c>
      <c r="Z98" s="23">
        <v>2</v>
      </c>
      <c r="AA98" s="23">
        <v>3</v>
      </c>
      <c r="AB98" s="23">
        <v>4</v>
      </c>
      <c r="AC98" s="37">
        <v>5</v>
      </c>
      <c r="AD98" s="3"/>
      <c r="AF98" s="55" t="s">
        <v>64</v>
      </c>
      <c r="AG98" s="60">
        <f>AG96/AG97</f>
        <v>21.249167885221588</v>
      </c>
    </row>
    <row r="99" spans="1:33" ht="15.75" x14ac:dyDescent="0.25">
      <c r="A99" s="71"/>
      <c r="B99" s="36">
        <v>23</v>
      </c>
      <c r="C99" s="28" t="s">
        <v>47</v>
      </c>
      <c r="D99" s="23">
        <f>D93+D98</f>
        <v>-10000</v>
      </c>
      <c r="E99" s="23">
        <f t="shared" ref="E99:I99" si="85">E93+E98</f>
        <v>3233.6</v>
      </c>
      <c r="F99" s="23">
        <f t="shared" si="85"/>
        <v>3675.3599999999997</v>
      </c>
      <c r="G99" s="23">
        <f t="shared" si="85"/>
        <v>4274.9168000000009</v>
      </c>
      <c r="H99" s="26">
        <f t="shared" si="85"/>
        <v>4072.2043040000003</v>
      </c>
      <c r="I99" s="38">
        <f t="shared" si="85"/>
        <v>2427.1544331199998</v>
      </c>
      <c r="J99" s="5"/>
      <c r="K99" s="3"/>
      <c r="V99" s="36">
        <v>3</v>
      </c>
      <c r="W99" s="24" t="s">
        <v>27</v>
      </c>
      <c r="X99" s="23">
        <v>0</v>
      </c>
      <c r="Y99" s="23"/>
      <c r="Z99" s="23"/>
      <c r="AA99" s="23"/>
      <c r="AB99" s="23"/>
      <c r="AC99" s="37"/>
      <c r="AD99" s="3"/>
      <c r="AF99" s="56"/>
      <c r="AG99" s="62"/>
    </row>
    <row r="100" spans="1:33" ht="18.75" x14ac:dyDescent="0.25">
      <c r="A100" s="71"/>
      <c r="B100" s="36">
        <v>24</v>
      </c>
      <c r="C100" s="27" t="s">
        <v>48</v>
      </c>
      <c r="D100" s="23">
        <f>1/(1+0.21)^D78</f>
        <v>1</v>
      </c>
      <c r="E100" s="29">
        <f t="shared" ref="E100:I100" si="86">1/(1+0.21)^E78</f>
        <v>0.82644628099173556</v>
      </c>
      <c r="F100" s="29">
        <f t="shared" si="86"/>
        <v>0.68301345536507074</v>
      </c>
      <c r="G100" s="29">
        <f t="shared" si="86"/>
        <v>0.56447393005377744</v>
      </c>
      <c r="H100" s="29">
        <f t="shared" si="86"/>
        <v>0.46650738020973348</v>
      </c>
      <c r="I100" s="39">
        <f t="shared" si="86"/>
        <v>0.38554328942953181</v>
      </c>
      <c r="J100" s="6"/>
      <c r="K100" s="3"/>
      <c r="V100" s="36">
        <v>4</v>
      </c>
      <c r="W100" s="25" t="s">
        <v>28</v>
      </c>
      <c r="X100" s="23">
        <v>0</v>
      </c>
      <c r="Y100" s="23">
        <f>Y58</f>
        <v>6800</v>
      </c>
      <c r="Z100" s="23">
        <f t="shared" ref="Z100:AC101" si="87">Z58</f>
        <v>7400</v>
      </c>
      <c r="AA100" s="23">
        <f t="shared" si="87"/>
        <v>8200</v>
      </c>
      <c r="AB100" s="23">
        <f t="shared" si="87"/>
        <v>8000</v>
      </c>
      <c r="AC100" s="37">
        <f t="shared" si="87"/>
        <v>6000</v>
      </c>
      <c r="AD100" s="3"/>
      <c r="AF100" s="53" t="s">
        <v>2</v>
      </c>
      <c r="AG100" s="61" t="s">
        <v>3</v>
      </c>
    </row>
    <row r="101" spans="1:33" ht="18.75" x14ac:dyDescent="0.25">
      <c r="A101" s="71"/>
      <c r="B101" s="36">
        <v>25</v>
      </c>
      <c r="C101" s="27" t="s">
        <v>49</v>
      </c>
      <c r="D101" s="23">
        <f>D99*D100</f>
        <v>-10000</v>
      </c>
      <c r="E101" s="26">
        <f t="shared" ref="E101:I101" si="88">E99*E100</f>
        <v>2672.3966942148759</v>
      </c>
      <c r="F101" s="26">
        <f t="shared" si="88"/>
        <v>2510.3203333105662</v>
      </c>
      <c r="G101" s="26">
        <f t="shared" si="88"/>
        <v>2413.0790867489186</v>
      </c>
      <c r="H101" s="26">
        <f t="shared" si="88"/>
        <v>1899.7133615378411</v>
      </c>
      <c r="I101" s="38">
        <f t="shared" si="88"/>
        <v>935.77310409855534</v>
      </c>
      <c r="J101" s="5"/>
      <c r="K101" s="3"/>
      <c r="V101" s="36">
        <v>5</v>
      </c>
      <c r="W101" s="25" t="s">
        <v>29</v>
      </c>
      <c r="X101" s="23">
        <v>0</v>
      </c>
      <c r="Y101" s="23">
        <f>Y59</f>
        <v>-3400</v>
      </c>
      <c r="Z101" s="23">
        <f t="shared" si="87"/>
        <v>-3502</v>
      </c>
      <c r="AA101" s="23">
        <f t="shared" si="87"/>
        <v>-3607.06</v>
      </c>
      <c r="AB101" s="26">
        <f t="shared" si="87"/>
        <v>-3715.2718</v>
      </c>
      <c r="AC101" s="37">
        <f t="shared" si="87"/>
        <v>-3826.7299539999999</v>
      </c>
      <c r="AD101" s="5"/>
      <c r="AF101" s="57" t="s">
        <v>55</v>
      </c>
      <c r="AG101" s="60">
        <f>AG88</f>
        <v>-404.43690637795828</v>
      </c>
    </row>
    <row r="102" spans="1:33" ht="18.75" x14ac:dyDescent="0.25">
      <c r="A102" s="71"/>
      <c r="B102" s="36">
        <v>26</v>
      </c>
      <c r="C102" s="27" t="s">
        <v>50</v>
      </c>
      <c r="D102" s="23">
        <f>D101</f>
        <v>-10000</v>
      </c>
      <c r="E102" s="26">
        <f>D102+E101</f>
        <v>-7327.6033057851237</v>
      </c>
      <c r="F102" s="26">
        <f t="shared" ref="F102:I102" si="89">E102+F101</f>
        <v>-4817.282972474557</v>
      </c>
      <c r="G102" s="26">
        <f t="shared" si="89"/>
        <v>-2404.2038857256384</v>
      </c>
      <c r="H102" s="26">
        <f t="shared" si="89"/>
        <v>-504.49052418779729</v>
      </c>
      <c r="I102" s="38">
        <f t="shared" si="89"/>
        <v>431.28257991075805</v>
      </c>
      <c r="J102" s="5"/>
      <c r="K102" s="3"/>
      <c r="V102" s="36">
        <v>6</v>
      </c>
      <c r="W102" s="25" t="s">
        <v>30</v>
      </c>
      <c r="X102" s="23">
        <v>0</v>
      </c>
      <c r="Y102" s="23">
        <f>-$X$91</f>
        <v>-2200</v>
      </c>
      <c r="Z102" s="23">
        <f t="shared" ref="Z102:AC102" si="90">-$X$91</f>
        <v>-2200</v>
      </c>
      <c r="AA102" s="23">
        <f t="shared" si="90"/>
        <v>-2200</v>
      </c>
      <c r="AB102" s="23">
        <f t="shared" si="90"/>
        <v>-2200</v>
      </c>
      <c r="AC102" s="37">
        <f t="shared" si="90"/>
        <v>-2200</v>
      </c>
      <c r="AD102" s="3"/>
      <c r="AF102" s="57" t="s">
        <v>65</v>
      </c>
      <c r="AG102" s="60">
        <f>AG11</f>
        <v>1420.7137879428205</v>
      </c>
    </row>
    <row r="103" spans="1:33" ht="18.75" x14ac:dyDescent="0.25">
      <c r="A103" s="71"/>
      <c r="B103" s="36">
        <v>27</v>
      </c>
      <c r="C103" s="27" t="s">
        <v>51</v>
      </c>
      <c r="D103" s="26">
        <f>I102</f>
        <v>431.28257991075805</v>
      </c>
      <c r="E103" s="23"/>
      <c r="F103" s="23"/>
      <c r="G103" s="23"/>
      <c r="H103" s="23"/>
      <c r="I103" s="37"/>
      <c r="J103" s="3"/>
      <c r="K103" s="4"/>
      <c r="V103" s="36">
        <v>7</v>
      </c>
      <c r="W103" s="27" t="s">
        <v>31</v>
      </c>
      <c r="X103" s="23">
        <v>0</v>
      </c>
      <c r="Y103" s="23">
        <f>SUM(Y100:Y102)</f>
        <v>1200</v>
      </c>
      <c r="Z103" s="23">
        <f t="shared" ref="Z103:AC103" si="91">SUM(Z100:Z102)</f>
        <v>1698</v>
      </c>
      <c r="AA103" s="26">
        <f t="shared" si="91"/>
        <v>2392.9400000000005</v>
      </c>
      <c r="AB103" s="26">
        <f t="shared" si="91"/>
        <v>2084.7281999999996</v>
      </c>
      <c r="AC103" s="38">
        <f t="shared" si="91"/>
        <v>-26.729953999999907</v>
      </c>
      <c r="AD103" s="5"/>
      <c r="AF103" s="57" t="s">
        <v>57</v>
      </c>
      <c r="AG103" s="60">
        <f>AG102-AG101</f>
        <v>1825.1506943207787</v>
      </c>
    </row>
    <row r="104" spans="1:33" ht="18.75" x14ac:dyDescent="0.25">
      <c r="A104" s="71"/>
      <c r="B104" s="36">
        <v>28</v>
      </c>
      <c r="C104" s="27" t="s">
        <v>52</v>
      </c>
      <c r="D104" s="30">
        <f>IRR(D99:I99)</f>
        <v>0.22984877394751768</v>
      </c>
      <c r="E104" s="30"/>
      <c r="F104" s="30"/>
      <c r="G104" s="23"/>
      <c r="H104" s="23"/>
      <c r="I104" s="37"/>
      <c r="J104" s="3"/>
      <c r="K104" s="4"/>
      <c r="V104" s="36">
        <v>8</v>
      </c>
      <c r="W104" s="25" t="s">
        <v>32</v>
      </c>
      <c r="X104" s="23">
        <v>0</v>
      </c>
      <c r="Y104" s="23"/>
      <c r="Z104" s="23"/>
      <c r="AA104" s="23"/>
      <c r="AB104" s="23"/>
      <c r="AC104" s="37"/>
      <c r="AD104" s="3"/>
      <c r="AF104" s="57" t="s">
        <v>66</v>
      </c>
      <c r="AG104" s="61">
        <f>D4</f>
        <v>10000</v>
      </c>
    </row>
    <row r="105" spans="1:33" ht="18.75" x14ac:dyDescent="0.25">
      <c r="A105" s="71"/>
      <c r="B105" s="36">
        <v>29</v>
      </c>
      <c r="C105" s="27" t="s">
        <v>53</v>
      </c>
      <c r="D105" s="26">
        <f>(D103+$D$4)/$D$4</f>
        <v>1.0431282579910757</v>
      </c>
      <c r="E105" s="23"/>
      <c r="F105" s="23"/>
      <c r="G105" s="23"/>
      <c r="H105" s="23"/>
      <c r="I105" s="37"/>
      <c r="J105" s="3"/>
      <c r="K105" s="4"/>
      <c r="V105" s="36">
        <v>9</v>
      </c>
      <c r="W105" s="27" t="s">
        <v>33</v>
      </c>
      <c r="X105" s="23">
        <v>0</v>
      </c>
      <c r="Y105" s="23">
        <f>$X$88</f>
        <v>11000</v>
      </c>
      <c r="Z105" s="23">
        <f>Y106</f>
        <v>8800</v>
      </c>
      <c r="AA105" s="23">
        <f t="shared" ref="AA105:AC105" si="92">Z106</f>
        <v>6600</v>
      </c>
      <c r="AB105" s="23">
        <f t="shared" si="92"/>
        <v>4400</v>
      </c>
      <c r="AC105" s="37">
        <f t="shared" si="92"/>
        <v>2200</v>
      </c>
      <c r="AD105" s="3"/>
      <c r="AF105" s="57" t="s">
        <v>67</v>
      </c>
      <c r="AG105" s="61">
        <f>0.8*AG104</f>
        <v>8000</v>
      </c>
    </row>
    <row r="106" spans="1:33" ht="19.5" thickBot="1" x14ac:dyDescent="0.3">
      <c r="A106" s="71"/>
      <c r="B106" s="40">
        <v>30</v>
      </c>
      <c r="C106" s="41" t="s">
        <v>54</v>
      </c>
      <c r="D106" s="42">
        <f>I78+(I78-H78)*I102/(H102-I102)</f>
        <v>4.5391162900260751</v>
      </c>
      <c r="E106" s="43"/>
      <c r="F106" s="43"/>
      <c r="G106" s="43"/>
      <c r="H106" s="43"/>
      <c r="I106" s="44"/>
      <c r="J106" s="3"/>
      <c r="K106" s="4"/>
      <c r="V106" s="36">
        <v>10</v>
      </c>
      <c r="W106" s="27" t="s">
        <v>34</v>
      </c>
      <c r="X106" s="23">
        <v>0</v>
      </c>
      <c r="Y106" s="23">
        <f>Y105+Y102</f>
        <v>8800</v>
      </c>
      <c r="Z106" s="23">
        <f t="shared" ref="Z106:AC106" si="93">Z105+Z102</f>
        <v>6600</v>
      </c>
      <c r="AA106" s="23">
        <f t="shared" si="93"/>
        <v>4400</v>
      </c>
      <c r="AB106" s="23">
        <f t="shared" si="93"/>
        <v>2200</v>
      </c>
      <c r="AC106" s="37">
        <f t="shared" si="93"/>
        <v>0</v>
      </c>
      <c r="AD106" s="3"/>
      <c r="AF106" s="57" t="s">
        <v>68</v>
      </c>
      <c r="AG106" s="61">
        <f>AG104-AG105</f>
        <v>2000</v>
      </c>
    </row>
    <row r="107" spans="1:33" ht="18.75" x14ac:dyDescent="0.25">
      <c r="A107" s="71"/>
      <c r="V107" s="36">
        <v>11</v>
      </c>
      <c r="W107" s="27" t="s">
        <v>35</v>
      </c>
      <c r="X107" s="23">
        <v>0</v>
      </c>
      <c r="Y107" s="23">
        <f>(Y105+Y106)/2</f>
        <v>9900</v>
      </c>
      <c r="Z107" s="23">
        <f t="shared" ref="Z107:AC107" si="94">(Z105+Z106)/2</f>
        <v>7700</v>
      </c>
      <c r="AA107" s="23">
        <f t="shared" si="94"/>
        <v>5500</v>
      </c>
      <c r="AB107" s="23">
        <f t="shared" si="94"/>
        <v>3300</v>
      </c>
      <c r="AC107" s="37">
        <f t="shared" si="94"/>
        <v>1100</v>
      </c>
      <c r="AD107" s="3"/>
      <c r="AF107" s="57" t="s">
        <v>62</v>
      </c>
      <c r="AG107" s="60">
        <f>ABS(AG103/AG101)</f>
        <v>4.5128193434827661</v>
      </c>
    </row>
    <row r="108" spans="1:33" ht="19.5" thickBot="1" x14ac:dyDescent="0.3">
      <c r="A108" s="71"/>
      <c r="V108" s="36">
        <v>12</v>
      </c>
      <c r="W108" s="27" t="s">
        <v>36</v>
      </c>
      <c r="X108" s="23">
        <v>0</v>
      </c>
      <c r="Y108" s="23">
        <f>-0.022*Y107</f>
        <v>-217.79999999999998</v>
      </c>
      <c r="Z108" s="23">
        <f t="shared" ref="Z108:AC108" si="95">-0.022*Z107</f>
        <v>-169.39999999999998</v>
      </c>
      <c r="AA108" s="23">
        <f t="shared" si="95"/>
        <v>-121</v>
      </c>
      <c r="AB108" s="23">
        <f t="shared" si="95"/>
        <v>-72.599999999999994</v>
      </c>
      <c r="AC108" s="37">
        <f t="shared" si="95"/>
        <v>-24.2</v>
      </c>
      <c r="AD108" s="3"/>
      <c r="AF108" s="57" t="s">
        <v>69</v>
      </c>
      <c r="AG108" s="61">
        <f>AG106/AG104</f>
        <v>0.2</v>
      </c>
    </row>
    <row r="109" spans="1:33" ht="19.5" thickBot="1" x14ac:dyDescent="0.3">
      <c r="A109" s="71"/>
      <c r="B109" s="32">
        <v>1</v>
      </c>
      <c r="C109" s="33" t="s">
        <v>18</v>
      </c>
      <c r="D109" s="34" t="s">
        <v>19</v>
      </c>
      <c r="E109" s="33" t="s">
        <v>20</v>
      </c>
      <c r="F109" s="33" t="s">
        <v>21</v>
      </c>
      <c r="G109" s="33" t="s">
        <v>22</v>
      </c>
      <c r="H109" s="33" t="s">
        <v>23</v>
      </c>
      <c r="I109" s="35" t="s">
        <v>24</v>
      </c>
      <c r="J109" s="2"/>
      <c r="K109" s="2"/>
      <c r="V109" s="36">
        <v>13</v>
      </c>
      <c r="W109" s="27" t="s">
        <v>37</v>
      </c>
      <c r="X109" s="23">
        <v>0</v>
      </c>
      <c r="Y109" s="23">
        <f>Y103+Y108</f>
        <v>982.2</v>
      </c>
      <c r="Z109" s="23">
        <f t="shared" ref="Z109:AC109" si="96">Z103+Z108</f>
        <v>1528.6</v>
      </c>
      <c r="AA109" s="23">
        <f t="shared" si="96"/>
        <v>2271.9400000000005</v>
      </c>
      <c r="AB109" s="26">
        <f t="shared" si="96"/>
        <v>2012.1281999999997</v>
      </c>
      <c r="AC109" s="38">
        <f t="shared" si="96"/>
        <v>-50.92995399999991</v>
      </c>
      <c r="AD109" s="5"/>
      <c r="AF109" s="58" t="s">
        <v>70</v>
      </c>
      <c r="AG109" s="63">
        <f>AG107/AG108</f>
        <v>22.564096717413829</v>
      </c>
    </row>
    <row r="110" spans="1:33" ht="18.75" x14ac:dyDescent="0.25">
      <c r="A110" s="71"/>
      <c r="B110" s="36">
        <v>2</v>
      </c>
      <c r="C110" s="22" t="s">
        <v>25</v>
      </c>
      <c r="D110" s="23">
        <v>0</v>
      </c>
      <c r="E110" s="23">
        <v>1</v>
      </c>
      <c r="F110" s="23">
        <v>2</v>
      </c>
      <c r="G110" s="23">
        <v>3</v>
      </c>
      <c r="H110" s="23">
        <v>4</v>
      </c>
      <c r="I110" s="37">
        <v>5</v>
      </c>
      <c r="J110" s="3"/>
      <c r="K110" s="3"/>
      <c r="V110" s="36">
        <v>14</v>
      </c>
      <c r="W110" s="25" t="s">
        <v>38</v>
      </c>
      <c r="X110" s="23">
        <v>0</v>
      </c>
      <c r="Y110" s="23">
        <f>-Y109*0.2</f>
        <v>-196.44000000000003</v>
      </c>
      <c r="Z110" s="23">
        <f t="shared" ref="Z110:AB110" si="97">-Z109*0.2</f>
        <v>-305.71999999999997</v>
      </c>
      <c r="AA110" s="26">
        <f t="shared" si="97"/>
        <v>-454.38800000000015</v>
      </c>
      <c r="AB110" s="26">
        <f t="shared" si="97"/>
        <v>-402.42563999999993</v>
      </c>
      <c r="AC110" s="38">
        <v>0</v>
      </c>
      <c r="AD110" s="5"/>
    </row>
    <row r="111" spans="1:33" ht="15.75" x14ac:dyDescent="0.25">
      <c r="A111" s="71"/>
      <c r="B111" s="36">
        <v>3</v>
      </c>
      <c r="C111" s="24" t="s">
        <v>27</v>
      </c>
      <c r="D111" s="23">
        <v>0</v>
      </c>
      <c r="E111" s="23"/>
      <c r="F111" s="23"/>
      <c r="G111" s="23"/>
      <c r="H111" s="23"/>
      <c r="I111" s="37"/>
      <c r="J111" s="3"/>
      <c r="K111" s="4"/>
      <c r="V111" s="36">
        <v>15</v>
      </c>
      <c r="W111" s="25" t="s">
        <v>39</v>
      </c>
      <c r="X111" s="23">
        <v>0</v>
      </c>
      <c r="Y111" s="23">
        <f>Y109+Y110</f>
        <v>785.76</v>
      </c>
      <c r="Z111" s="23">
        <f t="shared" ref="Z111:AC111" si="98">Z109+Z110</f>
        <v>1222.8799999999999</v>
      </c>
      <c r="AA111" s="23">
        <f t="shared" si="98"/>
        <v>1817.5520000000004</v>
      </c>
      <c r="AB111" s="26">
        <f t="shared" si="98"/>
        <v>1609.7025599999997</v>
      </c>
      <c r="AC111" s="38">
        <f t="shared" si="98"/>
        <v>-50.92995399999991</v>
      </c>
      <c r="AD111" s="5"/>
    </row>
    <row r="112" spans="1:33" ht="18.75" x14ac:dyDescent="0.25">
      <c r="A112" s="71"/>
      <c r="B112" s="36">
        <v>4</v>
      </c>
      <c r="C112" s="25" t="s">
        <v>28</v>
      </c>
      <c r="D112" s="23">
        <v>0</v>
      </c>
      <c r="E112" s="23">
        <f>E16</f>
        <v>6800</v>
      </c>
      <c r="F112" s="23">
        <f t="shared" ref="F112:I112" si="99">F16</f>
        <v>7400</v>
      </c>
      <c r="G112" s="23">
        <f t="shared" si="99"/>
        <v>8200</v>
      </c>
      <c r="H112" s="23">
        <f t="shared" si="99"/>
        <v>8000</v>
      </c>
      <c r="I112" s="37">
        <f t="shared" si="99"/>
        <v>6000</v>
      </c>
      <c r="J112" s="3"/>
      <c r="K112" s="3"/>
      <c r="V112" s="36">
        <v>16</v>
      </c>
      <c r="W112" s="25" t="s">
        <v>40</v>
      </c>
      <c r="X112" s="23">
        <v>0</v>
      </c>
      <c r="Y112" s="23">
        <f>$X$91</f>
        <v>2200</v>
      </c>
      <c r="Z112" s="23">
        <f t="shared" ref="Z112:AC112" si="100">$X$91</f>
        <v>2200</v>
      </c>
      <c r="AA112" s="23">
        <f t="shared" si="100"/>
        <v>2200</v>
      </c>
      <c r="AB112" s="23">
        <f t="shared" si="100"/>
        <v>2200</v>
      </c>
      <c r="AC112" s="37">
        <f t="shared" si="100"/>
        <v>2200</v>
      </c>
      <c r="AD112" s="3"/>
    </row>
    <row r="113" spans="1:30" ht="18.75" x14ac:dyDescent="0.25">
      <c r="A113" s="71"/>
      <c r="B113" s="36">
        <v>5</v>
      </c>
      <c r="C113" s="25" t="s">
        <v>29</v>
      </c>
      <c r="D113" s="23">
        <v>0</v>
      </c>
      <c r="E113" s="23">
        <f>E17*1.1</f>
        <v>-3740.0000000000005</v>
      </c>
      <c r="F113" s="23">
        <f t="shared" ref="F113:I113" si="101">F17*1.1</f>
        <v>-3852.2000000000003</v>
      </c>
      <c r="G113" s="23">
        <f t="shared" si="101"/>
        <v>-3967.7660000000001</v>
      </c>
      <c r="H113" s="23">
        <f t="shared" si="101"/>
        <v>-4086.7989800000005</v>
      </c>
      <c r="I113" s="37">
        <f t="shared" si="101"/>
        <v>-4209.4029494000006</v>
      </c>
      <c r="J113" s="75">
        <v>0.1</v>
      </c>
      <c r="K113" s="3"/>
      <c r="V113" s="36">
        <v>17</v>
      </c>
      <c r="W113" s="24" t="s">
        <v>41</v>
      </c>
      <c r="X113" s="23">
        <v>0</v>
      </c>
      <c r="Y113" s="23">
        <f>Y111+Y112</f>
        <v>2985.76</v>
      </c>
      <c r="Z113" s="23">
        <f t="shared" ref="Z113:AC113" si="102">Z111+Z112</f>
        <v>3422.88</v>
      </c>
      <c r="AA113" s="26">
        <f t="shared" si="102"/>
        <v>4017.5520000000006</v>
      </c>
      <c r="AB113" s="26">
        <f t="shared" si="102"/>
        <v>3809.7025599999997</v>
      </c>
      <c r="AC113" s="38">
        <f t="shared" si="102"/>
        <v>2149.0700460000003</v>
      </c>
      <c r="AD113" s="5"/>
    </row>
    <row r="114" spans="1:30" ht="18.75" x14ac:dyDescent="0.25">
      <c r="A114" s="71"/>
      <c r="B114" s="36">
        <v>6</v>
      </c>
      <c r="C114" s="25" t="s">
        <v>30</v>
      </c>
      <c r="D114" s="23">
        <v>0</v>
      </c>
      <c r="E114" s="23">
        <f>-$D$7</f>
        <v>-2000</v>
      </c>
      <c r="F114" s="23">
        <f t="shared" ref="F114:I114" si="103">-$D$7</f>
        <v>-2000</v>
      </c>
      <c r="G114" s="23">
        <f t="shared" si="103"/>
        <v>-2000</v>
      </c>
      <c r="H114" s="23">
        <f t="shared" si="103"/>
        <v>-2000</v>
      </c>
      <c r="I114" s="37">
        <f t="shared" si="103"/>
        <v>-2000</v>
      </c>
      <c r="J114" s="3"/>
      <c r="K114" s="3"/>
      <c r="V114" s="36">
        <v>18</v>
      </c>
      <c r="W114" s="28" t="s">
        <v>42</v>
      </c>
      <c r="X114" s="23">
        <v>0</v>
      </c>
      <c r="Y114" s="23"/>
      <c r="Z114" s="23"/>
      <c r="AA114" s="23"/>
      <c r="AB114" s="23"/>
      <c r="AC114" s="37"/>
      <c r="AD114" s="3"/>
    </row>
    <row r="115" spans="1:30" ht="18.75" x14ac:dyDescent="0.25">
      <c r="A115" s="71"/>
      <c r="B115" s="36">
        <v>7</v>
      </c>
      <c r="C115" s="27" t="s">
        <v>31</v>
      </c>
      <c r="D115" s="23">
        <v>0</v>
      </c>
      <c r="E115" s="23">
        <f>SUM(E112:E114)</f>
        <v>1059.9999999999995</v>
      </c>
      <c r="F115" s="23">
        <f t="shared" ref="F115:I115" si="104">SUM(F112:F114)</f>
        <v>1547.7999999999997</v>
      </c>
      <c r="G115" s="26">
        <f t="shared" si="104"/>
        <v>2232.2340000000004</v>
      </c>
      <c r="H115" s="26">
        <f t="shared" si="104"/>
        <v>1913.2010199999995</v>
      </c>
      <c r="I115" s="38">
        <f t="shared" si="104"/>
        <v>-209.40294940000058</v>
      </c>
      <c r="J115" s="5"/>
      <c r="K115" s="3"/>
      <c r="V115" s="36">
        <v>19</v>
      </c>
      <c r="W115" s="25" t="s">
        <v>43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37">
        <v>0</v>
      </c>
      <c r="AD115" s="3"/>
    </row>
    <row r="116" spans="1:30" ht="18.75" x14ac:dyDescent="0.25">
      <c r="A116" s="71"/>
      <c r="B116" s="36">
        <v>8</v>
      </c>
      <c r="C116" s="25" t="s">
        <v>32</v>
      </c>
      <c r="D116" s="23">
        <v>0</v>
      </c>
      <c r="E116" s="23"/>
      <c r="F116" s="23"/>
      <c r="G116" s="23"/>
      <c r="H116" s="23"/>
      <c r="I116" s="37"/>
      <c r="J116" s="3"/>
      <c r="K116" s="4"/>
      <c r="V116" s="36">
        <v>20</v>
      </c>
      <c r="W116" s="27" t="s">
        <v>44</v>
      </c>
      <c r="X116" s="23">
        <f>-$X$88</f>
        <v>-11000</v>
      </c>
      <c r="Y116" s="23">
        <v>0</v>
      </c>
      <c r="Z116" s="23">
        <v>0</v>
      </c>
      <c r="AA116" s="23">
        <v>0</v>
      </c>
      <c r="AB116" s="23">
        <v>0</v>
      </c>
      <c r="AC116" s="37">
        <v>0</v>
      </c>
      <c r="AD116" s="3"/>
    </row>
    <row r="117" spans="1:30" ht="18.75" x14ac:dyDescent="0.25">
      <c r="A117" s="71"/>
      <c r="B117" s="36">
        <v>9</v>
      </c>
      <c r="C117" s="27" t="s">
        <v>33</v>
      </c>
      <c r="D117" s="23">
        <v>0</v>
      </c>
      <c r="E117" s="23">
        <f>$D$4</f>
        <v>10000</v>
      </c>
      <c r="F117" s="23">
        <f>E118</f>
        <v>8000</v>
      </c>
      <c r="G117" s="23">
        <f t="shared" ref="G117:I117" si="105">F118</f>
        <v>6000</v>
      </c>
      <c r="H117" s="23">
        <f t="shared" si="105"/>
        <v>4000</v>
      </c>
      <c r="I117" s="37">
        <f t="shared" si="105"/>
        <v>2000</v>
      </c>
      <c r="J117" s="3"/>
      <c r="K117" s="3"/>
      <c r="V117" s="36">
        <v>21</v>
      </c>
      <c r="W117" s="25" t="s">
        <v>45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37">
        <v>0</v>
      </c>
      <c r="AD117" s="3"/>
    </row>
    <row r="118" spans="1:30" ht="15.75" x14ac:dyDescent="0.25">
      <c r="A118" s="71"/>
      <c r="B118" s="36">
        <v>10</v>
      </c>
      <c r="C118" s="27" t="s">
        <v>34</v>
      </c>
      <c r="D118" s="23">
        <v>0</v>
      </c>
      <c r="E118" s="23">
        <f>E117+E114</f>
        <v>8000</v>
      </c>
      <c r="F118" s="23">
        <f t="shared" ref="F118:I118" si="106">F117+F114</f>
        <v>6000</v>
      </c>
      <c r="G118" s="23">
        <f t="shared" si="106"/>
        <v>4000</v>
      </c>
      <c r="H118" s="23">
        <f t="shared" si="106"/>
        <v>2000</v>
      </c>
      <c r="I118" s="37">
        <f t="shared" si="106"/>
        <v>0</v>
      </c>
      <c r="J118" s="3"/>
      <c r="K118" s="3"/>
      <c r="V118" s="36">
        <v>22</v>
      </c>
      <c r="W118" s="28" t="s">
        <v>46</v>
      </c>
      <c r="X118" s="23">
        <f>SUM(X115:X117)</f>
        <v>-11000</v>
      </c>
      <c r="Y118" s="23">
        <f t="shared" ref="Y118:AC118" si="107">SUM(Y115:Y117)</f>
        <v>0</v>
      </c>
      <c r="Z118" s="23">
        <f t="shared" si="107"/>
        <v>0</v>
      </c>
      <c r="AA118" s="23">
        <f t="shared" si="107"/>
        <v>0</v>
      </c>
      <c r="AB118" s="23">
        <f t="shared" si="107"/>
        <v>0</v>
      </c>
      <c r="AC118" s="37">
        <f t="shared" si="107"/>
        <v>0</v>
      </c>
      <c r="AD118" s="3"/>
    </row>
    <row r="119" spans="1:30" ht="15.75" x14ac:dyDescent="0.25">
      <c r="A119" s="71"/>
      <c r="B119" s="36">
        <v>11</v>
      </c>
      <c r="C119" s="27" t="s">
        <v>35</v>
      </c>
      <c r="D119" s="23">
        <v>0</v>
      </c>
      <c r="E119" s="23">
        <f>(E117+E118)/2</f>
        <v>9000</v>
      </c>
      <c r="F119" s="23">
        <f t="shared" ref="F119:I119" si="108">(F117+F118)/2</f>
        <v>7000</v>
      </c>
      <c r="G119" s="23">
        <f t="shared" si="108"/>
        <v>5000</v>
      </c>
      <c r="H119" s="23">
        <f t="shared" si="108"/>
        <v>3000</v>
      </c>
      <c r="I119" s="37">
        <f t="shared" si="108"/>
        <v>1000</v>
      </c>
      <c r="J119" s="3"/>
      <c r="K119" s="3"/>
      <c r="V119" s="36">
        <v>23</v>
      </c>
      <c r="W119" s="28" t="s">
        <v>47</v>
      </c>
      <c r="X119" s="23">
        <f>X113+X118</f>
        <v>-11000</v>
      </c>
      <c r="Y119" s="23">
        <f t="shared" ref="Y119:AC119" si="109">Y113+Y118</f>
        <v>2985.76</v>
      </c>
      <c r="Z119" s="23">
        <f t="shared" si="109"/>
        <v>3422.88</v>
      </c>
      <c r="AA119" s="23">
        <f t="shared" si="109"/>
        <v>4017.5520000000006</v>
      </c>
      <c r="AB119" s="26">
        <f t="shared" si="109"/>
        <v>3809.7025599999997</v>
      </c>
      <c r="AC119" s="38">
        <f t="shared" si="109"/>
        <v>2149.0700460000003</v>
      </c>
      <c r="AD119" s="5"/>
    </row>
    <row r="120" spans="1:30" ht="18.75" x14ac:dyDescent="0.25">
      <c r="A120" s="71"/>
      <c r="B120" s="36">
        <v>12</v>
      </c>
      <c r="C120" s="27" t="s">
        <v>36</v>
      </c>
      <c r="D120" s="23">
        <v>0</v>
      </c>
      <c r="E120" s="23">
        <f>-0.022*E119</f>
        <v>-198</v>
      </c>
      <c r="F120" s="23">
        <f t="shared" ref="F120:I120" si="110">-0.022*F119</f>
        <v>-154</v>
      </c>
      <c r="G120" s="23">
        <f t="shared" si="110"/>
        <v>-110</v>
      </c>
      <c r="H120" s="23">
        <f t="shared" si="110"/>
        <v>-66</v>
      </c>
      <c r="I120" s="37">
        <f t="shared" si="110"/>
        <v>-22</v>
      </c>
      <c r="J120" s="3"/>
      <c r="K120" s="3"/>
      <c r="V120" s="36">
        <v>24</v>
      </c>
      <c r="W120" s="27" t="s">
        <v>48</v>
      </c>
      <c r="X120" s="23">
        <f>1/(1+0.21)^X98</f>
        <v>1</v>
      </c>
      <c r="Y120" s="29">
        <f t="shared" ref="Y120:AB120" si="111">1/(1+0.21)^Y98</f>
        <v>0.82644628099173556</v>
      </c>
      <c r="Z120" s="29">
        <f t="shared" si="111"/>
        <v>0.68301345536507074</v>
      </c>
      <c r="AA120" s="29">
        <f t="shared" si="111"/>
        <v>0.56447393005377744</v>
      </c>
      <c r="AB120" s="29">
        <f t="shared" si="111"/>
        <v>0.46650738020973348</v>
      </c>
      <c r="AC120" s="39">
        <f>1/(1+0.21)^AC98</f>
        <v>0.38554328942953181</v>
      </c>
      <c r="AD120" s="6"/>
    </row>
    <row r="121" spans="1:30" ht="15.75" x14ac:dyDescent="0.25">
      <c r="A121" s="71"/>
      <c r="B121" s="36">
        <v>13</v>
      </c>
      <c r="C121" s="27" t="s">
        <v>37</v>
      </c>
      <c r="D121" s="23">
        <v>0</v>
      </c>
      <c r="E121" s="23">
        <f>E115+E120</f>
        <v>861.99999999999955</v>
      </c>
      <c r="F121" s="23">
        <f t="shared" ref="F121:I121" si="112">F115+F120</f>
        <v>1393.7999999999997</v>
      </c>
      <c r="G121" s="26">
        <f t="shared" si="112"/>
        <v>2122.2340000000004</v>
      </c>
      <c r="H121" s="26">
        <f t="shared" si="112"/>
        <v>1847.2010199999995</v>
      </c>
      <c r="I121" s="38">
        <f t="shared" si="112"/>
        <v>-231.40294940000058</v>
      </c>
      <c r="J121" s="5"/>
      <c r="K121" s="3"/>
      <c r="V121" s="36">
        <v>25</v>
      </c>
      <c r="W121" s="27" t="s">
        <v>49</v>
      </c>
      <c r="X121" s="23">
        <f>X119*X120</f>
        <v>-11000</v>
      </c>
      <c r="Y121" s="26">
        <f t="shared" ref="Y121:AC121" si="113">Y119*Y120</f>
        <v>2467.5702479338847</v>
      </c>
      <c r="Z121" s="26">
        <f t="shared" si="113"/>
        <v>2337.8730960999933</v>
      </c>
      <c r="AA121" s="26">
        <f t="shared" si="113"/>
        <v>2267.803366635414</v>
      </c>
      <c r="AB121" s="26">
        <f t="shared" si="113"/>
        <v>1777.2543606439149</v>
      </c>
      <c r="AC121" s="38">
        <f t="shared" si="113"/>
        <v>828.55953474931539</v>
      </c>
      <c r="AD121" s="5"/>
    </row>
    <row r="122" spans="1:30" ht="18.75" x14ac:dyDescent="0.25">
      <c r="A122" s="71"/>
      <c r="B122" s="36">
        <v>14</v>
      </c>
      <c r="C122" s="25" t="s">
        <v>38</v>
      </c>
      <c r="D122" s="23">
        <v>0</v>
      </c>
      <c r="E122" s="23">
        <f>-E121*0.2</f>
        <v>-172.39999999999992</v>
      </c>
      <c r="F122" s="23">
        <f t="shared" ref="F122:H122" si="114">-F121*0.2</f>
        <v>-278.75999999999993</v>
      </c>
      <c r="G122" s="26">
        <f t="shared" si="114"/>
        <v>-424.44680000000011</v>
      </c>
      <c r="H122" s="26">
        <f t="shared" si="114"/>
        <v>-369.44020399999994</v>
      </c>
      <c r="I122" s="38">
        <v>0</v>
      </c>
      <c r="J122" s="5"/>
      <c r="K122" s="3"/>
      <c r="V122" s="36">
        <v>26</v>
      </c>
      <c r="W122" s="27" t="s">
        <v>50</v>
      </c>
      <c r="X122" s="23">
        <f>X121</f>
        <v>-11000</v>
      </c>
      <c r="Y122" s="26">
        <f>X122+Y121</f>
        <v>-8532.4297520661148</v>
      </c>
      <c r="Z122" s="26">
        <f t="shared" ref="Z122:AC122" si="115">Y122+Z121</f>
        <v>-6194.556655966122</v>
      </c>
      <c r="AA122" s="26">
        <f t="shared" si="115"/>
        <v>-3926.753289330708</v>
      </c>
      <c r="AB122" s="26">
        <f t="shared" si="115"/>
        <v>-2149.4989286867931</v>
      </c>
      <c r="AC122" s="38">
        <f t="shared" si="115"/>
        <v>-1320.9393939374777</v>
      </c>
      <c r="AD122" s="5"/>
    </row>
    <row r="123" spans="1:30" ht="15.75" x14ac:dyDescent="0.25">
      <c r="A123" s="71"/>
      <c r="B123" s="36">
        <v>15</v>
      </c>
      <c r="C123" s="25" t="s">
        <v>39</v>
      </c>
      <c r="D123" s="23">
        <v>0</v>
      </c>
      <c r="E123" s="23">
        <f>E121+E122</f>
        <v>689.59999999999968</v>
      </c>
      <c r="F123" s="23">
        <f t="shared" ref="F123:I123" si="116">F121+F122</f>
        <v>1115.0399999999997</v>
      </c>
      <c r="G123" s="26">
        <f t="shared" si="116"/>
        <v>1697.7872000000002</v>
      </c>
      <c r="H123" s="26">
        <f t="shared" si="116"/>
        <v>1477.7608159999995</v>
      </c>
      <c r="I123" s="38">
        <f t="shared" si="116"/>
        <v>-231.40294940000058</v>
      </c>
      <c r="J123" s="5"/>
      <c r="K123" s="3"/>
      <c r="V123" s="36">
        <v>27</v>
      </c>
      <c r="W123" s="27" t="s">
        <v>51</v>
      </c>
      <c r="X123" s="26">
        <f>AC122</f>
        <v>-1320.9393939374777</v>
      </c>
      <c r="Y123" s="23"/>
      <c r="Z123" s="23"/>
      <c r="AA123" s="23"/>
      <c r="AB123" s="23"/>
      <c r="AC123" s="37"/>
      <c r="AD123" s="3"/>
    </row>
    <row r="124" spans="1:30" ht="18.75" x14ac:dyDescent="0.25">
      <c r="A124" s="71"/>
      <c r="B124" s="36">
        <v>16</v>
      </c>
      <c r="C124" s="25" t="s">
        <v>40</v>
      </c>
      <c r="D124" s="23">
        <v>0</v>
      </c>
      <c r="E124" s="23">
        <f>$D$7</f>
        <v>2000</v>
      </c>
      <c r="F124" s="23">
        <f t="shared" ref="F124:I124" si="117">$D$7</f>
        <v>2000</v>
      </c>
      <c r="G124" s="23">
        <f t="shared" si="117"/>
        <v>2000</v>
      </c>
      <c r="H124" s="23">
        <f t="shared" si="117"/>
        <v>2000</v>
      </c>
      <c r="I124" s="37">
        <f t="shared" si="117"/>
        <v>2000</v>
      </c>
      <c r="J124" s="3"/>
      <c r="K124" s="3"/>
      <c r="V124" s="36">
        <v>28</v>
      </c>
      <c r="W124" s="27" t="s">
        <v>52</v>
      </c>
      <c r="X124" s="30">
        <f>IRR(X119:AC119)</f>
        <v>0.15282818742322068</v>
      </c>
      <c r="Y124" s="30"/>
      <c r="Z124" s="30"/>
      <c r="AA124" s="23"/>
      <c r="AB124" s="23"/>
      <c r="AC124" s="37"/>
      <c r="AD124" s="3"/>
    </row>
    <row r="125" spans="1:30" ht="15.75" x14ac:dyDescent="0.25">
      <c r="A125" s="71"/>
      <c r="B125" s="36">
        <v>17</v>
      </c>
      <c r="C125" s="24" t="s">
        <v>41</v>
      </c>
      <c r="D125" s="23">
        <v>0</v>
      </c>
      <c r="E125" s="23">
        <f>E123+E124</f>
        <v>2689.5999999999995</v>
      </c>
      <c r="F125" s="23">
        <f t="shared" ref="F125:I125" si="118">F123+F124</f>
        <v>3115.04</v>
      </c>
      <c r="G125" s="26">
        <f t="shared" si="118"/>
        <v>3697.7872000000002</v>
      </c>
      <c r="H125" s="26">
        <f t="shared" si="118"/>
        <v>3477.7608159999995</v>
      </c>
      <c r="I125" s="38">
        <f t="shared" si="118"/>
        <v>1768.5970505999994</v>
      </c>
      <c r="J125" s="5"/>
      <c r="K125" s="4"/>
      <c r="V125" s="36">
        <v>29</v>
      </c>
      <c r="W125" s="27" t="s">
        <v>53</v>
      </c>
      <c r="X125" s="26">
        <f>(X123+$X$88)/$X$88</f>
        <v>0.87991460055113835</v>
      </c>
      <c r="Y125" s="23"/>
      <c r="Z125" s="23"/>
      <c r="AA125" s="23"/>
      <c r="AB125" s="23"/>
      <c r="AC125" s="37"/>
      <c r="AD125" s="3"/>
    </row>
    <row r="126" spans="1:30" ht="16.5" thickBot="1" x14ac:dyDescent="0.3">
      <c r="A126" s="71"/>
      <c r="B126" s="36">
        <v>18</v>
      </c>
      <c r="C126" s="28" t="s">
        <v>42</v>
      </c>
      <c r="D126" s="23">
        <v>0</v>
      </c>
      <c r="E126" s="23"/>
      <c r="F126" s="23"/>
      <c r="G126" s="23"/>
      <c r="H126" s="23"/>
      <c r="I126" s="37"/>
      <c r="J126" s="3"/>
      <c r="K126" s="4"/>
      <c r="V126" s="40">
        <v>30</v>
      </c>
      <c r="W126" s="41" t="s">
        <v>54</v>
      </c>
      <c r="X126" s="42" t="s">
        <v>12</v>
      </c>
      <c r="Y126" s="43"/>
      <c r="Z126" s="43"/>
      <c r="AA126" s="43"/>
      <c r="AB126" s="43"/>
      <c r="AC126" s="44"/>
      <c r="AD126" s="3"/>
    </row>
    <row r="127" spans="1:30" ht="18.75" x14ac:dyDescent="0.25">
      <c r="A127" s="71"/>
      <c r="B127" s="36">
        <v>19</v>
      </c>
      <c r="C127" s="25" t="s">
        <v>43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37">
        <v>0</v>
      </c>
      <c r="J127" s="3"/>
      <c r="K127" s="3"/>
    </row>
    <row r="128" spans="1:30" ht="19.5" thickBot="1" x14ac:dyDescent="0.3">
      <c r="A128" s="71"/>
      <c r="B128" s="36">
        <v>20</v>
      </c>
      <c r="C128" s="27" t="s">
        <v>44</v>
      </c>
      <c r="D128" s="23">
        <f>-$D$4</f>
        <v>-10000</v>
      </c>
      <c r="E128" s="23">
        <v>0</v>
      </c>
      <c r="F128" s="23">
        <v>0</v>
      </c>
      <c r="G128" s="23">
        <v>0</v>
      </c>
      <c r="H128" s="23">
        <v>0</v>
      </c>
      <c r="I128" s="37">
        <v>0</v>
      </c>
      <c r="J128" s="3"/>
      <c r="K128" s="3"/>
    </row>
    <row r="129" spans="1:30" ht="37.5" x14ac:dyDescent="0.25">
      <c r="A129" s="71"/>
      <c r="B129" s="36">
        <v>21</v>
      </c>
      <c r="C129" s="25" t="s">
        <v>45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37">
        <v>0</v>
      </c>
      <c r="J129" s="3"/>
      <c r="K129" s="3"/>
      <c r="W129" s="46" t="s">
        <v>2</v>
      </c>
      <c r="X129" s="47" t="s">
        <v>3</v>
      </c>
    </row>
    <row r="130" spans="1:30" ht="18.75" x14ac:dyDescent="0.25">
      <c r="A130" s="71"/>
      <c r="B130" s="36">
        <v>22</v>
      </c>
      <c r="C130" s="28" t="s">
        <v>46</v>
      </c>
      <c r="D130" s="23">
        <f>SUM(D127:D129)</f>
        <v>-10000</v>
      </c>
      <c r="E130" s="23">
        <f t="shared" ref="E130:I130" si="119">SUM(E127:E129)</f>
        <v>0</v>
      </c>
      <c r="F130" s="23">
        <f t="shared" si="119"/>
        <v>0</v>
      </c>
      <c r="G130" s="23">
        <f t="shared" si="119"/>
        <v>0</v>
      </c>
      <c r="H130" s="23">
        <f t="shared" si="119"/>
        <v>0</v>
      </c>
      <c r="I130" s="37">
        <f t="shared" si="119"/>
        <v>0</v>
      </c>
      <c r="J130" s="3"/>
      <c r="K130" s="4"/>
      <c r="W130" s="15" t="s">
        <v>4</v>
      </c>
      <c r="X130" s="16">
        <f>D4*1.2</f>
        <v>12000</v>
      </c>
      <c r="Z130" s="76">
        <v>0.2</v>
      </c>
    </row>
    <row r="131" spans="1:30" ht="18.75" x14ac:dyDescent="0.25">
      <c r="A131" s="71"/>
      <c r="B131" s="36">
        <v>23</v>
      </c>
      <c r="C131" s="28" t="s">
        <v>47</v>
      </c>
      <c r="D131" s="23">
        <f>D125+D130</f>
        <v>-10000</v>
      </c>
      <c r="E131" s="23">
        <f t="shared" ref="E131:I131" si="120">E125+E130</f>
        <v>2689.5999999999995</v>
      </c>
      <c r="F131" s="23">
        <f t="shared" si="120"/>
        <v>3115.04</v>
      </c>
      <c r="G131" s="23">
        <f t="shared" si="120"/>
        <v>3697.7872000000002</v>
      </c>
      <c r="H131" s="26">
        <f t="shared" si="120"/>
        <v>3477.7608159999995</v>
      </c>
      <c r="I131" s="38">
        <f t="shared" si="120"/>
        <v>1768.5970505999994</v>
      </c>
      <c r="J131" s="5"/>
      <c r="K131" s="3"/>
      <c r="W131" s="15" t="s">
        <v>6</v>
      </c>
      <c r="X131" s="16"/>
    </row>
    <row r="132" spans="1:30" ht="18.75" x14ac:dyDescent="0.25">
      <c r="A132" s="71"/>
      <c r="B132" s="36">
        <v>24</v>
      </c>
      <c r="C132" s="27" t="s">
        <v>48</v>
      </c>
      <c r="D132" s="23">
        <f>1/(1+0.21)^D110</f>
        <v>1</v>
      </c>
      <c r="E132" s="29">
        <f t="shared" ref="E132:I132" si="121">1/(1+0.21)^E110</f>
        <v>0.82644628099173556</v>
      </c>
      <c r="F132" s="29">
        <f t="shared" si="121"/>
        <v>0.68301345536507074</v>
      </c>
      <c r="G132" s="29">
        <f t="shared" si="121"/>
        <v>0.56447393005377744</v>
      </c>
      <c r="H132" s="29">
        <f t="shared" si="121"/>
        <v>0.46650738020973348</v>
      </c>
      <c r="I132" s="39">
        <f t="shared" si="121"/>
        <v>0.38554328942953181</v>
      </c>
      <c r="J132" s="6"/>
      <c r="K132" s="3"/>
      <c r="W132" s="15" t="s">
        <v>8</v>
      </c>
      <c r="X132" s="16"/>
    </row>
    <row r="133" spans="1:30" ht="18.75" x14ac:dyDescent="0.25">
      <c r="A133" s="71"/>
      <c r="B133" s="36">
        <v>25</v>
      </c>
      <c r="C133" s="27" t="s">
        <v>49</v>
      </c>
      <c r="D133" s="23">
        <f>D131*D132</f>
        <v>-10000</v>
      </c>
      <c r="E133" s="26">
        <f t="shared" ref="E133:I133" si="122">E131*E132</f>
        <v>2222.8099173553715</v>
      </c>
      <c r="F133" s="26">
        <f t="shared" si="122"/>
        <v>2127.6142340004099</v>
      </c>
      <c r="G133" s="26">
        <f t="shared" si="122"/>
        <v>2087.3044732865537</v>
      </c>
      <c r="H133" s="26">
        <f t="shared" si="122"/>
        <v>1622.4010872682247</v>
      </c>
      <c r="I133" s="38">
        <f t="shared" si="122"/>
        <v>681.87072456369185</v>
      </c>
      <c r="J133" s="5"/>
      <c r="K133" s="3"/>
      <c r="W133" s="15" t="s">
        <v>10</v>
      </c>
      <c r="X133" s="16">
        <f>X130/X135</f>
        <v>2400</v>
      </c>
    </row>
    <row r="134" spans="1:30" ht="18.75" x14ac:dyDescent="0.25">
      <c r="A134" s="71"/>
      <c r="B134" s="36">
        <v>26</v>
      </c>
      <c r="C134" s="27" t="s">
        <v>50</v>
      </c>
      <c r="D134" s="23">
        <f>D133</f>
        <v>-10000</v>
      </c>
      <c r="E134" s="26">
        <f>D134+E133</f>
        <v>-7777.190082644629</v>
      </c>
      <c r="F134" s="26">
        <f t="shared" ref="F134:I134" si="123">E134+F133</f>
        <v>-5649.5758486442191</v>
      </c>
      <c r="G134" s="26">
        <f t="shared" si="123"/>
        <v>-3562.2713753576654</v>
      </c>
      <c r="H134" s="26">
        <f t="shared" si="123"/>
        <v>-1939.8702880894407</v>
      </c>
      <c r="I134" s="38">
        <f t="shared" si="123"/>
        <v>-1257.9995635257487</v>
      </c>
      <c r="J134" s="5"/>
      <c r="K134" s="3"/>
      <c r="W134" s="15" t="s">
        <v>13</v>
      </c>
      <c r="X134" s="16"/>
    </row>
    <row r="135" spans="1:30" ht="19.5" thickBot="1" x14ac:dyDescent="0.3">
      <c r="A135" s="71"/>
      <c r="B135" s="36">
        <v>27</v>
      </c>
      <c r="C135" s="27" t="s">
        <v>51</v>
      </c>
      <c r="D135" s="26">
        <f>I134</f>
        <v>-1257.9995635257487</v>
      </c>
      <c r="E135" s="23"/>
      <c r="F135" s="23"/>
      <c r="G135" s="23"/>
      <c r="H135" s="23"/>
      <c r="I135" s="37"/>
      <c r="J135" s="3"/>
      <c r="K135" s="4"/>
      <c r="W135" s="18" t="s">
        <v>14</v>
      </c>
      <c r="X135" s="19">
        <v>5</v>
      </c>
    </row>
    <row r="136" spans="1:30" ht="15.75" x14ac:dyDescent="0.25">
      <c r="A136" s="71"/>
      <c r="B136" s="36">
        <v>28</v>
      </c>
      <c r="C136" s="27" t="s">
        <v>52</v>
      </c>
      <c r="D136" s="30">
        <f>IRR(D131:I131)</f>
        <v>0.14971072996240919</v>
      </c>
      <c r="E136" s="30"/>
      <c r="F136" s="30"/>
      <c r="G136" s="23"/>
      <c r="H136" s="23"/>
      <c r="I136" s="37"/>
      <c r="J136" s="3"/>
      <c r="K136" s="4"/>
    </row>
    <row r="137" spans="1:30" ht="15.75" x14ac:dyDescent="0.25">
      <c r="A137" s="71"/>
      <c r="B137" s="36">
        <v>29</v>
      </c>
      <c r="C137" s="27" t="s">
        <v>53</v>
      </c>
      <c r="D137" s="26">
        <f>(D135+$D$4)/$D$4</f>
        <v>0.8742000436474251</v>
      </c>
      <c r="E137" s="23"/>
      <c r="F137" s="23"/>
      <c r="G137" s="23"/>
      <c r="H137" s="23"/>
      <c r="I137" s="37"/>
      <c r="J137" s="3"/>
      <c r="K137" s="4"/>
    </row>
    <row r="138" spans="1:30" ht="16.5" thickBot="1" x14ac:dyDescent="0.3">
      <c r="A138" s="71"/>
      <c r="B138" s="40">
        <v>30</v>
      </c>
      <c r="C138" s="41" t="s">
        <v>54</v>
      </c>
      <c r="D138" s="42" t="s">
        <v>12</v>
      </c>
      <c r="E138" s="43"/>
      <c r="F138" s="43"/>
      <c r="G138" s="43"/>
      <c r="H138" s="43"/>
      <c r="I138" s="44"/>
      <c r="J138" s="3"/>
      <c r="K138" s="4"/>
    </row>
    <row r="139" spans="1:30" ht="15.75" x14ac:dyDescent="0.25">
      <c r="A139" s="71"/>
      <c r="AD139" s="2"/>
    </row>
    <row r="140" spans="1:30" ht="16.5" thickBot="1" x14ac:dyDescent="0.3">
      <c r="A140" s="71"/>
      <c r="AD140" s="3"/>
    </row>
    <row r="141" spans="1:30" ht="15.75" x14ac:dyDescent="0.25">
      <c r="A141" s="71"/>
      <c r="B141" s="32">
        <v>1</v>
      </c>
      <c r="C141" s="33" t="s">
        <v>18</v>
      </c>
      <c r="D141" s="34" t="s">
        <v>19</v>
      </c>
      <c r="E141" s="33" t="s">
        <v>20</v>
      </c>
      <c r="F141" s="33" t="s">
        <v>21</v>
      </c>
      <c r="G141" s="33" t="s">
        <v>22</v>
      </c>
      <c r="H141" s="33" t="s">
        <v>23</v>
      </c>
      <c r="I141" s="35" t="s">
        <v>24</v>
      </c>
      <c r="J141" s="2"/>
      <c r="K141" s="2"/>
      <c r="V141" s="32">
        <v>1</v>
      </c>
      <c r="W141" s="33" t="s">
        <v>18</v>
      </c>
      <c r="X141" s="34" t="s">
        <v>19</v>
      </c>
      <c r="Y141" s="33" t="s">
        <v>20</v>
      </c>
      <c r="Z141" s="33" t="s">
        <v>21</v>
      </c>
      <c r="AA141" s="33" t="s">
        <v>22</v>
      </c>
      <c r="AB141" s="33" t="s">
        <v>23</v>
      </c>
      <c r="AC141" s="35" t="s">
        <v>24</v>
      </c>
      <c r="AD141" s="3"/>
    </row>
    <row r="142" spans="1:30" ht="15.75" x14ac:dyDescent="0.25">
      <c r="A142" s="71"/>
      <c r="B142" s="36">
        <v>2</v>
      </c>
      <c r="C142" s="22" t="s">
        <v>25</v>
      </c>
      <c r="D142" s="23">
        <v>0</v>
      </c>
      <c r="E142" s="23">
        <v>1</v>
      </c>
      <c r="F142" s="23">
        <v>2</v>
      </c>
      <c r="G142" s="23">
        <v>3</v>
      </c>
      <c r="H142" s="23">
        <v>4</v>
      </c>
      <c r="I142" s="37">
        <v>5</v>
      </c>
      <c r="J142" s="3"/>
      <c r="K142" s="3"/>
      <c r="V142" s="36">
        <v>2</v>
      </c>
      <c r="W142" s="22" t="s">
        <v>25</v>
      </c>
      <c r="X142" s="23">
        <v>0</v>
      </c>
      <c r="Y142" s="23">
        <v>1</v>
      </c>
      <c r="Z142" s="23">
        <v>2</v>
      </c>
      <c r="AA142" s="23">
        <v>3</v>
      </c>
      <c r="AB142" s="23">
        <v>4</v>
      </c>
      <c r="AC142" s="37">
        <v>5</v>
      </c>
      <c r="AD142" s="3"/>
    </row>
    <row r="143" spans="1:30" ht="15.75" x14ac:dyDescent="0.25">
      <c r="A143" s="71"/>
      <c r="B143" s="36">
        <v>3</v>
      </c>
      <c r="C143" s="24" t="s">
        <v>27</v>
      </c>
      <c r="D143" s="23">
        <v>0</v>
      </c>
      <c r="E143" s="23"/>
      <c r="F143" s="23"/>
      <c r="G143" s="23"/>
      <c r="H143" s="23"/>
      <c r="I143" s="37"/>
      <c r="J143" s="3"/>
      <c r="K143" s="4"/>
      <c r="V143" s="36">
        <v>3</v>
      </c>
      <c r="W143" s="24" t="s">
        <v>27</v>
      </c>
      <c r="X143" s="23">
        <v>0</v>
      </c>
      <c r="Y143" s="23"/>
      <c r="Z143" s="23"/>
      <c r="AA143" s="23"/>
      <c r="AB143" s="23"/>
      <c r="AC143" s="37"/>
      <c r="AD143" s="5"/>
    </row>
    <row r="144" spans="1:30" ht="18.75" x14ac:dyDescent="0.25">
      <c r="A144" s="71"/>
      <c r="B144" s="36">
        <v>4</v>
      </c>
      <c r="C144" s="25" t="s">
        <v>28</v>
      </c>
      <c r="D144" s="23">
        <v>0</v>
      </c>
      <c r="E144" s="23">
        <f>E112</f>
        <v>6800</v>
      </c>
      <c r="F144" s="23">
        <f t="shared" ref="F144:I144" si="124">F112</f>
        <v>7400</v>
      </c>
      <c r="G144" s="23">
        <f t="shared" si="124"/>
        <v>8200</v>
      </c>
      <c r="H144" s="23">
        <f t="shared" si="124"/>
        <v>8000</v>
      </c>
      <c r="I144" s="37">
        <f t="shared" si="124"/>
        <v>6000</v>
      </c>
      <c r="J144" s="3"/>
      <c r="K144" s="3"/>
      <c r="V144" s="36">
        <v>4</v>
      </c>
      <c r="W144" s="25" t="s">
        <v>28</v>
      </c>
      <c r="X144" s="23">
        <v>0</v>
      </c>
      <c r="Y144" s="23">
        <f t="shared" ref="Y144:AC145" si="125">Y100</f>
        <v>6800</v>
      </c>
      <c r="Z144" s="23">
        <f t="shared" si="125"/>
        <v>7400</v>
      </c>
      <c r="AA144" s="23">
        <f t="shared" si="125"/>
        <v>8200</v>
      </c>
      <c r="AB144" s="23">
        <f t="shared" si="125"/>
        <v>8000</v>
      </c>
      <c r="AC144" s="37">
        <f t="shared" si="125"/>
        <v>6000</v>
      </c>
      <c r="AD144" s="3"/>
    </row>
    <row r="145" spans="1:30" ht="18.75" x14ac:dyDescent="0.25">
      <c r="A145" s="71"/>
      <c r="B145" s="36">
        <v>5</v>
      </c>
      <c r="C145" s="25" t="s">
        <v>29</v>
      </c>
      <c r="D145" s="23">
        <v>0</v>
      </c>
      <c r="E145" s="23">
        <f>E17*1.2</f>
        <v>-4080</v>
      </c>
      <c r="F145" s="23">
        <f t="shared" ref="F145:I145" si="126">F17*1.2</f>
        <v>-4202.3999999999996</v>
      </c>
      <c r="G145" s="26">
        <f t="shared" si="126"/>
        <v>-4328.4719999999998</v>
      </c>
      <c r="H145" s="26">
        <f t="shared" si="126"/>
        <v>-4458.3261599999996</v>
      </c>
      <c r="I145" s="37">
        <f t="shared" si="126"/>
        <v>-4592.0759447999999</v>
      </c>
      <c r="J145" s="75">
        <v>0.2</v>
      </c>
      <c r="K145" s="3"/>
      <c r="V145" s="36">
        <v>5</v>
      </c>
      <c r="W145" s="25" t="s">
        <v>29</v>
      </c>
      <c r="X145" s="23">
        <v>0</v>
      </c>
      <c r="Y145" s="23">
        <f t="shared" si="125"/>
        <v>-3400</v>
      </c>
      <c r="Z145" s="23">
        <f t="shared" si="125"/>
        <v>-3502</v>
      </c>
      <c r="AA145" s="23">
        <f t="shared" si="125"/>
        <v>-3607.06</v>
      </c>
      <c r="AB145" s="26">
        <f t="shared" si="125"/>
        <v>-3715.2718</v>
      </c>
      <c r="AC145" s="37">
        <f t="shared" si="125"/>
        <v>-3826.7299539999999</v>
      </c>
      <c r="AD145" s="5"/>
    </row>
    <row r="146" spans="1:30" ht="18.75" x14ac:dyDescent="0.25">
      <c r="A146" s="71"/>
      <c r="B146" s="36">
        <v>6</v>
      </c>
      <c r="C146" s="25" t="s">
        <v>30</v>
      </c>
      <c r="D146" s="23">
        <v>0</v>
      </c>
      <c r="E146" s="23">
        <f>-$D$7</f>
        <v>-2000</v>
      </c>
      <c r="F146" s="23">
        <f t="shared" ref="F146:I146" si="127">-$D$7</f>
        <v>-2000</v>
      </c>
      <c r="G146" s="23">
        <f t="shared" si="127"/>
        <v>-2000</v>
      </c>
      <c r="H146" s="23">
        <f t="shared" si="127"/>
        <v>-2000</v>
      </c>
      <c r="I146" s="37">
        <f t="shared" si="127"/>
        <v>-2000</v>
      </c>
      <c r="J146" s="3"/>
      <c r="K146" s="3"/>
      <c r="V146" s="36">
        <v>6</v>
      </c>
      <c r="W146" s="25" t="s">
        <v>30</v>
      </c>
      <c r="X146" s="23">
        <v>0</v>
      </c>
      <c r="Y146" s="23">
        <f>-$X$133</f>
        <v>-2400</v>
      </c>
      <c r="Z146" s="23">
        <f t="shared" ref="Z146:AC146" si="128">-$X$133</f>
        <v>-2400</v>
      </c>
      <c r="AA146" s="23">
        <f t="shared" si="128"/>
        <v>-2400</v>
      </c>
      <c r="AB146" s="23">
        <f t="shared" si="128"/>
        <v>-2400</v>
      </c>
      <c r="AC146" s="37">
        <f t="shared" si="128"/>
        <v>-2400</v>
      </c>
      <c r="AD146" s="3"/>
    </row>
    <row r="147" spans="1:30" ht="15.75" x14ac:dyDescent="0.25">
      <c r="A147" s="71"/>
      <c r="B147" s="36">
        <v>7</v>
      </c>
      <c r="C147" s="27" t="s">
        <v>31</v>
      </c>
      <c r="D147" s="23">
        <v>0</v>
      </c>
      <c r="E147" s="23">
        <f>SUM(E144:E146)</f>
        <v>720</v>
      </c>
      <c r="F147" s="23">
        <f t="shared" ref="F147:I147" si="129">SUM(F144:F146)</f>
        <v>1197.6000000000004</v>
      </c>
      <c r="G147" s="26">
        <f t="shared" si="129"/>
        <v>1871.5280000000002</v>
      </c>
      <c r="H147" s="26">
        <f t="shared" si="129"/>
        <v>1541.6738400000004</v>
      </c>
      <c r="I147" s="38">
        <f t="shared" si="129"/>
        <v>-592.07594479999989</v>
      </c>
      <c r="J147" s="5"/>
      <c r="K147" s="3"/>
      <c r="V147" s="36">
        <v>7</v>
      </c>
      <c r="W147" s="27" t="s">
        <v>31</v>
      </c>
      <c r="X147" s="23">
        <v>0</v>
      </c>
      <c r="Y147" s="23">
        <f>SUM(Y144:Y146)</f>
        <v>1000</v>
      </c>
      <c r="Z147" s="23">
        <f t="shared" ref="Z147:AC147" si="130">SUM(Z144:Z146)</f>
        <v>1498</v>
      </c>
      <c r="AA147" s="26">
        <f t="shared" si="130"/>
        <v>2192.9400000000005</v>
      </c>
      <c r="AB147" s="26">
        <f t="shared" si="130"/>
        <v>1884.7281999999996</v>
      </c>
      <c r="AC147" s="38">
        <f t="shared" si="130"/>
        <v>-226.72995399999991</v>
      </c>
      <c r="AD147" s="3"/>
    </row>
    <row r="148" spans="1:30" ht="15.75" x14ac:dyDescent="0.25">
      <c r="A148" s="71"/>
      <c r="B148" s="36">
        <v>8</v>
      </c>
      <c r="C148" s="25" t="s">
        <v>32</v>
      </c>
      <c r="D148" s="23">
        <v>0</v>
      </c>
      <c r="E148" s="23"/>
      <c r="F148" s="23"/>
      <c r="G148" s="23"/>
      <c r="H148" s="23"/>
      <c r="I148" s="37"/>
      <c r="J148" s="3"/>
      <c r="K148" s="4"/>
      <c r="V148" s="36">
        <v>8</v>
      </c>
      <c r="W148" s="25" t="s">
        <v>32</v>
      </c>
      <c r="X148" s="23">
        <v>0</v>
      </c>
      <c r="Y148" s="23"/>
      <c r="Z148" s="23"/>
      <c r="AA148" s="23"/>
      <c r="AB148" s="23"/>
      <c r="AC148" s="37"/>
      <c r="AD148" s="3"/>
    </row>
    <row r="149" spans="1:30" ht="15.75" x14ac:dyDescent="0.25">
      <c r="A149" s="71"/>
      <c r="B149" s="36">
        <v>9</v>
      </c>
      <c r="C149" s="27" t="s">
        <v>33</v>
      </c>
      <c r="D149" s="23">
        <v>0</v>
      </c>
      <c r="E149" s="23">
        <f>$D$4</f>
        <v>10000</v>
      </c>
      <c r="F149" s="23">
        <f>E150</f>
        <v>8000</v>
      </c>
      <c r="G149" s="23">
        <f t="shared" ref="G149:I149" si="131">F150</f>
        <v>6000</v>
      </c>
      <c r="H149" s="23">
        <f t="shared" si="131"/>
        <v>4000</v>
      </c>
      <c r="I149" s="37">
        <f t="shared" si="131"/>
        <v>2000</v>
      </c>
      <c r="J149" s="3"/>
      <c r="K149" s="3"/>
      <c r="V149" s="36">
        <v>9</v>
      </c>
      <c r="W149" s="27" t="s">
        <v>33</v>
      </c>
      <c r="X149" s="23">
        <v>0</v>
      </c>
      <c r="Y149" s="23">
        <f>$X$130</f>
        <v>12000</v>
      </c>
      <c r="Z149" s="23">
        <f>Y150</f>
        <v>9600</v>
      </c>
      <c r="AA149" s="23">
        <f t="shared" ref="AA149:AC149" si="132">Z150</f>
        <v>7200</v>
      </c>
      <c r="AB149" s="23">
        <f t="shared" si="132"/>
        <v>4800</v>
      </c>
      <c r="AC149" s="37">
        <f t="shared" si="132"/>
        <v>2400</v>
      </c>
      <c r="AD149" s="3"/>
    </row>
    <row r="150" spans="1:30" ht="15.75" x14ac:dyDescent="0.25">
      <c r="A150" s="71"/>
      <c r="B150" s="36">
        <v>10</v>
      </c>
      <c r="C150" s="27" t="s">
        <v>34</v>
      </c>
      <c r="D150" s="23">
        <v>0</v>
      </c>
      <c r="E150" s="23">
        <f>E149+E146</f>
        <v>8000</v>
      </c>
      <c r="F150" s="23">
        <f t="shared" ref="F150:I150" si="133">F149+F146</f>
        <v>6000</v>
      </c>
      <c r="G150" s="23">
        <f t="shared" si="133"/>
        <v>4000</v>
      </c>
      <c r="H150" s="23">
        <f t="shared" si="133"/>
        <v>2000</v>
      </c>
      <c r="I150" s="37">
        <f t="shared" si="133"/>
        <v>0</v>
      </c>
      <c r="J150" s="3"/>
      <c r="K150" s="3"/>
      <c r="V150" s="36">
        <v>10</v>
      </c>
      <c r="W150" s="27" t="s">
        <v>34</v>
      </c>
      <c r="X150" s="23">
        <v>0</v>
      </c>
      <c r="Y150" s="23">
        <f>Y149+Y146</f>
        <v>9600</v>
      </c>
      <c r="Z150" s="23">
        <f t="shared" ref="Z150:AC150" si="134">Z149+Z146</f>
        <v>7200</v>
      </c>
      <c r="AA150" s="23">
        <f t="shared" si="134"/>
        <v>4800</v>
      </c>
      <c r="AB150" s="23">
        <f t="shared" si="134"/>
        <v>2400</v>
      </c>
      <c r="AC150" s="37">
        <f t="shared" si="134"/>
        <v>0</v>
      </c>
      <c r="AD150" s="3"/>
    </row>
    <row r="151" spans="1:30" ht="15.75" x14ac:dyDescent="0.25">
      <c r="A151" s="71"/>
      <c r="B151" s="36">
        <v>11</v>
      </c>
      <c r="C151" s="27" t="s">
        <v>35</v>
      </c>
      <c r="D151" s="23">
        <v>0</v>
      </c>
      <c r="E151" s="23">
        <f>(E149+E150)/2</f>
        <v>9000</v>
      </c>
      <c r="F151" s="23">
        <f t="shared" ref="F151:I151" si="135">(F149+F150)/2</f>
        <v>7000</v>
      </c>
      <c r="G151" s="23">
        <f t="shared" si="135"/>
        <v>5000</v>
      </c>
      <c r="H151" s="23">
        <f t="shared" si="135"/>
        <v>3000</v>
      </c>
      <c r="I151" s="37">
        <f t="shared" si="135"/>
        <v>1000</v>
      </c>
      <c r="J151" s="3"/>
      <c r="K151" s="3"/>
      <c r="V151" s="36">
        <v>11</v>
      </c>
      <c r="W151" s="27" t="s">
        <v>35</v>
      </c>
      <c r="X151" s="23">
        <v>0</v>
      </c>
      <c r="Y151" s="23">
        <f>(Y149+Y150)/2</f>
        <v>10800</v>
      </c>
      <c r="Z151" s="23">
        <f t="shared" ref="Z151:AC151" si="136">(Z149+Z150)/2</f>
        <v>8400</v>
      </c>
      <c r="AA151" s="23">
        <f t="shared" si="136"/>
        <v>6000</v>
      </c>
      <c r="AB151" s="23">
        <f t="shared" si="136"/>
        <v>3600</v>
      </c>
      <c r="AC151" s="37">
        <f t="shared" si="136"/>
        <v>1200</v>
      </c>
      <c r="AD151" s="5"/>
    </row>
    <row r="152" spans="1:30" ht="18.75" x14ac:dyDescent="0.25">
      <c r="A152" s="71"/>
      <c r="B152" s="36">
        <v>12</v>
      </c>
      <c r="C152" s="27" t="s">
        <v>36</v>
      </c>
      <c r="D152" s="23">
        <v>0</v>
      </c>
      <c r="E152" s="23">
        <f>-0.022*E151</f>
        <v>-198</v>
      </c>
      <c r="F152" s="23">
        <f t="shared" ref="F152:I152" si="137">-0.022*F151</f>
        <v>-154</v>
      </c>
      <c r="G152" s="23">
        <f t="shared" si="137"/>
        <v>-110</v>
      </c>
      <c r="H152" s="23">
        <f t="shared" si="137"/>
        <v>-66</v>
      </c>
      <c r="I152" s="37">
        <f t="shared" si="137"/>
        <v>-22</v>
      </c>
      <c r="J152" s="3"/>
      <c r="K152" s="3"/>
      <c r="V152" s="36">
        <v>12</v>
      </c>
      <c r="W152" s="27" t="s">
        <v>36</v>
      </c>
      <c r="X152" s="23">
        <v>0</v>
      </c>
      <c r="Y152" s="23">
        <f>-0.022*Y151</f>
        <v>-237.6</v>
      </c>
      <c r="Z152" s="23">
        <f t="shared" ref="Z152:AC152" si="138">-0.022*Z151</f>
        <v>-184.79999999999998</v>
      </c>
      <c r="AA152" s="23">
        <f t="shared" si="138"/>
        <v>-132</v>
      </c>
      <c r="AB152" s="23">
        <f t="shared" si="138"/>
        <v>-79.199999999999989</v>
      </c>
      <c r="AC152" s="37">
        <f t="shared" si="138"/>
        <v>-26.4</v>
      </c>
      <c r="AD152" s="5"/>
    </row>
    <row r="153" spans="1:30" ht="15.75" x14ac:dyDescent="0.25">
      <c r="A153" s="71"/>
      <c r="B153" s="36">
        <v>13</v>
      </c>
      <c r="C153" s="27" t="s">
        <v>37</v>
      </c>
      <c r="D153" s="23">
        <v>0</v>
      </c>
      <c r="E153" s="23">
        <f>E147+E152</f>
        <v>522</v>
      </c>
      <c r="F153" s="23">
        <f t="shared" ref="F153:I153" si="139">F147+F152</f>
        <v>1043.6000000000004</v>
      </c>
      <c r="G153" s="26">
        <f t="shared" si="139"/>
        <v>1761.5280000000002</v>
      </c>
      <c r="H153" s="26">
        <f t="shared" si="139"/>
        <v>1475.6738400000004</v>
      </c>
      <c r="I153" s="38">
        <f t="shared" si="139"/>
        <v>-614.07594479999989</v>
      </c>
      <c r="J153" s="5"/>
      <c r="K153" s="3"/>
      <c r="V153" s="36">
        <v>13</v>
      </c>
      <c r="W153" s="27" t="s">
        <v>37</v>
      </c>
      <c r="X153" s="23">
        <v>0</v>
      </c>
      <c r="Y153" s="23">
        <f>Y147+Y152</f>
        <v>762.4</v>
      </c>
      <c r="Z153" s="23">
        <f t="shared" ref="Z153:AC153" si="140">Z147+Z152</f>
        <v>1313.2</v>
      </c>
      <c r="AA153" s="23">
        <f t="shared" si="140"/>
        <v>2060.9400000000005</v>
      </c>
      <c r="AB153" s="26">
        <f t="shared" si="140"/>
        <v>1805.5281999999995</v>
      </c>
      <c r="AC153" s="38">
        <f t="shared" si="140"/>
        <v>-253.12995399999991</v>
      </c>
      <c r="AD153" s="5"/>
    </row>
    <row r="154" spans="1:30" ht="18.75" x14ac:dyDescent="0.25">
      <c r="A154" s="71"/>
      <c r="B154" s="36">
        <v>14</v>
      </c>
      <c r="C154" s="25" t="s">
        <v>38</v>
      </c>
      <c r="D154" s="23">
        <v>0</v>
      </c>
      <c r="E154" s="23">
        <f>-E153*0.2</f>
        <v>-104.4</v>
      </c>
      <c r="F154" s="23">
        <f t="shared" ref="F154:H154" si="141">-F153*0.2</f>
        <v>-208.72000000000008</v>
      </c>
      <c r="G154" s="26">
        <f t="shared" si="141"/>
        <v>-352.30560000000008</v>
      </c>
      <c r="H154" s="26">
        <f t="shared" si="141"/>
        <v>-295.13476800000007</v>
      </c>
      <c r="I154" s="38">
        <v>0</v>
      </c>
      <c r="J154" s="5"/>
      <c r="K154" s="3"/>
      <c r="V154" s="36">
        <v>14</v>
      </c>
      <c r="W154" s="25" t="s">
        <v>38</v>
      </c>
      <c r="X154" s="23">
        <v>0</v>
      </c>
      <c r="Y154" s="23">
        <f>-Y153*0.2</f>
        <v>-152.47999999999999</v>
      </c>
      <c r="Z154" s="23">
        <f t="shared" ref="Z154:AB154" si="142">-Z153*0.2</f>
        <v>-262.64000000000004</v>
      </c>
      <c r="AA154" s="26">
        <f t="shared" si="142"/>
        <v>-412.1880000000001</v>
      </c>
      <c r="AB154" s="26">
        <f t="shared" si="142"/>
        <v>-361.10563999999994</v>
      </c>
      <c r="AC154" s="38">
        <v>0</v>
      </c>
      <c r="AD154" s="3"/>
    </row>
    <row r="155" spans="1:30" ht="15.75" x14ac:dyDescent="0.25">
      <c r="A155" s="71"/>
      <c r="B155" s="36">
        <v>15</v>
      </c>
      <c r="C155" s="25" t="s">
        <v>39</v>
      </c>
      <c r="D155" s="23">
        <v>0</v>
      </c>
      <c r="E155" s="23">
        <f>E153+E154</f>
        <v>417.6</v>
      </c>
      <c r="F155" s="23">
        <f t="shared" ref="F155:I155" si="143">F153+F154</f>
        <v>834.88000000000034</v>
      </c>
      <c r="G155" s="26">
        <f t="shared" si="143"/>
        <v>1409.2224000000001</v>
      </c>
      <c r="H155" s="26">
        <f t="shared" si="143"/>
        <v>1180.5390720000003</v>
      </c>
      <c r="I155" s="38">
        <f t="shared" si="143"/>
        <v>-614.07594479999989</v>
      </c>
      <c r="J155" s="5"/>
      <c r="K155" s="3"/>
      <c r="V155" s="36">
        <v>15</v>
      </c>
      <c r="W155" s="25" t="s">
        <v>39</v>
      </c>
      <c r="X155" s="23">
        <v>0</v>
      </c>
      <c r="Y155" s="23">
        <f>Y153+Y154</f>
        <v>609.91999999999996</v>
      </c>
      <c r="Z155" s="23">
        <f t="shared" ref="Z155:AC155" si="144">Z153+Z154</f>
        <v>1050.56</v>
      </c>
      <c r="AA155" s="26">
        <f t="shared" si="144"/>
        <v>1648.7520000000004</v>
      </c>
      <c r="AB155" s="26">
        <f t="shared" si="144"/>
        <v>1444.4225599999995</v>
      </c>
      <c r="AC155" s="38">
        <f t="shared" si="144"/>
        <v>-253.12995399999991</v>
      </c>
      <c r="AD155" s="5"/>
    </row>
    <row r="156" spans="1:30" ht="18.75" x14ac:dyDescent="0.25">
      <c r="A156" s="71"/>
      <c r="B156" s="36">
        <v>16</v>
      </c>
      <c r="C156" s="25" t="s">
        <v>40</v>
      </c>
      <c r="D156" s="23">
        <v>0</v>
      </c>
      <c r="E156" s="23">
        <f>$D$7</f>
        <v>2000</v>
      </c>
      <c r="F156" s="23">
        <f t="shared" ref="F156:I156" si="145">$D$7</f>
        <v>2000</v>
      </c>
      <c r="G156" s="23">
        <f t="shared" si="145"/>
        <v>2000</v>
      </c>
      <c r="H156" s="23">
        <f t="shared" si="145"/>
        <v>2000</v>
      </c>
      <c r="I156" s="37">
        <f t="shared" si="145"/>
        <v>2000</v>
      </c>
      <c r="J156" s="3"/>
      <c r="K156" s="3"/>
      <c r="V156" s="36">
        <v>16</v>
      </c>
      <c r="W156" s="25" t="s">
        <v>40</v>
      </c>
      <c r="X156" s="23">
        <v>0</v>
      </c>
      <c r="Y156" s="23">
        <f>$X$133</f>
        <v>2400</v>
      </c>
      <c r="Z156" s="23">
        <f t="shared" ref="Z156:AC156" si="146">$X$133</f>
        <v>2400</v>
      </c>
      <c r="AA156" s="23">
        <f t="shared" si="146"/>
        <v>2400</v>
      </c>
      <c r="AB156" s="23">
        <f t="shared" si="146"/>
        <v>2400</v>
      </c>
      <c r="AC156" s="37">
        <f t="shared" si="146"/>
        <v>2400</v>
      </c>
      <c r="AD156" s="3"/>
    </row>
    <row r="157" spans="1:30" ht="15.75" x14ac:dyDescent="0.25">
      <c r="A157" s="71"/>
      <c r="B157" s="36">
        <v>17</v>
      </c>
      <c r="C157" s="24" t="s">
        <v>41</v>
      </c>
      <c r="D157" s="23">
        <v>0</v>
      </c>
      <c r="E157" s="23">
        <f>E155+E156</f>
        <v>2417.6</v>
      </c>
      <c r="F157" s="23">
        <f t="shared" ref="F157:I157" si="147">F155+F156</f>
        <v>2834.88</v>
      </c>
      <c r="G157" s="26">
        <f t="shared" si="147"/>
        <v>3409.2224000000001</v>
      </c>
      <c r="H157" s="26">
        <f t="shared" si="147"/>
        <v>3180.5390720000005</v>
      </c>
      <c r="I157" s="38">
        <f t="shared" si="147"/>
        <v>1385.9240552000001</v>
      </c>
      <c r="J157" s="5"/>
      <c r="K157" s="4"/>
      <c r="V157" s="36">
        <v>17</v>
      </c>
      <c r="W157" s="24" t="s">
        <v>41</v>
      </c>
      <c r="X157" s="23">
        <v>0</v>
      </c>
      <c r="Y157" s="23">
        <f>Y155+Y156</f>
        <v>3009.92</v>
      </c>
      <c r="Z157" s="23">
        <f t="shared" ref="Z157:AC157" si="148">Z155+Z156</f>
        <v>3450.56</v>
      </c>
      <c r="AA157" s="23">
        <f t="shared" si="148"/>
        <v>4048.7520000000004</v>
      </c>
      <c r="AB157" s="26">
        <f t="shared" si="148"/>
        <v>3844.4225599999995</v>
      </c>
      <c r="AC157" s="38">
        <f t="shared" si="148"/>
        <v>2146.870046</v>
      </c>
      <c r="AD157" s="3"/>
    </row>
    <row r="158" spans="1:30" ht="15.75" x14ac:dyDescent="0.25">
      <c r="A158" s="71"/>
      <c r="B158" s="36">
        <v>18</v>
      </c>
      <c r="C158" s="28" t="s">
        <v>42</v>
      </c>
      <c r="D158" s="23">
        <v>0</v>
      </c>
      <c r="E158" s="23"/>
      <c r="F158" s="23"/>
      <c r="G158" s="23"/>
      <c r="H158" s="23"/>
      <c r="I158" s="37"/>
      <c r="J158" s="3"/>
      <c r="K158" s="4"/>
      <c r="V158" s="36">
        <v>18</v>
      </c>
      <c r="W158" s="28" t="s">
        <v>42</v>
      </c>
      <c r="X158" s="23">
        <v>0</v>
      </c>
      <c r="Y158" s="23"/>
      <c r="Z158" s="23"/>
      <c r="AA158" s="23"/>
      <c r="AB158" s="23"/>
      <c r="AC158" s="37"/>
      <c r="AD158" s="3"/>
    </row>
    <row r="159" spans="1:30" ht="18.75" x14ac:dyDescent="0.25">
      <c r="A159" s="71"/>
      <c r="B159" s="36">
        <v>19</v>
      </c>
      <c r="C159" s="25" t="s">
        <v>43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37">
        <v>0</v>
      </c>
      <c r="J159" s="3"/>
      <c r="K159" s="3"/>
      <c r="V159" s="36">
        <v>19</v>
      </c>
      <c r="W159" s="25" t="s">
        <v>43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37">
        <v>0</v>
      </c>
      <c r="AD159" s="3"/>
    </row>
    <row r="160" spans="1:30" ht="18.75" x14ac:dyDescent="0.25">
      <c r="A160" s="71"/>
      <c r="B160" s="36">
        <v>20</v>
      </c>
      <c r="C160" s="27" t="s">
        <v>44</v>
      </c>
      <c r="D160" s="23">
        <f>-$D$4</f>
        <v>-10000</v>
      </c>
      <c r="E160" s="23">
        <v>0</v>
      </c>
      <c r="F160" s="23">
        <v>0</v>
      </c>
      <c r="G160" s="23">
        <v>0</v>
      </c>
      <c r="H160" s="23">
        <v>0</v>
      </c>
      <c r="I160" s="37">
        <v>0</v>
      </c>
      <c r="J160" s="3"/>
      <c r="K160" s="3"/>
      <c r="V160" s="36">
        <v>20</v>
      </c>
      <c r="W160" s="27" t="s">
        <v>44</v>
      </c>
      <c r="X160" s="23">
        <f>-$X$130</f>
        <v>-12000</v>
      </c>
      <c r="Y160" s="23">
        <v>0</v>
      </c>
      <c r="Z160" s="23">
        <v>0</v>
      </c>
      <c r="AA160" s="23">
        <v>0</v>
      </c>
      <c r="AB160" s="23">
        <v>0</v>
      </c>
      <c r="AC160" s="37">
        <v>0</v>
      </c>
      <c r="AD160" s="3"/>
    </row>
    <row r="161" spans="1:30" ht="18.75" x14ac:dyDescent="0.25">
      <c r="A161" s="71"/>
      <c r="B161" s="36">
        <v>21</v>
      </c>
      <c r="C161" s="25" t="s">
        <v>45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37">
        <v>0</v>
      </c>
      <c r="J161" s="3"/>
      <c r="K161" s="3"/>
      <c r="V161" s="36">
        <v>21</v>
      </c>
      <c r="W161" s="25" t="s">
        <v>45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37">
        <v>0</v>
      </c>
      <c r="AD161" s="5"/>
    </row>
    <row r="162" spans="1:30" ht="15.75" x14ac:dyDescent="0.25">
      <c r="A162" s="71"/>
      <c r="B162" s="36">
        <v>22</v>
      </c>
      <c r="C162" s="28" t="s">
        <v>46</v>
      </c>
      <c r="D162" s="23">
        <f>SUM(D159:D161)</f>
        <v>-10000</v>
      </c>
      <c r="E162" s="23">
        <f t="shared" ref="E162:I162" si="149">SUM(E159:E161)</f>
        <v>0</v>
      </c>
      <c r="F162" s="23">
        <f t="shared" si="149"/>
        <v>0</v>
      </c>
      <c r="G162" s="23">
        <f t="shared" si="149"/>
        <v>0</v>
      </c>
      <c r="H162" s="23">
        <f t="shared" si="149"/>
        <v>0</v>
      </c>
      <c r="I162" s="37">
        <f t="shared" si="149"/>
        <v>0</v>
      </c>
      <c r="J162" s="3"/>
      <c r="K162" s="4"/>
      <c r="V162" s="36">
        <v>22</v>
      </c>
      <c r="W162" s="28" t="s">
        <v>46</v>
      </c>
      <c r="X162" s="23">
        <f>SUM(X159:X161)</f>
        <v>-12000</v>
      </c>
      <c r="Y162" s="23">
        <f t="shared" ref="Y162:AC162" si="150">SUM(Y159:Y161)</f>
        <v>0</v>
      </c>
      <c r="Z162" s="23">
        <f t="shared" si="150"/>
        <v>0</v>
      </c>
      <c r="AA162" s="23">
        <f t="shared" si="150"/>
        <v>0</v>
      </c>
      <c r="AB162" s="23">
        <f t="shared" si="150"/>
        <v>0</v>
      </c>
      <c r="AC162" s="37">
        <f t="shared" si="150"/>
        <v>0</v>
      </c>
      <c r="AD162" s="6"/>
    </row>
    <row r="163" spans="1:30" ht="15.75" x14ac:dyDescent="0.25">
      <c r="A163" s="71"/>
      <c r="B163" s="36">
        <v>23</v>
      </c>
      <c r="C163" s="28" t="s">
        <v>47</v>
      </c>
      <c r="D163" s="23">
        <f>D157+D162</f>
        <v>-10000</v>
      </c>
      <c r="E163" s="23">
        <f t="shared" ref="E163:I163" si="151">E157+E162</f>
        <v>2417.6</v>
      </c>
      <c r="F163" s="23">
        <f t="shared" si="151"/>
        <v>2834.88</v>
      </c>
      <c r="G163" s="26">
        <f t="shared" si="151"/>
        <v>3409.2224000000001</v>
      </c>
      <c r="H163" s="26">
        <f t="shared" si="151"/>
        <v>3180.5390720000005</v>
      </c>
      <c r="I163" s="38">
        <f t="shared" si="151"/>
        <v>1385.9240552000001</v>
      </c>
      <c r="J163" s="5"/>
      <c r="K163" s="3"/>
      <c r="V163" s="36">
        <v>23</v>
      </c>
      <c r="W163" s="28" t="s">
        <v>47</v>
      </c>
      <c r="X163" s="23">
        <f>X157+X162</f>
        <v>-12000</v>
      </c>
      <c r="Y163" s="23">
        <f t="shared" ref="Y163:AC163" si="152">Y157+Y162</f>
        <v>3009.92</v>
      </c>
      <c r="Z163" s="23">
        <f t="shared" si="152"/>
        <v>3450.56</v>
      </c>
      <c r="AA163" s="26">
        <f t="shared" si="152"/>
        <v>4048.7520000000004</v>
      </c>
      <c r="AB163" s="26">
        <f t="shared" si="152"/>
        <v>3844.4225599999995</v>
      </c>
      <c r="AC163" s="38">
        <f t="shared" si="152"/>
        <v>2146.870046</v>
      </c>
      <c r="AD163" s="5"/>
    </row>
    <row r="164" spans="1:30" ht="15.75" x14ac:dyDescent="0.25">
      <c r="A164" s="71"/>
      <c r="B164" s="36">
        <v>24</v>
      </c>
      <c r="C164" s="27" t="s">
        <v>48</v>
      </c>
      <c r="D164" s="23">
        <f>1/(1+0.21)^D142</f>
        <v>1</v>
      </c>
      <c r="E164" s="29">
        <f t="shared" ref="E164:I164" si="153">1/(1+0.21)^E142</f>
        <v>0.82644628099173556</v>
      </c>
      <c r="F164" s="29">
        <f t="shared" si="153"/>
        <v>0.68301345536507074</v>
      </c>
      <c r="G164" s="29">
        <f t="shared" si="153"/>
        <v>0.56447393005377744</v>
      </c>
      <c r="H164" s="29">
        <f t="shared" si="153"/>
        <v>0.46650738020973348</v>
      </c>
      <c r="I164" s="39">
        <f t="shared" si="153"/>
        <v>0.38554328942953181</v>
      </c>
      <c r="J164" s="6"/>
      <c r="K164" s="3"/>
      <c r="V164" s="36">
        <v>24</v>
      </c>
      <c r="W164" s="27" t="s">
        <v>48</v>
      </c>
      <c r="X164" s="29">
        <f>1/(1+0.21)^X142</f>
        <v>1</v>
      </c>
      <c r="Y164" s="29">
        <f t="shared" ref="Y164:AC164" si="154">1/(1+0.21)^Y142</f>
        <v>0.82644628099173556</v>
      </c>
      <c r="Z164" s="29">
        <f t="shared" si="154"/>
        <v>0.68301345536507074</v>
      </c>
      <c r="AA164" s="29">
        <f t="shared" si="154"/>
        <v>0.56447393005377744</v>
      </c>
      <c r="AB164" s="29">
        <f t="shared" si="154"/>
        <v>0.46650738020973348</v>
      </c>
      <c r="AC164" s="39">
        <f t="shared" si="154"/>
        <v>0.38554328942953181</v>
      </c>
      <c r="AD164" s="5"/>
    </row>
    <row r="165" spans="1:30" ht="15.75" x14ac:dyDescent="0.25">
      <c r="A165" s="71"/>
      <c r="B165" s="36">
        <v>25</v>
      </c>
      <c r="C165" s="27" t="s">
        <v>49</v>
      </c>
      <c r="D165" s="23">
        <f>D163*D164</f>
        <v>-10000</v>
      </c>
      <c r="E165" s="26">
        <f t="shared" ref="E165:I165" si="155">E163*E164</f>
        <v>1998.0165289256199</v>
      </c>
      <c r="F165" s="26">
        <f t="shared" si="155"/>
        <v>1936.2611843453319</v>
      </c>
      <c r="G165" s="26">
        <f t="shared" si="155"/>
        <v>1924.4171665553713</v>
      </c>
      <c r="H165" s="26">
        <f t="shared" si="155"/>
        <v>1483.7449501334172</v>
      </c>
      <c r="I165" s="38">
        <f t="shared" si="155"/>
        <v>534.33371914132408</v>
      </c>
      <c r="J165" s="5"/>
      <c r="K165" s="3"/>
      <c r="V165" s="36">
        <v>25</v>
      </c>
      <c r="W165" s="27" t="s">
        <v>49</v>
      </c>
      <c r="X165" s="23">
        <f>X163*X164</f>
        <v>-12000</v>
      </c>
      <c r="Y165" s="26">
        <f t="shared" ref="Y165:AC165" si="156">Y163*Y164</f>
        <v>2487.5371900826449</v>
      </c>
      <c r="Z165" s="26">
        <f t="shared" si="156"/>
        <v>2356.7789085444983</v>
      </c>
      <c r="AA165" s="26">
        <f t="shared" si="156"/>
        <v>2285.4149532530919</v>
      </c>
      <c r="AB165" s="26">
        <f t="shared" si="156"/>
        <v>1793.4514968847966</v>
      </c>
      <c r="AC165" s="38">
        <f t="shared" si="156"/>
        <v>827.71133951257025</v>
      </c>
      <c r="AD165" s="3"/>
    </row>
    <row r="166" spans="1:30" ht="15.75" x14ac:dyDescent="0.25">
      <c r="A166" s="71"/>
      <c r="B166" s="36">
        <v>26</v>
      </c>
      <c r="C166" s="27" t="s">
        <v>50</v>
      </c>
      <c r="D166" s="23">
        <f>D165</f>
        <v>-10000</v>
      </c>
      <c r="E166" s="26">
        <f>D166+E165</f>
        <v>-8001.9834710743798</v>
      </c>
      <c r="F166" s="26">
        <f t="shared" ref="F166:I166" si="157">E166+F165</f>
        <v>-6065.7222867290475</v>
      </c>
      <c r="G166" s="26">
        <f t="shared" si="157"/>
        <v>-4141.3051201736762</v>
      </c>
      <c r="H166" s="26">
        <f t="shared" si="157"/>
        <v>-2657.560170040259</v>
      </c>
      <c r="I166" s="38">
        <f t="shared" si="157"/>
        <v>-2123.2264508989347</v>
      </c>
      <c r="J166" s="5"/>
      <c r="K166" s="3"/>
      <c r="V166" s="36">
        <v>26</v>
      </c>
      <c r="W166" s="27" t="s">
        <v>50</v>
      </c>
      <c r="X166" s="23">
        <f>X165</f>
        <v>-12000</v>
      </c>
      <c r="Y166" s="26">
        <f>X166+Y165</f>
        <v>-9512.4628099173551</v>
      </c>
      <c r="Z166" s="26">
        <f t="shared" ref="Z166:AC166" si="158">Y166+Z165</f>
        <v>-7155.6839013728568</v>
      </c>
      <c r="AA166" s="26">
        <f t="shared" si="158"/>
        <v>-4870.2689481197649</v>
      </c>
      <c r="AB166" s="26">
        <f t="shared" si="158"/>
        <v>-3076.8174512349683</v>
      </c>
      <c r="AC166" s="38">
        <f t="shared" si="158"/>
        <v>-2249.1061117223981</v>
      </c>
      <c r="AD166" s="3"/>
    </row>
    <row r="167" spans="1:30" ht="15.75" x14ac:dyDescent="0.25">
      <c r="A167" s="71"/>
      <c r="B167" s="36">
        <v>27</v>
      </c>
      <c r="C167" s="27" t="s">
        <v>51</v>
      </c>
      <c r="D167" s="26">
        <f>I166</f>
        <v>-2123.2264508989347</v>
      </c>
      <c r="E167" s="23"/>
      <c r="F167" s="23"/>
      <c r="G167" s="23"/>
      <c r="H167" s="23"/>
      <c r="I167" s="37"/>
      <c r="J167" s="3"/>
      <c r="K167" s="4"/>
      <c r="V167" s="36">
        <v>27</v>
      </c>
      <c r="W167" s="27" t="s">
        <v>51</v>
      </c>
      <c r="X167" s="26">
        <f>AC166</f>
        <v>-2249.1061117223981</v>
      </c>
      <c r="Y167" s="23"/>
      <c r="Z167" s="23"/>
      <c r="AA167" s="23"/>
      <c r="AB167" s="23"/>
      <c r="AC167" s="37"/>
      <c r="AD167" s="3"/>
    </row>
    <row r="168" spans="1:30" ht="15.75" x14ac:dyDescent="0.25">
      <c r="A168" s="71"/>
      <c r="B168" s="36">
        <v>28</v>
      </c>
      <c r="C168" s="27" t="s">
        <v>52</v>
      </c>
      <c r="D168" s="30">
        <f>IRR(D163:I163)</f>
        <v>0.10544542864482898</v>
      </c>
      <c r="E168" s="30"/>
      <c r="F168" s="30"/>
      <c r="G168" s="23"/>
      <c r="H168" s="23"/>
      <c r="I168" s="37"/>
      <c r="J168" s="3"/>
      <c r="K168" s="4"/>
      <c r="V168" s="36">
        <v>28</v>
      </c>
      <c r="W168" s="27" t="s">
        <v>52</v>
      </c>
      <c r="X168" s="30">
        <f>IRR(X163:AC163)</f>
        <v>0.11936393619217123</v>
      </c>
      <c r="Y168" s="30"/>
      <c r="Z168" s="30"/>
      <c r="AA168" s="23"/>
      <c r="AB168" s="23"/>
      <c r="AC168" s="37"/>
      <c r="AD168" s="3"/>
    </row>
    <row r="169" spans="1:30" ht="15.75" x14ac:dyDescent="0.25">
      <c r="A169" s="71"/>
      <c r="B169" s="36">
        <v>29</v>
      </c>
      <c r="C169" s="27" t="s">
        <v>53</v>
      </c>
      <c r="D169" s="26">
        <f>(D167+$D$4)/$D$4</f>
        <v>0.78767735491010649</v>
      </c>
      <c r="E169" s="23"/>
      <c r="F169" s="23"/>
      <c r="G169" s="23"/>
      <c r="H169" s="23"/>
      <c r="I169" s="37"/>
      <c r="J169" s="3"/>
      <c r="K169" s="4"/>
      <c r="V169" s="36">
        <v>29</v>
      </c>
      <c r="W169" s="27" t="s">
        <v>53</v>
      </c>
      <c r="X169" s="26">
        <f>(X167+$X$130)/$X$130</f>
        <v>0.81257449068980014</v>
      </c>
      <c r="Y169" s="23"/>
      <c r="Z169" s="23"/>
      <c r="AA169" s="23"/>
      <c r="AB169" s="23"/>
      <c r="AC169" s="37"/>
    </row>
    <row r="170" spans="1:30" ht="16.5" thickBot="1" x14ac:dyDescent="0.3">
      <c r="A170" s="71"/>
      <c r="B170" s="40">
        <v>30</v>
      </c>
      <c r="C170" s="41" t="s">
        <v>54</v>
      </c>
      <c r="D170" s="42" t="s">
        <v>12</v>
      </c>
      <c r="E170" s="43"/>
      <c r="F170" s="43"/>
      <c r="G170" s="43"/>
      <c r="H170" s="43"/>
      <c r="I170" s="44"/>
      <c r="J170" s="3"/>
      <c r="K170" s="4"/>
      <c r="V170" s="40">
        <v>30</v>
      </c>
      <c r="W170" s="41" t="s">
        <v>54</v>
      </c>
      <c r="X170" s="42" t="s">
        <v>12</v>
      </c>
      <c r="Y170" s="43"/>
      <c r="Z170" s="43"/>
      <c r="AA170" s="43"/>
      <c r="AB170" s="43"/>
      <c r="AC170" s="44"/>
    </row>
  </sheetData>
  <mergeCells count="11">
    <mergeCell ref="AG93:AG94"/>
    <mergeCell ref="B2:D2"/>
    <mergeCell ref="W2:W3"/>
    <mergeCell ref="X2:X3"/>
    <mergeCell ref="V2:V3"/>
    <mergeCell ref="AF2:AF3"/>
    <mergeCell ref="AG2:AK2"/>
    <mergeCell ref="AF9:AF10"/>
    <mergeCell ref="AG9:AK9"/>
    <mergeCell ref="AF89:AF90"/>
    <mergeCell ref="AG89:AG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Попов</dc:creator>
  <cp:lastModifiedBy>Виталий Попов</cp:lastModifiedBy>
  <dcterms:created xsi:type="dcterms:W3CDTF">2015-06-05T18:19:34Z</dcterms:created>
  <dcterms:modified xsi:type="dcterms:W3CDTF">2025-05-04T13:57:01Z</dcterms:modified>
</cp:coreProperties>
</file>