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330"/>
  <workbookPr autoCompressPictures="0"/>
  <bookViews>
    <workbookView xWindow="560" yWindow="560" windowWidth="25040" windowHeight="15500" activeTab="2"/>
  </bookViews>
  <sheets>
    <sheet name="Protocol" sheetId="3" r:id="rId1"/>
    <sheet name="Raw Data" sheetId="1" r:id="rId2"/>
    <sheet name="Example Results" sheetId="2" r:id="rId3"/>
    <sheet name="Sample Dilution Guide" sheetId="4" r:id="rId4"/>
  </sheets>
  <calcPr calcId="140001"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F13" i="2" l="1"/>
  <c r="A69" i="3"/>
  <c r="A72" i="3"/>
  <c r="D39" i="3"/>
  <c r="F20" i="3"/>
  <c r="F19" i="3"/>
  <c r="E55" i="3"/>
  <c r="E56" i="3"/>
  <c r="E57" i="3"/>
  <c r="E58" i="3"/>
  <c r="E59" i="3"/>
  <c r="E60" i="3"/>
  <c r="E61" i="3"/>
  <c r="E54" i="3"/>
  <c r="B34" i="3"/>
  <c r="C49" i="3"/>
  <c r="C50" i="3"/>
  <c r="C51" i="3"/>
  <c r="C52" i="3"/>
  <c r="C53" i="3"/>
  <c r="C56" i="3"/>
  <c r="C48" i="3"/>
  <c r="D38" i="3"/>
  <c r="F26" i="3"/>
  <c r="F24" i="3"/>
  <c r="C39" i="3"/>
  <c r="D40" i="3"/>
  <c r="C40" i="3"/>
  <c r="D41" i="3"/>
  <c r="C41" i="3"/>
  <c r="D42" i="3"/>
  <c r="C42" i="3"/>
  <c r="D43" i="3"/>
  <c r="C43" i="3"/>
  <c r="D44" i="3"/>
  <c r="C44" i="3"/>
  <c r="D45" i="3"/>
  <c r="C45" i="3"/>
  <c r="D46" i="3"/>
  <c r="C46" i="3"/>
  <c r="D47" i="3"/>
  <c r="C47" i="3"/>
  <c r="C20" i="2"/>
  <c r="D20" i="2"/>
  <c r="E20" i="2"/>
  <c r="F20" i="2"/>
  <c r="G20" i="2"/>
  <c r="H20" i="2"/>
  <c r="I20" i="2"/>
  <c r="J20" i="2"/>
  <c r="K20" i="2"/>
  <c r="L20" i="2"/>
  <c r="M20" i="2"/>
  <c r="N20" i="2"/>
  <c r="O20" i="2"/>
  <c r="P20" i="2"/>
  <c r="Q20" i="2"/>
  <c r="R20" i="2"/>
  <c r="S20" i="2"/>
  <c r="T20" i="2"/>
  <c r="U20" i="2"/>
  <c r="V20" i="2"/>
  <c r="W20" i="2"/>
  <c r="X20" i="2"/>
  <c r="Y20" i="2"/>
  <c r="C21" i="2"/>
  <c r="D21" i="2"/>
  <c r="E21" i="2"/>
  <c r="F21" i="2"/>
  <c r="G21" i="2"/>
  <c r="H21" i="2"/>
  <c r="I21" i="2"/>
  <c r="J21" i="2"/>
  <c r="K21" i="2"/>
  <c r="L21" i="2"/>
  <c r="M21" i="2"/>
  <c r="N21" i="2"/>
  <c r="O21" i="2"/>
  <c r="P21" i="2"/>
  <c r="Q21" i="2"/>
  <c r="R21" i="2"/>
  <c r="S21" i="2"/>
  <c r="T21" i="2"/>
  <c r="U21" i="2"/>
  <c r="V21" i="2"/>
  <c r="W21" i="2"/>
  <c r="X21" i="2"/>
  <c r="Y21" i="2"/>
  <c r="C22" i="2"/>
  <c r="D22" i="2"/>
  <c r="E22" i="2"/>
  <c r="F22" i="2"/>
  <c r="G22" i="2"/>
  <c r="H22" i="2"/>
  <c r="I22" i="2"/>
  <c r="J22" i="2"/>
  <c r="K22" i="2"/>
  <c r="L22" i="2"/>
  <c r="M22" i="2"/>
  <c r="N22" i="2"/>
  <c r="O22" i="2"/>
  <c r="P22" i="2"/>
  <c r="Q22" i="2"/>
  <c r="R22" i="2"/>
  <c r="S22" i="2"/>
  <c r="T22" i="2"/>
  <c r="U22" i="2"/>
  <c r="V22" i="2"/>
  <c r="W22" i="2"/>
  <c r="X22" i="2"/>
  <c r="Y22" i="2"/>
  <c r="C23" i="2"/>
  <c r="D23" i="2"/>
  <c r="E23" i="2"/>
  <c r="F23" i="2"/>
  <c r="G23" i="2"/>
  <c r="H23" i="2"/>
  <c r="I23" i="2"/>
  <c r="J23" i="2"/>
  <c r="K23" i="2"/>
  <c r="L23" i="2"/>
  <c r="M23" i="2"/>
  <c r="N23" i="2"/>
  <c r="O23" i="2"/>
  <c r="P23" i="2"/>
  <c r="Q23" i="2"/>
  <c r="R23" i="2"/>
  <c r="S23" i="2"/>
  <c r="T23" i="2"/>
  <c r="U23" i="2"/>
  <c r="V23" i="2"/>
  <c r="W23" i="2"/>
  <c r="X23" i="2"/>
  <c r="Y23" i="2"/>
  <c r="C24" i="2"/>
  <c r="D24" i="2"/>
  <c r="E24" i="2"/>
  <c r="F24" i="2"/>
  <c r="G24" i="2"/>
  <c r="H24" i="2"/>
  <c r="I24" i="2"/>
  <c r="J24" i="2"/>
  <c r="K24" i="2"/>
  <c r="L24" i="2"/>
  <c r="M24" i="2"/>
  <c r="N24" i="2"/>
  <c r="O24" i="2"/>
  <c r="P24" i="2"/>
  <c r="Q24" i="2"/>
  <c r="R24" i="2"/>
  <c r="S24" i="2"/>
  <c r="T24" i="2"/>
  <c r="U24" i="2"/>
  <c r="V24" i="2"/>
  <c r="W24" i="2"/>
  <c r="X24" i="2"/>
  <c r="Y24" i="2"/>
  <c r="C25" i="2"/>
  <c r="D25" i="2"/>
  <c r="E25" i="2"/>
  <c r="F25" i="2"/>
  <c r="G25" i="2"/>
  <c r="H25" i="2"/>
  <c r="I25" i="2"/>
  <c r="J25" i="2"/>
  <c r="K25" i="2"/>
  <c r="L25" i="2"/>
  <c r="M25" i="2"/>
  <c r="N25" i="2"/>
  <c r="O25" i="2"/>
  <c r="P25" i="2"/>
  <c r="Q25" i="2"/>
  <c r="R25" i="2"/>
  <c r="S25" i="2"/>
  <c r="T25" i="2"/>
  <c r="U25" i="2"/>
  <c r="V25" i="2"/>
  <c r="W25" i="2"/>
  <c r="X25" i="2"/>
  <c r="Y25" i="2"/>
  <c r="C26" i="2"/>
  <c r="D26" i="2"/>
  <c r="E26" i="2"/>
  <c r="F26" i="2"/>
  <c r="G26" i="2"/>
  <c r="H26" i="2"/>
  <c r="I26" i="2"/>
  <c r="J26" i="2"/>
  <c r="K26" i="2"/>
  <c r="L26" i="2"/>
  <c r="M26" i="2"/>
  <c r="N26" i="2"/>
  <c r="O26" i="2"/>
  <c r="P26" i="2"/>
  <c r="Q26" i="2"/>
  <c r="R26" i="2"/>
  <c r="S26" i="2"/>
  <c r="T26" i="2"/>
  <c r="U26" i="2"/>
  <c r="V26" i="2"/>
  <c r="W26" i="2"/>
  <c r="X26" i="2"/>
  <c r="Y26" i="2"/>
  <c r="C27" i="2"/>
  <c r="D27" i="2"/>
  <c r="E27" i="2"/>
  <c r="F27" i="2"/>
  <c r="G27" i="2"/>
  <c r="H27" i="2"/>
  <c r="I27" i="2"/>
  <c r="J27" i="2"/>
  <c r="K27" i="2"/>
  <c r="L27" i="2"/>
  <c r="M27" i="2"/>
  <c r="N27" i="2"/>
  <c r="O27" i="2"/>
  <c r="P27" i="2"/>
  <c r="Q27" i="2"/>
  <c r="R27" i="2"/>
  <c r="S27" i="2"/>
  <c r="T27" i="2"/>
  <c r="U27" i="2"/>
  <c r="V27" i="2"/>
  <c r="W27" i="2"/>
  <c r="X27" i="2"/>
  <c r="Y27" i="2"/>
  <c r="B27" i="2"/>
  <c r="B26" i="2"/>
  <c r="B25" i="2"/>
  <c r="B24" i="2"/>
  <c r="B23" i="2"/>
  <c r="B22" i="2"/>
  <c r="B21" i="2"/>
  <c r="B20" i="2"/>
  <c r="K3" i="2"/>
  <c r="K4" i="2"/>
  <c r="K5" i="2"/>
  <c r="K6" i="2"/>
  <c r="K7" i="2"/>
  <c r="K8" i="2"/>
  <c r="K9" i="2"/>
  <c r="K10" i="2"/>
  <c r="J10" i="2"/>
  <c r="J9" i="2"/>
  <c r="J8" i="2"/>
  <c r="J7" i="2"/>
  <c r="J6" i="2"/>
  <c r="J5" i="2"/>
  <c r="J4" i="2"/>
  <c r="J3" i="2"/>
  <c r="B4" i="2"/>
  <c r="B5" i="2"/>
  <c r="B6" i="2"/>
  <c r="B7" i="2"/>
  <c r="B8" i="2"/>
  <c r="B9" i="2"/>
  <c r="B10" i="2"/>
  <c r="B11" i="2"/>
  <c r="B12" i="2"/>
  <c r="C57" i="3"/>
  <c r="J38" i="2"/>
  <c r="K38" i="2"/>
  <c r="C34" i="2"/>
  <c r="E35" i="2"/>
  <c r="M37" i="2"/>
  <c r="L32" i="2"/>
  <c r="J32" i="2"/>
  <c r="L36" i="2"/>
  <c r="G36" i="2"/>
  <c r="C54" i="3"/>
  <c r="E7" i="2"/>
  <c r="C55" i="3"/>
  <c r="C58" i="3"/>
  <c r="C61" i="3"/>
  <c r="B65" i="3"/>
  <c r="C59" i="3"/>
  <c r="C60" i="3"/>
  <c r="E4" i="2"/>
  <c r="F32" i="2"/>
  <c r="E37" i="2"/>
  <c r="I36" i="2"/>
  <c r="F34" i="2"/>
  <c r="M32" i="2"/>
  <c r="I32" i="2"/>
  <c r="B37" i="2"/>
  <c r="C36" i="2"/>
  <c r="I35" i="2"/>
  <c r="C35" i="2"/>
  <c r="D34" i="2"/>
  <c r="D33" i="2"/>
  <c r="K31" i="2"/>
  <c r="E31" i="2"/>
  <c r="I37" i="2"/>
  <c r="B36" i="2"/>
  <c r="I38" i="2"/>
  <c r="F18" i="3"/>
  <c r="F14" i="3"/>
  <c r="C31" i="2"/>
  <c r="G33" i="2"/>
  <c r="L35" i="2"/>
  <c r="C37" i="2"/>
  <c r="B34" i="2"/>
  <c r="K37" i="2"/>
  <c r="H34" i="2"/>
  <c r="H38" i="2"/>
  <c r="D35" i="2"/>
  <c r="E12" i="2"/>
  <c r="D32" i="2"/>
  <c r="E10" i="2"/>
  <c r="B38" i="2"/>
  <c r="E11" i="2"/>
  <c r="B31" i="2"/>
  <c r="E6" i="2"/>
  <c r="E3" i="2"/>
  <c r="J34" i="2"/>
  <c r="L31" i="2"/>
  <c r="E33" i="2"/>
  <c r="B35" i="2"/>
  <c r="H36" i="2"/>
  <c r="G37" i="2"/>
  <c r="J31" i="2"/>
  <c r="G34" i="2"/>
  <c r="H37" i="2"/>
  <c r="F31" i="2"/>
  <c r="I34" i="2"/>
  <c r="E13" i="2"/>
  <c r="E9" i="2"/>
  <c r="E5" i="2"/>
  <c r="M38" i="2"/>
  <c r="I33" i="2"/>
  <c r="C33" i="2"/>
  <c r="J35" i="2"/>
  <c r="E38" i="2"/>
  <c r="F36" i="2"/>
  <c r="K34" i="2"/>
  <c r="J33" i="2"/>
  <c r="M31" i="2"/>
  <c r="L37" i="2"/>
  <c r="K33" i="2"/>
  <c r="B32" i="2"/>
  <c r="J37" i="2"/>
  <c r="D37" i="2"/>
  <c r="J36" i="2"/>
  <c r="D36" i="2"/>
  <c r="G35" i="2"/>
  <c r="L34" i="2"/>
  <c r="H33" i="2"/>
  <c r="K32" i="2"/>
  <c r="E32" i="2"/>
  <c r="D31" i="2"/>
  <c r="C38" i="2"/>
  <c r="F33" i="2"/>
  <c r="G31" i="2"/>
  <c r="M35" i="2"/>
  <c r="M33" i="2"/>
  <c r="G38" i="2"/>
  <c r="F35" i="2"/>
  <c r="E34" i="2"/>
  <c r="C32" i="2"/>
  <c r="I31" i="2"/>
  <c r="H35" i="2"/>
  <c r="J12" i="2"/>
  <c r="F37" i="2"/>
  <c r="K35" i="2"/>
  <c r="M34" i="2"/>
  <c r="L33" i="2"/>
  <c r="B33" i="2"/>
  <c r="G32" i="2"/>
  <c r="H31" i="2"/>
  <c r="H32" i="2"/>
  <c r="E8" i="2"/>
  <c r="L38" i="2"/>
  <c r="F38" i="2"/>
  <c r="D38" i="2"/>
  <c r="M36" i="2"/>
  <c r="K36" i="2"/>
  <c r="E36" i="2"/>
  <c r="F12" i="3"/>
  <c r="F13" i="3"/>
  <c r="H5" i="2"/>
  <c r="H3" i="2"/>
  <c r="H4" i="2"/>
  <c r="M45" i="2"/>
  <c r="N58" i="4"/>
  <c r="G48" i="2"/>
  <c r="H97" i="4"/>
  <c r="L48" i="2"/>
  <c r="M61" i="4"/>
  <c r="B43" i="2"/>
  <c r="F49" i="2"/>
  <c r="G110" i="4"/>
  <c r="G49" i="2"/>
  <c r="H13" i="4"/>
  <c r="J48" i="2"/>
  <c r="K85" i="4"/>
  <c r="M47" i="2"/>
  <c r="N47" i="4"/>
  <c r="H42" i="2"/>
  <c r="I91" i="4"/>
  <c r="C44" i="2"/>
  <c r="H44" i="2"/>
  <c r="F48" i="2"/>
  <c r="D48" i="2"/>
  <c r="E47" i="2"/>
  <c r="G46" i="2"/>
  <c r="L42" i="2"/>
  <c r="J44" i="2"/>
  <c r="F44" i="2"/>
  <c r="G43" i="2"/>
  <c r="F47" i="2"/>
  <c r="H43" i="2"/>
  <c r="E49" i="2"/>
  <c r="M12" i="4"/>
  <c r="H49" i="2"/>
  <c r="E46" i="2"/>
  <c r="D44" i="2"/>
  <c r="C47" i="2"/>
  <c r="L43" i="2"/>
  <c r="M48" i="2"/>
  <c r="E48" i="2"/>
  <c r="H45" i="2"/>
  <c r="I47" i="2"/>
  <c r="L46" i="2"/>
  <c r="I49" i="2"/>
  <c r="B49" i="2"/>
  <c r="C13" i="4"/>
  <c r="F43" i="2"/>
  <c r="D43" i="2"/>
  <c r="G44" i="2"/>
  <c r="J43" i="2"/>
  <c r="K48" i="2"/>
  <c r="D45" i="2"/>
  <c r="C48" i="2"/>
  <c r="I43" i="2"/>
  <c r="C45" i="2"/>
  <c r="B45" i="2"/>
  <c r="I46" i="2"/>
  <c r="L47" i="2"/>
  <c r="M43" i="2"/>
  <c r="C42" i="2"/>
  <c r="K49" i="2"/>
  <c r="D46" i="2"/>
  <c r="G47" i="2"/>
  <c r="J49" i="2"/>
  <c r="K42" i="2"/>
  <c r="E42" i="2"/>
  <c r="B48" i="2"/>
  <c r="B42" i="2"/>
  <c r="I48" i="2"/>
  <c r="C46" i="2"/>
  <c r="F45" i="2"/>
  <c r="B47" i="2"/>
  <c r="H47" i="2"/>
  <c r="K44" i="2"/>
  <c r="M44" i="2"/>
  <c r="B46" i="2"/>
  <c r="E45" i="2"/>
  <c r="M49" i="2"/>
  <c r="H46" i="2"/>
  <c r="H48" i="2"/>
  <c r="J47" i="2"/>
  <c r="C43" i="2"/>
  <c r="D7" i="4"/>
  <c r="I44" i="2"/>
  <c r="L44" i="2"/>
  <c r="M42" i="2"/>
  <c r="L49" i="2"/>
  <c r="J46" i="2"/>
  <c r="K43" i="2"/>
  <c r="K46" i="2"/>
  <c r="G45" i="2"/>
  <c r="M46" i="2"/>
  <c r="I45" i="2"/>
  <c r="F46" i="2"/>
  <c r="F42" i="2"/>
  <c r="D47" i="2"/>
  <c r="I42" i="2"/>
  <c r="D49" i="2"/>
  <c r="L45" i="2"/>
  <c r="E44" i="2"/>
  <c r="E43" i="2"/>
  <c r="K47" i="2"/>
  <c r="J45" i="2"/>
  <c r="K45" i="2"/>
  <c r="C49" i="2"/>
  <c r="B44" i="2"/>
  <c r="D42" i="2"/>
  <c r="J42" i="2"/>
  <c r="G42" i="2"/>
  <c r="M97" i="4"/>
  <c r="C31" i="4"/>
  <c r="K12" i="4"/>
  <c r="I55" i="4"/>
  <c r="I18" i="4"/>
  <c r="G98" i="4"/>
  <c r="N94" i="4"/>
  <c r="N84" i="4"/>
  <c r="M73" i="4"/>
  <c r="N33" i="4"/>
  <c r="N9" i="4"/>
  <c r="G86" i="4"/>
  <c r="K48" i="4"/>
  <c r="N45" i="4"/>
  <c r="I6" i="4"/>
  <c r="G25" i="4"/>
  <c r="N21" i="4"/>
  <c r="N70" i="4"/>
  <c r="I67" i="4"/>
  <c r="G13" i="4"/>
  <c r="N82" i="4"/>
  <c r="N106" i="4"/>
  <c r="C7" i="4"/>
  <c r="N23" i="4"/>
  <c r="N11" i="4"/>
  <c r="C92" i="4"/>
  <c r="N35" i="4"/>
  <c r="C19" i="4"/>
  <c r="H74" i="4"/>
  <c r="N60" i="4"/>
  <c r="C43" i="4"/>
  <c r="N108" i="4"/>
  <c r="N72" i="4"/>
  <c r="C104" i="4"/>
  <c r="C56" i="4"/>
  <c r="C80" i="4"/>
  <c r="H109" i="4"/>
  <c r="N96" i="4"/>
  <c r="C68" i="4"/>
  <c r="K73" i="4"/>
  <c r="M109" i="4"/>
  <c r="K24" i="4"/>
  <c r="K61" i="4"/>
  <c r="K97" i="4"/>
  <c r="M48" i="4"/>
  <c r="M24" i="4"/>
  <c r="H48" i="4"/>
  <c r="K36" i="4"/>
  <c r="M36" i="4"/>
  <c r="K109" i="4"/>
  <c r="M85" i="4"/>
  <c r="H49" i="4"/>
  <c r="H98" i="4"/>
  <c r="H110" i="4"/>
  <c r="I103" i="4"/>
  <c r="I42" i="4"/>
  <c r="I79" i="4"/>
  <c r="G62" i="4"/>
  <c r="G74" i="4"/>
  <c r="H86" i="4"/>
  <c r="H62" i="4"/>
  <c r="H73" i="4"/>
  <c r="H24" i="4"/>
  <c r="H85" i="4"/>
  <c r="H25" i="4"/>
  <c r="H61" i="4"/>
  <c r="H36" i="4"/>
  <c r="I30" i="4"/>
  <c r="G49" i="4"/>
  <c r="G37" i="4"/>
  <c r="H37" i="4"/>
  <c r="H12" i="4"/>
  <c r="K94" i="4"/>
  <c r="K58" i="4"/>
  <c r="K70" i="4"/>
  <c r="K33" i="4"/>
  <c r="K106" i="4"/>
  <c r="K45" i="4"/>
  <c r="K82" i="4"/>
  <c r="K9" i="4"/>
  <c r="K21" i="4"/>
  <c r="H70" i="4"/>
  <c r="H33" i="4"/>
  <c r="H58" i="4"/>
  <c r="H9" i="4"/>
  <c r="H94" i="4"/>
  <c r="H21" i="4"/>
  <c r="H45" i="4"/>
  <c r="H106" i="4"/>
  <c r="H82" i="4"/>
  <c r="N49" i="4"/>
  <c r="N13" i="4"/>
  <c r="N62" i="4"/>
  <c r="N86" i="4"/>
  <c r="N74" i="4"/>
  <c r="N37" i="4"/>
  <c r="N98" i="4"/>
  <c r="N110" i="4"/>
  <c r="N25" i="4"/>
  <c r="F79" i="4"/>
  <c r="F18" i="4"/>
  <c r="F91" i="4"/>
  <c r="F30" i="4"/>
  <c r="F67" i="4"/>
  <c r="F42" i="4"/>
  <c r="F103" i="4"/>
  <c r="F55" i="4"/>
  <c r="F6" i="4"/>
  <c r="M96" i="4"/>
  <c r="M84" i="4"/>
  <c r="M108" i="4"/>
  <c r="M35" i="4"/>
  <c r="M11" i="4"/>
  <c r="M47" i="4"/>
  <c r="M60" i="4"/>
  <c r="M23" i="4"/>
  <c r="M72" i="4"/>
  <c r="I94" i="4"/>
  <c r="I82" i="4"/>
  <c r="I9" i="4"/>
  <c r="I21" i="4"/>
  <c r="I70" i="4"/>
  <c r="I58" i="4"/>
  <c r="I33" i="4"/>
  <c r="I106" i="4"/>
  <c r="I45" i="4"/>
  <c r="G57" i="4"/>
  <c r="G69" i="4"/>
  <c r="G20" i="4"/>
  <c r="G81" i="4"/>
  <c r="G93" i="4"/>
  <c r="G44" i="4"/>
  <c r="G32" i="4"/>
  <c r="G105" i="4"/>
  <c r="G8" i="4"/>
  <c r="D81" i="4"/>
  <c r="D32" i="4"/>
  <c r="D69" i="4"/>
  <c r="D105" i="4"/>
  <c r="D93" i="4"/>
  <c r="D20" i="4"/>
  <c r="D44" i="4"/>
  <c r="D57" i="4"/>
  <c r="D8" i="4"/>
  <c r="H79" i="4"/>
  <c r="H103" i="4"/>
  <c r="H30" i="4"/>
  <c r="H55" i="4"/>
  <c r="H67" i="4"/>
  <c r="H6" i="4"/>
  <c r="H18" i="4"/>
  <c r="H42" i="4"/>
  <c r="H91" i="4"/>
  <c r="D98" i="4"/>
  <c r="D25" i="4"/>
  <c r="D110" i="4"/>
  <c r="D62" i="4"/>
  <c r="D37" i="4"/>
  <c r="D74" i="4"/>
  <c r="D13" i="4"/>
  <c r="D86" i="4"/>
  <c r="D49" i="4"/>
  <c r="J55" i="4"/>
  <c r="J6" i="4"/>
  <c r="J79" i="4"/>
  <c r="J42" i="4"/>
  <c r="J18" i="4"/>
  <c r="J30" i="4"/>
  <c r="J91" i="4"/>
  <c r="J67" i="4"/>
  <c r="J103" i="4"/>
  <c r="C20" i="4"/>
  <c r="C69" i="4"/>
  <c r="C81" i="4"/>
  <c r="C32" i="4"/>
  <c r="C105" i="4"/>
  <c r="C44" i="4"/>
  <c r="C8" i="4"/>
  <c r="C57" i="4"/>
  <c r="C93" i="4"/>
  <c r="L72" i="4"/>
  <c r="L35" i="4"/>
  <c r="L108" i="4"/>
  <c r="L47" i="4"/>
  <c r="L60" i="4"/>
  <c r="L23" i="4"/>
  <c r="L11" i="4"/>
  <c r="L84" i="4"/>
  <c r="L96" i="4"/>
  <c r="E62" i="4"/>
  <c r="E37" i="4"/>
  <c r="E110" i="4"/>
  <c r="E49" i="4"/>
  <c r="E13" i="4"/>
  <c r="E74" i="4"/>
  <c r="E98" i="4"/>
  <c r="E25" i="4"/>
  <c r="E86" i="4"/>
  <c r="G107" i="4"/>
  <c r="G59" i="4"/>
  <c r="G34" i="4"/>
  <c r="G71" i="4"/>
  <c r="G95" i="4"/>
  <c r="G10" i="4"/>
  <c r="G46" i="4"/>
  <c r="G22" i="4"/>
  <c r="G83" i="4"/>
  <c r="L10" i="4"/>
  <c r="L107" i="4"/>
  <c r="L46" i="4"/>
  <c r="L22" i="4"/>
  <c r="L34" i="4"/>
  <c r="L71" i="4"/>
  <c r="L95" i="4"/>
  <c r="L59" i="4"/>
  <c r="L83" i="4"/>
  <c r="N30" i="4"/>
  <c r="N42" i="4"/>
  <c r="N67" i="4"/>
  <c r="N79" i="4"/>
  <c r="N55" i="4"/>
  <c r="N6" i="4"/>
  <c r="N103" i="4"/>
  <c r="N18" i="4"/>
  <c r="N91" i="4"/>
  <c r="K84" i="4"/>
  <c r="K47" i="4"/>
  <c r="K35" i="4"/>
  <c r="K96" i="4"/>
  <c r="K60" i="4"/>
  <c r="K11" i="4"/>
  <c r="K23" i="4"/>
  <c r="K108" i="4"/>
  <c r="K72" i="4"/>
  <c r="F33" i="4"/>
  <c r="F45" i="4"/>
  <c r="F58" i="4"/>
  <c r="F21" i="4"/>
  <c r="F70" i="4"/>
  <c r="F106" i="4"/>
  <c r="F94" i="4"/>
  <c r="F82" i="4"/>
  <c r="F9" i="4"/>
  <c r="I35" i="4"/>
  <c r="I47" i="4"/>
  <c r="I23" i="4"/>
  <c r="I11" i="4"/>
  <c r="I108" i="4"/>
  <c r="I84" i="4"/>
  <c r="I96" i="4"/>
  <c r="I60" i="4"/>
  <c r="I72" i="4"/>
  <c r="J109" i="4"/>
  <c r="J97" i="4"/>
  <c r="J85" i="4"/>
  <c r="J48" i="4"/>
  <c r="J73" i="4"/>
  <c r="J24" i="4"/>
  <c r="J61" i="4"/>
  <c r="J12" i="4"/>
  <c r="J36" i="4"/>
  <c r="L18" i="4"/>
  <c r="L67" i="4"/>
  <c r="L55" i="4"/>
  <c r="L79" i="4"/>
  <c r="L91" i="4"/>
  <c r="L103" i="4"/>
  <c r="L30" i="4"/>
  <c r="L42" i="4"/>
  <c r="L6" i="4"/>
  <c r="L74" i="4"/>
  <c r="L37" i="4"/>
  <c r="L49" i="4"/>
  <c r="L110" i="4"/>
  <c r="L86" i="4"/>
  <c r="L98" i="4"/>
  <c r="L13" i="4"/>
  <c r="L25" i="4"/>
  <c r="L62" i="4"/>
  <c r="J71" i="4"/>
  <c r="J83" i="4"/>
  <c r="J46" i="4"/>
  <c r="J95" i="4"/>
  <c r="J10" i="4"/>
  <c r="J22" i="4"/>
  <c r="J107" i="4"/>
  <c r="J59" i="4"/>
  <c r="J34" i="4"/>
  <c r="D36" i="4"/>
  <c r="D48" i="4"/>
  <c r="D85" i="4"/>
  <c r="D12" i="4"/>
  <c r="D24" i="4"/>
  <c r="D97" i="4"/>
  <c r="D109" i="4"/>
  <c r="D73" i="4"/>
  <c r="D61" i="4"/>
  <c r="H8" i="4"/>
  <c r="H57" i="4"/>
  <c r="H81" i="4"/>
  <c r="H44" i="4"/>
  <c r="H105" i="4"/>
  <c r="H93" i="4"/>
  <c r="H32" i="4"/>
  <c r="H69" i="4"/>
  <c r="H20" i="4"/>
  <c r="J74" i="4"/>
  <c r="J25" i="4"/>
  <c r="J98" i="4"/>
  <c r="J86" i="4"/>
  <c r="J49" i="4"/>
  <c r="J110" i="4"/>
  <c r="J13" i="4"/>
  <c r="J37" i="4"/>
  <c r="J62" i="4"/>
  <c r="F109" i="4"/>
  <c r="F97" i="4"/>
  <c r="F24" i="4"/>
  <c r="F85" i="4"/>
  <c r="F12" i="4"/>
  <c r="F36" i="4"/>
  <c r="F61" i="4"/>
  <c r="F73" i="4"/>
  <c r="F48" i="4"/>
  <c r="E105" i="4"/>
  <c r="E81" i="4"/>
  <c r="E93" i="4"/>
  <c r="E20" i="4"/>
  <c r="E44" i="4"/>
  <c r="E32" i="4"/>
  <c r="E57" i="4"/>
  <c r="E69" i="4"/>
  <c r="E8" i="4"/>
  <c r="I92" i="4"/>
  <c r="I104" i="4"/>
  <c r="I31" i="4"/>
  <c r="I80" i="4"/>
  <c r="I43" i="4"/>
  <c r="I56" i="4"/>
  <c r="I7" i="4"/>
  <c r="I19" i="4"/>
  <c r="I68" i="4"/>
  <c r="K69" i="4"/>
  <c r="K32" i="4"/>
  <c r="K20" i="4"/>
  <c r="K8" i="4"/>
  <c r="K81" i="4"/>
  <c r="K105" i="4"/>
  <c r="K44" i="4"/>
  <c r="K57" i="4"/>
  <c r="K93" i="4"/>
  <c r="E97" i="4"/>
  <c r="E85" i="4"/>
  <c r="E24" i="4"/>
  <c r="E36" i="4"/>
  <c r="E12" i="4"/>
  <c r="E48" i="4"/>
  <c r="E61" i="4"/>
  <c r="E109" i="4"/>
  <c r="E73" i="4"/>
  <c r="E6" i="4"/>
  <c r="E18" i="4"/>
  <c r="E42" i="4"/>
  <c r="E103" i="4"/>
  <c r="E30" i="4"/>
  <c r="E91" i="4"/>
  <c r="E79" i="4"/>
  <c r="E67" i="4"/>
  <c r="E55" i="4"/>
  <c r="G79" i="4"/>
  <c r="G91" i="4"/>
  <c r="G30" i="4"/>
  <c r="G18" i="4"/>
  <c r="G67" i="4"/>
  <c r="G6" i="4"/>
  <c r="G42" i="4"/>
  <c r="G55" i="4"/>
  <c r="G103" i="4"/>
  <c r="D68" i="4"/>
  <c r="D31" i="4"/>
  <c r="D92" i="4"/>
  <c r="D104" i="4"/>
  <c r="D19" i="4"/>
  <c r="D80" i="4"/>
  <c r="D56" i="4"/>
  <c r="D43" i="4"/>
  <c r="D107" i="4"/>
  <c r="D46" i="4"/>
  <c r="D59" i="4"/>
  <c r="D34" i="4"/>
  <c r="D71" i="4"/>
  <c r="D22" i="4"/>
  <c r="D95" i="4"/>
  <c r="D83" i="4"/>
  <c r="D10" i="4"/>
  <c r="J104" i="4"/>
  <c r="J31" i="4"/>
  <c r="J43" i="4"/>
  <c r="J56" i="4"/>
  <c r="J68" i="4"/>
  <c r="J92" i="4"/>
  <c r="J19" i="4"/>
  <c r="J7" i="4"/>
  <c r="J80" i="4"/>
  <c r="D108" i="4"/>
  <c r="D47" i="4"/>
  <c r="D23" i="4"/>
  <c r="D60" i="4"/>
  <c r="D35" i="4"/>
  <c r="D96" i="4"/>
  <c r="D84" i="4"/>
  <c r="D72" i="4"/>
  <c r="D11" i="4"/>
  <c r="F47" i="4"/>
  <c r="F108" i="4"/>
  <c r="F60" i="4"/>
  <c r="F11" i="4"/>
  <c r="F23" i="4"/>
  <c r="F72" i="4"/>
  <c r="F35" i="4"/>
  <c r="F96" i="4"/>
  <c r="F84" i="4"/>
  <c r="K6" i="4"/>
  <c r="K79" i="4"/>
  <c r="K67" i="4"/>
  <c r="K18" i="4"/>
  <c r="K91" i="4"/>
  <c r="K30" i="4"/>
  <c r="K42" i="4"/>
  <c r="K55" i="4"/>
  <c r="K103" i="4"/>
  <c r="L21" i="4"/>
  <c r="L45" i="4"/>
  <c r="L94" i="4"/>
  <c r="L106" i="4"/>
  <c r="L58" i="4"/>
  <c r="L70" i="4"/>
  <c r="L33" i="4"/>
  <c r="L82" i="4"/>
  <c r="L9" i="4"/>
  <c r="F44" i="4"/>
  <c r="F69" i="4"/>
  <c r="F105" i="4"/>
  <c r="F32" i="4"/>
  <c r="F93" i="4"/>
  <c r="F20" i="4"/>
  <c r="F81" i="4"/>
  <c r="F8" i="4"/>
  <c r="F57" i="4"/>
  <c r="E84" i="4"/>
  <c r="E35" i="4"/>
  <c r="E34" i="4"/>
  <c r="E11" i="4"/>
  <c r="E72" i="4"/>
  <c r="E47" i="4"/>
  <c r="E23" i="4"/>
  <c r="E108" i="4"/>
  <c r="E96" i="4"/>
  <c r="E60" i="4"/>
  <c r="N46" i="4"/>
  <c r="N83" i="4"/>
  <c r="N59" i="4"/>
  <c r="N34" i="4"/>
  <c r="N10" i="4"/>
  <c r="N22" i="4"/>
  <c r="N107" i="4"/>
  <c r="N71" i="4"/>
  <c r="N95" i="4"/>
  <c r="K83" i="4"/>
  <c r="K10" i="4"/>
  <c r="K71" i="4"/>
  <c r="K95" i="4"/>
  <c r="K59" i="4"/>
  <c r="K22" i="4"/>
  <c r="K34" i="4"/>
  <c r="K46" i="4"/>
  <c r="K107" i="4"/>
  <c r="J93" i="4"/>
  <c r="J57" i="4"/>
  <c r="J8" i="4"/>
  <c r="J105" i="4"/>
  <c r="J44" i="4"/>
  <c r="J32" i="4"/>
  <c r="J20" i="4"/>
  <c r="J81" i="4"/>
  <c r="J69" i="4"/>
  <c r="I95" i="4"/>
  <c r="I10" i="4"/>
  <c r="I46" i="4"/>
  <c r="I59" i="4"/>
  <c r="I107" i="4"/>
  <c r="I71" i="4"/>
  <c r="I83" i="4"/>
  <c r="I22" i="4"/>
  <c r="I34" i="4"/>
  <c r="N93" i="4"/>
  <c r="N69" i="4"/>
  <c r="N105" i="4"/>
  <c r="N81" i="4"/>
  <c r="N32" i="4"/>
  <c r="N20" i="4"/>
  <c r="N57" i="4"/>
  <c r="N8" i="4"/>
  <c r="N44" i="4"/>
  <c r="G82" i="4"/>
  <c r="G45" i="4"/>
  <c r="G94" i="4"/>
  <c r="G70" i="4"/>
  <c r="G58" i="4"/>
  <c r="G9" i="4"/>
  <c r="G21" i="4"/>
  <c r="G106" i="4"/>
  <c r="G33" i="4"/>
  <c r="C85" i="4"/>
  <c r="C73" i="4"/>
  <c r="C109" i="4"/>
  <c r="C61" i="4"/>
  <c r="C97" i="4"/>
  <c r="C36" i="4"/>
  <c r="C24" i="4"/>
  <c r="C12" i="4"/>
  <c r="C48" i="4"/>
  <c r="H96" i="4"/>
  <c r="H72" i="4"/>
  <c r="H23" i="4"/>
  <c r="H60" i="4"/>
  <c r="H11" i="4"/>
  <c r="H108" i="4"/>
  <c r="H35" i="4"/>
  <c r="H47" i="4"/>
  <c r="H84" i="4"/>
  <c r="N31" i="4"/>
  <c r="N43" i="4"/>
  <c r="N68" i="4"/>
  <c r="N80" i="4"/>
  <c r="N92" i="4"/>
  <c r="N19" i="4"/>
  <c r="N56" i="4"/>
  <c r="N7" i="4"/>
  <c r="N104" i="4"/>
  <c r="D9" i="4"/>
  <c r="D82" i="4"/>
  <c r="D33" i="4"/>
  <c r="D70" i="4"/>
  <c r="D106" i="4"/>
  <c r="D21" i="4"/>
  <c r="D58" i="4"/>
  <c r="D94" i="4"/>
  <c r="D45" i="4"/>
  <c r="L24" i="4"/>
  <c r="L61" i="4"/>
  <c r="L85" i="4"/>
  <c r="L97" i="4"/>
  <c r="L109" i="4"/>
  <c r="L12" i="4"/>
  <c r="L36" i="4"/>
  <c r="L48" i="4"/>
  <c r="L73" i="4"/>
  <c r="G56" i="4"/>
  <c r="G92" i="4"/>
  <c r="G68" i="4"/>
  <c r="G43" i="4"/>
  <c r="G7" i="4"/>
  <c r="G104" i="4"/>
  <c r="G31" i="4"/>
  <c r="G80" i="4"/>
  <c r="G19" i="4"/>
  <c r="J108" i="4"/>
  <c r="J23" i="4"/>
  <c r="J96" i="4"/>
  <c r="J47" i="4"/>
  <c r="J72" i="4"/>
  <c r="J11" i="4"/>
  <c r="J60" i="4"/>
  <c r="J84" i="4"/>
  <c r="J35" i="4"/>
  <c r="M7" i="4"/>
  <c r="M92" i="4"/>
  <c r="M31" i="4"/>
  <c r="M80" i="4"/>
  <c r="M56" i="4"/>
  <c r="M43" i="4"/>
  <c r="M104" i="4"/>
  <c r="M68" i="4"/>
  <c r="M19" i="4"/>
  <c r="I25" i="4"/>
  <c r="I74" i="4"/>
  <c r="I110" i="4"/>
  <c r="I62" i="4"/>
  <c r="I37" i="4"/>
  <c r="I98" i="4"/>
  <c r="I13" i="4"/>
  <c r="I49" i="4"/>
  <c r="I86" i="4"/>
  <c r="H7" i="4"/>
  <c r="H56" i="4"/>
  <c r="H104" i="4"/>
  <c r="H31" i="4"/>
  <c r="H43" i="4"/>
  <c r="H68" i="4"/>
  <c r="H80" i="4"/>
  <c r="H92" i="4"/>
  <c r="H19" i="4"/>
  <c r="H59" i="4"/>
  <c r="H34" i="4"/>
  <c r="H22" i="4"/>
  <c r="H95" i="4"/>
  <c r="H10" i="4"/>
  <c r="H83" i="4"/>
  <c r="H46" i="4"/>
  <c r="H71" i="4"/>
  <c r="H107" i="4"/>
  <c r="I93" i="4"/>
  <c r="I32" i="4"/>
  <c r="I81" i="4"/>
  <c r="I8" i="4"/>
  <c r="I57" i="4"/>
  <c r="I20" i="4"/>
  <c r="I105" i="4"/>
  <c r="I44" i="4"/>
  <c r="I69" i="4"/>
  <c r="M45" i="4"/>
  <c r="M33" i="4"/>
  <c r="M58" i="4"/>
  <c r="M106" i="4"/>
  <c r="M70" i="4"/>
  <c r="M82" i="4"/>
  <c r="M21" i="4"/>
  <c r="M9" i="4"/>
  <c r="M94" i="4"/>
  <c r="M25" i="4"/>
  <c r="M49" i="4"/>
  <c r="M86" i="4"/>
  <c r="M98" i="4"/>
  <c r="M74" i="4"/>
  <c r="M62" i="4"/>
  <c r="M37" i="4"/>
  <c r="M110" i="4"/>
  <c r="M13" i="4"/>
  <c r="L81" i="4"/>
  <c r="L8" i="4"/>
  <c r="L20" i="4"/>
  <c r="L32" i="4"/>
  <c r="L57" i="4"/>
  <c r="L105" i="4"/>
  <c r="L44" i="4"/>
  <c r="L93" i="4"/>
  <c r="L69" i="4"/>
  <c r="E46" i="4"/>
  <c r="E10" i="4"/>
  <c r="E95" i="4"/>
  <c r="E107" i="4"/>
  <c r="E71" i="4"/>
  <c r="E22" i="4"/>
  <c r="E59" i="4"/>
  <c r="E83" i="4"/>
  <c r="K31" i="4"/>
  <c r="K19" i="4"/>
  <c r="K7" i="4"/>
  <c r="K80" i="4"/>
  <c r="K104" i="4"/>
  <c r="K56" i="4"/>
  <c r="K92" i="4"/>
  <c r="K43" i="4"/>
  <c r="K68" i="4"/>
  <c r="C62" i="4"/>
  <c r="C37" i="4"/>
  <c r="C110" i="4"/>
  <c r="C74" i="4"/>
  <c r="C98" i="4"/>
  <c r="C49" i="4"/>
  <c r="C86" i="4"/>
  <c r="C25" i="4"/>
  <c r="F37" i="4"/>
  <c r="F98" i="4"/>
  <c r="F74" i="4"/>
  <c r="F49" i="4"/>
  <c r="F62" i="4"/>
  <c r="F25" i="4"/>
  <c r="F110" i="4"/>
  <c r="F86" i="4"/>
  <c r="F13" i="4"/>
  <c r="F92" i="4"/>
  <c r="F104" i="4"/>
  <c r="F7" i="4"/>
  <c r="F19" i="4"/>
  <c r="F80" i="4"/>
  <c r="F68" i="4"/>
  <c r="F31" i="4"/>
  <c r="F43" i="4"/>
  <c r="F56" i="4"/>
  <c r="J70" i="4"/>
  <c r="J21" i="4"/>
  <c r="J33" i="4"/>
  <c r="J106" i="4"/>
  <c r="J9" i="4"/>
  <c r="J82" i="4"/>
  <c r="J45" i="4"/>
  <c r="J58" i="4"/>
  <c r="J94" i="4"/>
  <c r="L56" i="4"/>
  <c r="L31" i="4"/>
  <c r="L80" i="4"/>
  <c r="L92" i="4"/>
  <c r="L104" i="4"/>
  <c r="L68" i="4"/>
  <c r="L7" i="4"/>
  <c r="L43" i="4"/>
  <c r="L19" i="4"/>
  <c r="M69" i="4"/>
  <c r="M105" i="4"/>
  <c r="M20" i="4"/>
  <c r="M8" i="4"/>
  <c r="M32" i="4"/>
  <c r="M57" i="4"/>
  <c r="M44" i="4"/>
  <c r="M93" i="4"/>
  <c r="M81" i="4"/>
  <c r="I109" i="4"/>
  <c r="I85" i="4"/>
  <c r="I48" i="4"/>
  <c r="I36" i="4"/>
  <c r="I12" i="4"/>
  <c r="I61" i="4"/>
  <c r="I97" i="4"/>
  <c r="I73" i="4"/>
  <c r="I24" i="4"/>
  <c r="C95" i="4"/>
  <c r="C107" i="4"/>
  <c r="C71" i="4"/>
  <c r="C34" i="4"/>
  <c r="C83" i="4"/>
  <c r="C46" i="4"/>
  <c r="C22" i="4"/>
  <c r="C10" i="4"/>
  <c r="C59" i="4"/>
  <c r="C72" i="4"/>
  <c r="C108" i="4"/>
  <c r="C47" i="4"/>
  <c r="C35" i="4"/>
  <c r="C23" i="4"/>
  <c r="C96" i="4"/>
  <c r="C84" i="4"/>
  <c r="C60" i="4"/>
  <c r="C11" i="4"/>
  <c r="C79" i="4"/>
  <c r="C55" i="4"/>
  <c r="C18" i="4"/>
  <c r="C91" i="4"/>
  <c r="C103" i="4"/>
  <c r="C6" i="4"/>
  <c r="C30" i="4"/>
  <c r="C42" i="4"/>
  <c r="C67" i="4"/>
  <c r="K25" i="4"/>
  <c r="K74" i="4"/>
  <c r="K110" i="4"/>
  <c r="K86" i="4"/>
  <c r="K62" i="4"/>
  <c r="K49" i="4"/>
  <c r="K98" i="4"/>
  <c r="K13" i="4"/>
  <c r="K37" i="4"/>
  <c r="D6" i="4"/>
  <c r="D103" i="4"/>
  <c r="D67" i="4"/>
  <c r="D30" i="4"/>
  <c r="D91" i="4"/>
  <c r="D55" i="4"/>
  <c r="D18" i="4"/>
  <c r="D79" i="4"/>
  <c r="D42" i="4"/>
  <c r="C9" i="4"/>
  <c r="C33" i="4"/>
  <c r="C70" i="4"/>
  <c r="C21" i="4"/>
  <c r="C58" i="4"/>
  <c r="C45" i="4"/>
  <c r="C94" i="4"/>
  <c r="C106" i="4"/>
  <c r="C82" i="4"/>
  <c r="E70" i="4"/>
  <c r="E106" i="4"/>
  <c r="E94" i="4"/>
  <c r="E45" i="4"/>
  <c r="E33" i="4"/>
  <c r="E9" i="4"/>
  <c r="E82" i="4"/>
  <c r="E58" i="4"/>
  <c r="E21" i="4"/>
  <c r="E68" i="4"/>
  <c r="E104" i="4"/>
  <c r="E56" i="4"/>
  <c r="E43" i="4"/>
  <c r="E7" i="4"/>
  <c r="E31" i="4"/>
  <c r="E19" i="4"/>
  <c r="E92" i="4"/>
  <c r="E80" i="4"/>
  <c r="M71" i="4"/>
  <c r="M59" i="4"/>
  <c r="M22" i="4"/>
  <c r="M46" i="4"/>
  <c r="M83" i="4"/>
  <c r="M34" i="4"/>
  <c r="M107" i="4"/>
  <c r="M95" i="4"/>
  <c r="M10" i="4"/>
  <c r="N36" i="4"/>
  <c r="N73" i="4"/>
  <c r="N85" i="4"/>
  <c r="N97" i="4"/>
  <c r="N109" i="4"/>
  <c r="N24" i="4"/>
  <c r="N48" i="4"/>
  <c r="N61" i="4"/>
  <c r="N12" i="4"/>
  <c r="F59" i="4"/>
  <c r="F107" i="4"/>
  <c r="F22" i="4"/>
  <c r="F95" i="4"/>
  <c r="F10" i="4"/>
  <c r="F46" i="4"/>
  <c r="F71" i="4"/>
  <c r="F34" i="4"/>
  <c r="F83" i="4"/>
  <c r="G108" i="4"/>
  <c r="G23" i="4"/>
  <c r="G11" i="4"/>
  <c r="G47" i="4"/>
  <c r="G96" i="4"/>
  <c r="G72" i="4"/>
  <c r="G84" i="4"/>
  <c r="G60" i="4"/>
  <c r="G35" i="4"/>
  <c r="M18" i="4"/>
  <c r="M79" i="4"/>
  <c r="M6" i="4"/>
  <c r="M30" i="4"/>
  <c r="M91" i="4"/>
  <c r="M42" i="4"/>
  <c r="M67" i="4"/>
  <c r="M103" i="4"/>
  <c r="M55" i="4"/>
  <c r="G85" i="4"/>
  <c r="G48" i="4"/>
  <c r="G24" i="4"/>
  <c r="G61" i="4"/>
  <c r="G97" i="4"/>
  <c r="G12" i="4"/>
  <c r="G73" i="4"/>
  <c r="G109" i="4"/>
  <c r="G36" i="4"/>
  <c r="P25" i="4"/>
  <c r="P13" i="4"/>
  <c r="P42" i="4"/>
  <c r="P91" i="4"/>
  <c r="P67" i="4"/>
  <c r="P103" i="4"/>
  <c r="P79" i="4"/>
  <c r="P6" i="4"/>
  <c r="P55" i="4"/>
  <c r="P30" i="4"/>
  <c r="P18" i="4"/>
</calcChain>
</file>

<file path=xl/sharedStrings.xml><?xml version="1.0" encoding="utf-8"?>
<sst xmlns="http://schemas.openxmlformats.org/spreadsheetml/2006/main" count="533" uniqueCount="225">
  <si>
    <t>C</t>
  </si>
  <si>
    <t>A</t>
  </si>
  <si>
    <t>B</t>
  </si>
  <si>
    <t>D</t>
  </si>
  <si>
    <t>E</t>
  </si>
  <si>
    <t>F</t>
  </si>
  <si>
    <t>G</t>
  </si>
  <si>
    <t>H</t>
  </si>
  <si>
    <t>I</t>
  </si>
  <si>
    <t>J</t>
  </si>
  <si>
    <t>K</t>
  </si>
  <si>
    <t>L</t>
  </si>
  <si>
    <t>M</t>
  </si>
  <si>
    <t>N</t>
  </si>
  <si>
    <t>O</t>
  </si>
  <si>
    <t>P</t>
  </si>
  <si>
    <t>Std (ng/ul</t>
  </si>
  <si>
    <t>A1</t>
  </si>
  <si>
    <t>A2</t>
  </si>
  <si>
    <t>Abg-Bkg</t>
  </si>
  <si>
    <t>Slope</t>
  </si>
  <si>
    <t>Intercept</t>
  </si>
  <si>
    <t>Rsq</t>
  </si>
  <si>
    <t xml:space="preserve">Calibration Curve  </t>
  </si>
  <si>
    <t>Avgerage</t>
  </si>
  <si>
    <t>Sample Read Intensity</t>
  </si>
  <si>
    <t>Average Sample Read Intensity-Background</t>
  </si>
  <si>
    <t>Concentration Estimate (ng/ul)</t>
  </si>
  <si>
    <t>Component</t>
  </si>
  <si>
    <t>Vendor</t>
  </si>
  <si>
    <t>Part Number</t>
  </si>
  <si>
    <t>Lot Number</t>
  </si>
  <si>
    <t>PicoGreen Stock</t>
  </si>
  <si>
    <t>Invitrogen</t>
  </si>
  <si>
    <t>Lambda Stock DNA</t>
  </si>
  <si>
    <t>Harvest Reagent Background</t>
  </si>
  <si>
    <t>20X TE Buffer</t>
  </si>
  <si>
    <t>Ultra Pure Water</t>
  </si>
  <si>
    <t>10977-023</t>
  </si>
  <si>
    <t>S1</t>
  </si>
  <si>
    <t>S2</t>
  </si>
  <si>
    <t>S3</t>
  </si>
  <si>
    <t>S4</t>
  </si>
  <si>
    <t>S5</t>
  </si>
  <si>
    <t>S6</t>
  </si>
  <si>
    <t>S7</t>
  </si>
  <si>
    <t>S8</t>
  </si>
  <si>
    <t>S9</t>
  </si>
  <si>
    <t>S10</t>
  </si>
  <si>
    <t>S11</t>
  </si>
  <si>
    <t>S12</t>
  </si>
  <si>
    <t>S13</t>
  </si>
  <si>
    <t>S14</t>
  </si>
  <si>
    <t>S15</t>
  </si>
  <si>
    <t>S16</t>
  </si>
  <si>
    <t>S17</t>
  </si>
  <si>
    <t>S25</t>
  </si>
  <si>
    <t>S33</t>
  </si>
  <si>
    <t>S41</t>
  </si>
  <si>
    <t>S49</t>
  </si>
  <si>
    <t>S57</t>
  </si>
  <si>
    <t>S65</t>
  </si>
  <si>
    <t>S73</t>
  </si>
  <si>
    <t>S81</t>
  </si>
  <si>
    <t>S89</t>
  </si>
  <si>
    <t>S18</t>
  </si>
  <si>
    <t>S26</t>
  </si>
  <si>
    <t>S34</t>
  </si>
  <si>
    <t>S42</t>
  </si>
  <si>
    <t>S50</t>
  </si>
  <si>
    <t>S58</t>
  </si>
  <si>
    <t>S66</t>
  </si>
  <si>
    <t>S74</t>
  </si>
  <si>
    <t>S82</t>
  </si>
  <si>
    <t>S90</t>
  </si>
  <si>
    <t>S19</t>
  </si>
  <si>
    <t>S27</t>
  </si>
  <si>
    <t>S35</t>
  </si>
  <si>
    <t>S43</t>
  </si>
  <si>
    <t>S51</t>
  </si>
  <si>
    <t>S59</t>
  </si>
  <si>
    <t>S67</t>
  </si>
  <si>
    <t>S75</t>
  </si>
  <si>
    <t>S83</t>
  </si>
  <si>
    <t>S91</t>
  </si>
  <si>
    <t>S20</t>
  </si>
  <si>
    <t>S28</t>
  </si>
  <si>
    <t>S36</t>
  </si>
  <si>
    <t>S44</t>
  </si>
  <si>
    <t>S52</t>
  </si>
  <si>
    <t>S60</t>
  </si>
  <si>
    <t>S68</t>
  </si>
  <si>
    <t>S76</t>
  </si>
  <si>
    <t>S84</t>
  </si>
  <si>
    <t>S92</t>
  </si>
  <si>
    <t>S21</t>
  </si>
  <si>
    <t>S29</t>
  </si>
  <si>
    <t>S37</t>
  </si>
  <si>
    <t>S45</t>
  </si>
  <si>
    <t>S53</t>
  </si>
  <si>
    <t>S61</t>
  </si>
  <si>
    <t>S69</t>
  </si>
  <si>
    <t>S77</t>
  </si>
  <si>
    <t>S85</t>
  </si>
  <si>
    <t>S93</t>
  </si>
  <si>
    <t>S22</t>
  </si>
  <si>
    <t>S30</t>
  </si>
  <si>
    <t>S38</t>
  </si>
  <si>
    <t>S46</t>
  </si>
  <si>
    <t>S54</t>
  </si>
  <si>
    <t>S62</t>
  </si>
  <si>
    <t>S70</t>
  </si>
  <si>
    <t>S78</t>
  </si>
  <si>
    <t>S86</t>
  </si>
  <si>
    <t>S94</t>
  </si>
  <si>
    <t>S23</t>
  </si>
  <si>
    <t>S31</t>
  </si>
  <si>
    <t>S39</t>
  </si>
  <si>
    <t>S47</t>
  </si>
  <si>
    <t>S55</t>
  </si>
  <si>
    <t>S63</t>
  </si>
  <si>
    <t>S71</t>
  </si>
  <si>
    <t>S79</t>
  </si>
  <si>
    <t>S87</t>
  </si>
  <si>
    <t>S95</t>
  </si>
  <si>
    <t>S24</t>
  </si>
  <si>
    <t>S32</t>
  </si>
  <si>
    <t>S40</t>
  </si>
  <si>
    <t>S48</t>
  </si>
  <si>
    <t>S56</t>
  </si>
  <si>
    <t>S64</t>
  </si>
  <si>
    <t>S72</t>
  </si>
  <si>
    <t>S80</t>
  </si>
  <si>
    <t>S88</t>
  </si>
  <si>
    <t>S96</t>
  </si>
  <si>
    <t>1:2 Dilution</t>
  </si>
  <si>
    <t>1:3 Dilution</t>
  </si>
  <si>
    <t>1:4 Dilution</t>
  </si>
  <si>
    <t>1:5 dilution</t>
  </si>
  <si>
    <t>1:6 Dilution</t>
  </si>
  <si>
    <t>1:8 Dilution</t>
  </si>
  <si>
    <t>1:10 Dilution</t>
  </si>
  <si>
    <t>1:12 Dilution</t>
  </si>
  <si>
    <t>1:14 Dilution</t>
  </si>
  <si>
    <t>Table 1. Preparation of Standards and Background</t>
  </si>
  <si>
    <t>Sample Dilution Guide</t>
  </si>
  <si>
    <t>Single-Cell mRNA Seq PicoGreen Template</t>
  </si>
  <si>
    <t>Standard 1</t>
  </si>
  <si>
    <t>Standard 2</t>
  </si>
  <si>
    <t>Standard 3</t>
  </si>
  <si>
    <t>Standard 4</t>
  </si>
  <si>
    <t>Standard 5</t>
  </si>
  <si>
    <t>Standard 6</t>
  </si>
  <si>
    <t>Standard 7</t>
  </si>
  <si>
    <t>Standard 8</t>
  </si>
  <si>
    <t>Standard 9</t>
  </si>
  <si>
    <t>Standard 10</t>
  </si>
  <si>
    <t>Harvest Reagent</t>
  </si>
  <si>
    <t>384-well Fluorometer Plate</t>
  </si>
  <si>
    <t>ng/µL</t>
  </si>
  <si>
    <r>
      <t>a) Label a 96-well plate as</t>
    </r>
    <r>
      <rPr>
        <b/>
        <sz val="11"/>
        <color indexed="8"/>
        <rFont val="Calibri"/>
        <family val="2"/>
      </rPr>
      <t xml:space="preserve"> Standard Plate.</t>
    </r>
  </si>
  <si>
    <r>
      <t>a) Label a 96-well plate as</t>
    </r>
    <r>
      <rPr>
        <b/>
        <sz val="11"/>
        <color indexed="8"/>
        <rFont val="Calibri"/>
        <family val="2"/>
      </rPr>
      <t xml:space="preserve"> Sample Plate.</t>
    </r>
  </si>
  <si>
    <t>d) Seal the plate with an adhesive film.</t>
  </si>
  <si>
    <t>e) Vortex and spin down all components.</t>
  </si>
  <si>
    <t>10) Centrifuge the plate  at 1,500 rpm for 1 minute.</t>
  </si>
  <si>
    <t>11) Measure Fluorescence intensity on a 384-well Fluorometer.</t>
  </si>
  <si>
    <t>12) Paste the raw data into the raw data sheet.</t>
  </si>
  <si>
    <t>13) Check the results and sample dilution guide to determine the appropriate dilution factor for library preparation.</t>
  </si>
  <si>
    <t>Paste your data starting in cell A-1.</t>
  </si>
  <si>
    <t xml:space="preserve"> </t>
  </si>
  <si>
    <t>1X TE buffer</t>
  </si>
  <si>
    <t>1X TE Buffer</t>
  </si>
  <si>
    <t>Quant-iT Kit, P11496</t>
  </si>
  <si>
    <t>TOTAL</t>
  </si>
  <si>
    <r>
      <rPr>
        <b/>
        <sz val="11"/>
        <color indexed="8"/>
        <rFont val="Calibri"/>
        <family val="2"/>
      </rPr>
      <t xml:space="preserve"> Note:</t>
    </r>
    <r>
      <rPr>
        <sz val="11"/>
        <color theme="1"/>
        <rFont val="Calibri"/>
        <family val="2"/>
        <scheme val="minor"/>
      </rPr>
      <t xml:space="preserve"> Not added to A1.</t>
    </r>
  </si>
  <si>
    <t>Well</t>
  </si>
  <si>
    <t>A3</t>
  </si>
  <si>
    <t>B1</t>
  </si>
  <si>
    <t>B2</t>
  </si>
  <si>
    <t>B3</t>
  </si>
  <si>
    <t>C1</t>
  </si>
  <si>
    <t>C2</t>
  </si>
  <si>
    <t>C3</t>
  </si>
  <si>
    <t>Volume C1 Harvest</t>
  </si>
  <si>
    <t>-</t>
  </si>
  <si>
    <t>b) To the Standard Plate, pipette appropriate volumes of 1XTE as shown in Standard Plate Map below.</t>
  </si>
  <si>
    <t>1X TE</t>
  </si>
  <si>
    <t>Final well volume needed for Picogreen reader</t>
  </si>
  <si>
    <t>Lambda DNA Stock Concentration:</t>
  </si>
  <si>
    <t>Number of Samples to Analyze:</t>
  </si>
  <si>
    <t>2) Prepare diluted PicoGreen Working Solution.</t>
  </si>
  <si>
    <t>4) Prepare standard and background plate.</t>
  </si>
  <si>
    <t>5) Sample dilution:</t>
  </si>
  <si>
    <t>Replicates</t>
  </si>
  <si>
    <t>1) Make/Get 1X TE buffer.</t>
  </si>
  <si>
    <t>a)  Pipette down-up 5 times for mixing (or vortex and spin down).</t>
  </si>
  <si>
    <t>***Remove and discard half of this dilution after mixing.</t>
  </si>
  <si>
    <r>
      <t xml:space="preserve">Conc. (pg/µL) </t>
    </r>
    <r>
      <rPr>
        <b/>
        <sz val="11"/>
        <color indexed="8"/>
        <rFont val="Calibri"/>
        <family val="2"/>
      </rPr>
      <t>λDNA</t>
    </r>
  </si>
  <si>
    <t>3) Prepare 2 ng/µL Lambda DNA  Solution.</t>
  </si>
  <si>
    <t>Volume of Diluent</t>
  </si>
  <si>
    <t>Vol. Required (µL)</t>
  </si>
  <si>
    <t>Volume of 1X TE (µL)</t>
  </si>
  <si>
    <t>Fluidigm, the Fluidigm logo, and C1 are trademarks or registered trademarks of Fluidigm Corporation in the U.S. and/or other countries. All other trademarks are the sole property of their respective owners.  For Research Use Only. Not for use in diagnostic procedures. © Fluidigm Corporation. All rights reserved.</t>
  </si>
  <si>
    <t>D1</t>
  </si>
  <si>
    <t>E1</t>
  </si>
  <si>
    <t>F1</t>
  </si>
  <si>
    <t>G1</t>
  </si>
  <si>
    <t>H1</t>
  </si>
  <si>
    <t>D2</t>
  </si>
  <si>
    <t>E2</t>
  </si>
  <si>
    <t>F2</t>
  </si>
  <si>
    <t>G2</t>
  </si>
  <si>
    <t>H2</t>
  </si>
  <si>
    <t>D3</t>
  </si>
  <si>
    <t>E3</t>
  </si>
  <si>
    <t>F3</t>
  </si>
  <si>
    <t>G3</t>
  </si>
  <si>
    <t>H3</t>
  </si>
  <si>
    <t>&lt;0.1 or &gt;0.3 ng/ul (out of range)</t>
  </si>
  <si>
    <t>0.1-0.3 ng/ul (ideal)</t>
  </si>
  <si>
    <t>Number of samples at 0.1-0.3 ng/ul</t>
  </si>
  <si>
    <t>d) Pipette appropriate volume 2 ng/µL Lambda DNA Solution into wells A1 and B1 of the Standard Plate, and make serial dilution  by transferring from B1 to C1 as shown in Table 1 after pipetting up-down 10 times for thorough mixing. Be sure to remove volume from B2 so final volume is equal to all others. The table below is provided as an example. Alternatively, prepare 10 two-fold serial dilutions  in strip tubes, vortexing well at each step. Concentrations are listed in table 1 below.</t>
  </si>
  <si>
    <t xml:space="preserve"> </t>
    <phoneticPr fontId="21"/>
  </si>
  <si>
    <t>PC is E10</t>
  </si>
  <si>
    <t>NC is E12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</si>
</sst>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
    <numFmt numFmtId="165" formatCode="0.000"/>
    <numFmt numFmtId="166" formatCode="0.0\ &quot;ul&quot;"/>
    <numFmt numFmtId="167" formatCode="0.0"/>
    <numFmt numFmtId="168" formatCode="#0"/>
  </numFmts>
  <fonts count="27" x14ac:knownFonts="1">
    <font>
      <sz val="11"/>
      <color theme="1"/>
      <name val="Calibri"/>
      <family val="2"/>
      <scheme val="minor"/>
    </font>
    <font>
      <b/>
      <sz val="11"/>
      <color indexed="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i/>
      <sz val="14"/>
      <color theme="1"/>
      <name val="Calibri"/>
      <family val="2"/>
      <scheme val="minor"/>
    </font>
    <font>
      <sz val="9"/>
      <color theme="1"/>
      <name val="Calibri"/>
      <family val="2"/>
      <scheme val="minor"/>
    </font>
    <font>
      <sz val="6"/>
      <name val="Calibri"/>
      <family val="3"/>
      <charset val="128"/>
      <scheme val="minor"/>
    </font>
    <font>
      <sz val="11"/>
      <name val="Calibri"/>
      <family val="2"/>
      <scheme val="minor"/>
    </font>
    <font>
      <b/>
      <sz val="11"/>
      <color rgb="FFFF0000"/>
      <name val="Calibri"/>
      <family val="3"/>
      <charset val="128"/>
      <scheme val="minor"/>
    </font>
    <font>
      <b/>
      <sz val="11"/>
      <color theme="1"/>
      <name val="Calibri"/>
      <family val="3"/>
      <charset val="128"/>
      <scheme val="minor"/>
    </font>
    <font>
      <u/>
      <sz val="11"/>
      <color theme="10"/>
      <name val="Calibri"/>
      <family val="2"/>
      <scheme val="minor"/>
    </font>
    <font>
      <u/>
      <sz val="11"/>
      <color theme="11"/>
      <name val="Calibri"/>
      <family val="2"/>
      <scheme val="minor"/>
    </font>
  </fonts>
  <fills count="42">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0"/>
        <bgColor indexed="64"/>
      </patternFill>
    </fill>
    <fill>
      <patternFill patternType="solid">
        <fgColor rgb="FF92D050"/>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2"/>
        <bgColor indexed="64"/>
      </patternFill>
    </fill>
    <fill>
      <patternFill patternType="solid">
        <fgColor rgb="FFFFFF66"/>
        <bgColor indexed="64"/>
      </patternFill>
    </fill>
  </fills>
  <borders count="17">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240">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4" fillId="26" borderId="0" applyNumberFormat="0" applyBorder="0" applyAlignment="0" applyProtection="0"/>
    <xf numFmtId="0" fontId="5" fillId="27" borderId="8" applyNumberFormat="0" applyAlignment="0" applyProtection="0"/>
    <xf numFmtId="0" fontId="6" fillId="28" borderId="9" applyNumberFormat="0" applyAlignment="0" applyProtection="0"/>
    <xf numFmtId="0" fontId="7" fillId="0" borderId="0" applyNumberFormat="0" applyFill="0" applyBorder="0" applyAlignment="0" applyProtection="0"/>
    <xf numFmtId="0" fontId="8" fillId="29" borderId="0" applyNumberFormat="0" applyBorder="0" applyAlignment="0" applyProtection="0"/>
    <xf numFmtId="0" fontId="9" fillId="0" borderId="10" applyNumberFormat="0" applyFill="0" applyAlignment="0" applyProtection="0"/>
    <xf numFmtId="0" fontId="10" fillId="0" borderId="11" applyNumberFormat="0" applyFill="0" applyAlignment="0" applyProtection="0"/>
    <xf numFmtId="0" fontId="11" fillId="0" borderId="12" applyNumberFormat="0" applyFill="0" applyAlignment="0" applyProtection="0"/>
    <xf numFmtId="0" fontId="11" fillId="0" borderId="0" applyNumberFormat="0" applyFill="0" applyBorder="0" applyAlignment="0" applyProtection="0"/>
    <xf numFmtId="0" fontId="12" fillId="30" borderId="8" applyNumberFormat="0" applyAlignment="0" applyProtection="0"/>
    <xf numFmtId="0" fontId="13" fillId="0" borderId="13" applyNumberFormat="0" applyFill="0" applyAlignment="0" applyProtection="0"/>
    <xf numFmtId="0" fontId="14" fillId="31" borderId="0" applyNumberFormat="0" applyBorder="0" applyAlignment="0" applyProtection="0"/>
    <xf numFmtId="0" fontId="2" fillId="32" borderId="14" applyNumberFormat="0" applyFont="0" applyAlignment="0" applyProtection="0"/>
    <xf numFmtId="0" fontId="15" fillId="27" borderId="15" applyNumberFormat="0" applyAlignment="0" applyProtection="0"/>
    <xf numFmtId="0" fontId="16" fillId="0" borderId="0" applyNumberFormat="0" applyFill="0" applyBorder="0" applyAlignment="0" applyProtection="0"/>
    <xf numFmtId="0" fontId="17" fillId="0" borderId="16" applyNumberFormat="0" applyFill="0" applyAlignment="0" applyProtection="0"/>
    <xf numFmtId="0" fontId="18"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cellStyleXfs>
  <cellXfs count="78">
    <xf numFmtId="0" fontId="0" fillId="0" borderId="0" xfId="0"/>
    <xf numFmtId="1" fontId="0" fillId="0" borderId="0" xfId="0" applyNumberFormat="1"/>
    <xf numFmtId="0" fontId="0" fillId="0" borderId="1" xfId="0" applyBorder="1"/>
    <xf numFmtId="1" fontId="0" fillId="0" borderId="1" xfId="0" applyNumberFormat="1" applyBorder="1"/>
    <xf numFmtId="0" fontId="0" fillId="0" borderId="1" xfId="0" applyBorder="1" applyAlignment="1">
      <alignment horizontal="center"/>
    </xf>
    <xf numFmtId="0" fontId="17" fillId="0" borderId="1" xfId="0" applyFont="1" applyBorder="1"/>
    <xf numFmtId="0" fontId="17" fillId="0" borderId="1" xfId="0" applyFont="1" applyBorder="1" applyAlignment="1">
      <alignment horizontal="center"/>
    </xf>
    <xf numFmtId="164" fontId="0" fillId="0" borderId="1" xfId="0" applyNumberFormat="1" applyBorder="1"/>
    <xf numFmtId="0" fontId="17" fillId="33" borderId="1" xfId="0" applyFont="1" applyFill="1" applyBorder="1"/>
    <xf numFmtId="1" fontId="17" fillId="33" borderId="1" xfId="0" applyNumberFormat="1" applyFont="1" applyFill="1" applyBorder="1"/>
    <xf numFmtId="1" fontId="0" fillId="33" borderId="1" xfId="0" applyNumberFormat="1" applyFill="1" applyBorder="1"/>
    <xf numFmtId="0" fontId="17" fillId="0" borderId="0" xfId="0" applyFont="1"/>
    <xf numFmtId="0" fontId="0" fillId="34" borderId="1" xfId="0" applyFill="1" applyBorder="1" applyAlignment="1">
      <alignment horizontal="center"/>
    </xf>
    <xf numFmtId="1" fontId="0" fillId="0" borderId="1" xfId="0" applyNumberFormat="1" applyBorder="1" applyAlignment="1">
      <alignment horizontal="center"/>
    </xf>
    <xf numFmtId="0" fontId="0" fillId="35" borderId="1" xfId="0" applyFill="1" applyBorder="1" applyAlignment="1">
      <alignment horizontal="center"/>
    </xf>
    <xf numFmtId="165" fontId="0" fillId="0" borderId="1" xfId="0" applyNumberFormat="1" applyBorder="1" applyAlignment="1">
      <alignment horizontal="center"/>
    </xf>
    <xf numFmtId="0" fontId="19" fillId="0" borderId="0" xfId="0" applyFont="1"/>
    <xf numFmtId="0" fontId="0" fillId="33" borderId="2" xfId="0" applyFill="1" applyBorder="1" applyAlignment="1">
      <alignment horizontal="center"/>
    </xf>
    <xf numFmtId="0" fontId="17" fillId="0" borderId="0" xfId="0" applyFont="1" applyBorder="1"/>
    <xf numFmtId="0" fontId="0" fillId="33" borderId="1" xfId="0" applyFill="1" applyBorder="1" applyAlignment="1">
      <alignment horizontal="center"/>
    </xf>
    <xf numFmtId="166" fontId="0" fillId="0" borderId="1" xfId="0" applyNumberFormat="1" applyBorder="1" applyAlignment="1">
      <alignment horizontal="center"/>
    </xf>
    <xf numFmtId="166" fontId="0" fillId="0" borderId="0" xfId="0" applyNumberFormat="1" applyBorder="1" applyAlignment="1">
      <alignment horizontal="center"/>
    </xf>
    <xf numFmtId="0" fontId="0" fillId="0" borderId="1" xfId="0" applyFont="1" applyBorder="1" applyAlignment="1">
      <alignment horizontal="center"/>
    </xf>
    <xf numFmtId="165" fontId="0" fillId="0" borderId="1" xfId="0" applyNumberFormat="1" applyFont="1" applyBorder="1" applyAlignment="1">
      <alignment horizontal="center"/>
    </xf>
    <xf numFmtId="167" fontId="0" fillId="0" borderId="0" xfId="0" applyNumberFormat="1" applyBorder="1" applyAlignment="1">
      <alignment horizontal="center"/>
    </xf>
    <xf numFmtId="167" fontId="0" fillId="0" borderId="0" xfId="0" applyNumberFormat="1"/>
    <xf numFmtId="167" fontId="0" fillId="0" borderId="0" xfId="0" applyNumberFormat="1" applyBorder="1" applyAlignment="1">
      <alignment horizontal="left"/>
    </xf>
    <xf numFmtId="0" fontId="0" fillId="36" borderId="0" xfId="0" applyFill="1" applyBorder="1" applyAlignment="1">
      <alignment horizontal="left"/>
    </xf>
    <xf numFmtId="0" fontId="0" fillId="36" borderId="1" xfId="0" applyFill="1" applyBorder="1" applyAlignment="1">
      <alignment horizontal="center"/>
    </xf>
    <xf numFmtId="0" fontId="0" fillId="0" borderId="0" xfId="0" applyBorder="1" applyAlignment="1">
      <alignment horizontal="center"/>
    </xf>
    <xf numFmtId="0" fontId="0" fillId="36" borderId="0" xfId="0" applyFill="1" applyBorder="1" applyAlignment="1"/>
    <xf numFmtId="0" fontId="0" fillId="0" borderId="0" xfId="0" applyFill="1" applyBorder="1" applyAlignment="1"/>
    <xf numFmtId="0" fontId="0" fillId="0" borderId="0" xfId="0" applyAlignment="1">
      <alignment wrapText="1"/>
    </xf>
    <xf numFmtId="0" fontId="0" fillId="38" borderId="1" xfId="0" applyFill="1" applyBorder="1" applyAlignment="1">
      <alignment horizontal="center"/>
    </xf>
    <xf numFmtId="0" fontId="0" fillId="39" borderId="1" xfId="0" applyFill="1" applyBorder="1" applyAlignment="1">
      <alignment horizontal="center"/>
    </xf>
    <xf numFmtId="0" fontId="0" fillId="40" borderId="1" xfId="0" applyFill="1" applyBorder="1" applyAlignment="1">
      <alignment horizontal="center"/>
    </xf>
    <xf numFmtId="0" fontId="17" fillId="0" borderId="1" xfId="0" applyFont="1" applyBorder="1" applyAlignment="1">
      <alignment horizontal="center"/>
    </xf>
    <xf numFmtId="0" fontId="0" fillId="36" borderId="0" xfId="0" applyFill="1" applyBorder="1" applyAlignment="1">
      <alignment horizontal="center"/>
    </xf>
    <xf numFmtId="0" fontId="18" fillId="0" borderId="0" xfId="0" applyFont="1"/>
    <xf numFmtId="2" fontId="17" fillId="0" borderId="1" xfId="0" applyNumberFormat="1" applyFont="1" applyBorder="1" applyAlignment="1">
      <alignment horizontal="center"/>
    </xf>
    <xf numFmtId="0" fontId="17" fillId="0" borderId="0" xfId="0" applyFont="1" applyBorder="1" applyAlignment="1">
      <alignment horizontal="center"/>
    </xf>
    <xf numFmtId="0" fontId="0" fillId="0" borderId="3" xfId="0" applyBorder="1" applyAlignment="1">
      <alignment horizontal="center"/>
    </xf>
    <xf numFmtId="0" fontId="0" fillId="36" borderId="3" xfId="0" applyFill="1" applyBorder="1" applyAlignment="1">
      <alignment horizontal="center"/>
    </xf>
    <xf numFmtId="166" fontId="0" fillId="0" borderId="3" xfId="0" applyNumberFormat="1" applyBorder="1" applyAlignment="1">
      <alignment horizontal="center"/>
    </xf>
    <xf numFmtId="0" fontId="0" fillId="0" borderId="4" xfId="0" applyBorder="1" applyAlignment="1">
      <alignment horizontal="center"/>
    </xf>
    <xf numFmtId="0" fontId="0" fillId="36" borderId="4" xfId="0" applyFill="1" applyBorder="1" applyAlignment="1">
      <alignment horizontal="center"/>
    </xf>
    <xf numFmtId="166" fontId="0" fillId="0" borderId="4" xfId="0" applyNumberFormat="1" applyBorder="1" applyAlignment="1">
      <alignment horizontal="center"/>
    </xf>
    <xf numFmtId="0" fontId="0" fillId="0" borderId="0" xfId="0" applyAlignment="1">
      <alignment wrapText="1"/>
    </xf>
    <xf numFmtId="0" fontId="0" fillId="0" borderId="0" xfId="0" applyAlignment="1"/>
    <xf numFmtId="0" fontId="0" fillId="0" borderId="0" xfId="0" applyFont="1" applyBorder="1" applyAlignment="1">
      <alignment horizontal="center"/>
    </xf>
    <xf numFmtId="0" fontId="0" fillId="0" borderId="5" xfId="0" applyFont="1" applyBorder="1" applyAlignment="1">
      <alignment horizontal="center"/>
    </xf>
    <xf numFmtId="0" fontId="0" fillId="0" borderId="5" xfId="0" applyBorder="1" applyAlignment="1">
      <alignment horizontal="center"/>
    </xf>
    <xf numFmtId="0" fontId="0" fillId="0" borderId="0" xfId="0" applyFill="1" applyBorder="1" applyAlignment="1">
      <alignment horizontal="center"/>
    </xf>
    <xf numFmtId="2" fontId="0" fillId="0" borderId="0" xfId="0" applyNumberFormat="1"/>
    <xf numFmtId="0" fontId="17" fillId="0" borderId="3" xfId="0" applyFont="1" applyBorder="1" applyAlignment="1">
      <alignment horizontal="center"/>
    </xf>
    <xf numFmtId="0" fontId="17" fillId="0" borderId="3" xfId="0" applyFont="1" applyFill="1" applyBorder="1" applyAlignment="1">
      <alignment horizontal="center"/>
    </xf>
    <xf numFmtId="166" fontId="0" fillId="0" borderId="4" xfId="0" applyNumberFormat="1" applyFill="1" applyBorder="1" applyAlignment="1">
      <alignment horizontal="center"/>
    </xf>
    <xf numFmtId="2" fontId="0" fillId="0" borderId="1" xfId="0" applyNumberFormat="1" applyBorder="1" applyAlignment="1">
      <alignment horizontal="center"/>
    </xf>
    <xf numFmtId="167" fontId="0" fillId="0" borderId="1" xfId="0" applyNumberFormat="1" applyBorder="1" applyAlignment="1">
      <alignment horizontal="center"/>
    </xf>
    <xf numFmtId="167" fontId="0" fillId="0" borderId="6" xfId="0" applyNumberFormat="1" applyBorder="1" applyAlignment="1">
      <alignment horizontal="center"/>
    </xf>
    <xf numFmtId="0" fontId="0" fillId="0" borderId="0" xfId="0" applyFont="1"/>
    <xf numFmtId="0" fontId="0" fillId="37" borderId="0" xfId="0" applyFont="1" applyFill="1"/>
    <xf numFmtId="0" fontId="17" fillId="0" borderId="0" xfId="0" applyFont="1" applyAlignment="1">
      <alignment horizontal="center" wrapText="1"/>
    </xf>
    <xf numFmtId="0" fontId="0" fillId="35" borderId="1" xfId="0" applyFont="1" applyFill="1" applyBorder="1" applyAlignment="1">
      <alignment horizontal="center"/>
    </xf>
    <xf numFmtId="1" fontId="0" fillId="0" borderId="0" xfId="0" applyNumberFormat="1" applyFont="1" applyAlignment="1">
      <alignment horizontal="center"/>
    </xf>
    <xf numFmtId="1" fontId="0" fillId="0" borderId="0" xfId="0" applyNumberFormat="1" applyFont="1"/>
    <xf numFmtId="0" fontId="0" fillId="0" borderId="0" xfId="0" applyFont="1" applyFill="1"/>
    <xf numFmtId="0" fontId="0" fillId="41" borderId="0" xfId="0" applyFont="1" applyFill="1"/>
    <xf numFmtId="165" fontId="0" fillId="0" borderId="0" xfId="0" applyNumberFormat="1"/>
    <xf numFmtId="165" fontId="22" fillId="36" borderId="1" xfId="0" applyNumberFormat="1" applyFont="1" applyFill="1" applyBorder="1" applyAlignment="1">
      <alignment horizontal="center"/>
    </xf>
    <xf numFmtId="165" fontId="0" fillId="36" borderId="1" xfId="0" applyNumberFormat="1" applyFill="1" applyBorder="1" applyAlignment="1">
      <alignment horizontal="center"/>
    </xf>
    <xf numFmtId="165" fontId="23" fillId="0" borderId="1" xfId="0" applyNumberFormat="1" applyFont="1" applyBorder="1" applyAlignment="1">
      <alignment horizontal="center"/>
    </xf>
    <xf numFmtId="165" fontId="24" fillId="0" borderId="1" xfId="0" applyNumberFormat="1" applyFont="1" applyBorder="1" applyAlignment="1">
      <alignment horizontal="center"/>
    </xf>
    <xf numFmtId="168" fontId="0" fillId="0" borderId="1" xfId="0" applyNumberFormat="1" applyBorder="1"/>
    <xf numFmtId="0" fontId="20" fillId="0" borderId="0" xfId="0" applyNumberFormat="1" applyFont="1" applyAlignment="1">
      <alignment horizontal="left" wrapText="1"/>
    </xf>
    <xf numFmtId="0" fontId="0" fillId="0" borderId="0" xfId="0" applyAlignment="1">
      <alignment horizontal="left" wrapText="1"/>
    </xf>
    <xf numFmtId="0" fontId="17" fillId="0" borderId="0" xfId="0" applyFont="1" applyAlignment="1">
      <alignment horizontal="center"/>
    </xf>
    <xf numFmtId="0" fontId="0" fillId="0" borderId="7" xfId="0" applyFont="1" applyBorder="1" applyAlignment="1">
      <alignment horizontal="center"/>
    </xf>
  </cellXfs>
  <cellStyles count="24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47">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ill>
        <patternFill>
          <bgColor rgb="FF00B050"/>
        </patternFill>
      </fill>
    </dxf>
    <dxf>
      <font>
        <color rgb="FF9C6500"/>
      </font>
      <fill>
        <patternFill>
          <bgColor rgb="FFFFEB9C"/>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006100"/>
      </font>
      <fill>
        <patternFill>
          <bgColor rgb="FFC6EFCE"/>
        </patternFill>
      </fill>
    </dxf>
    <dxf>
      <fill>
        <patternFill>
          <bgColor rgb="FF92D050"/>
        </patternFill>
      </fill>
    </dxf>
    <dxf>
      <font>
        <color rgb="FF006100"/>
      </font>
      <fill>
        <patternFill>
          <bgColor rgb="FFC6EFCE"/>
        </patternFill>
      </fill>
    </dxf>
    <dxf>
      <fill>
        <patternFill>
          <bgColor rgb="FF92D050"/>
        </patternFill>
      </fill>
    </dxf>
    <dxf>
      <font>
        <color rgb="FF006100"/>
      </font>
      <fill>
        <patternFill>
          <bgColor rgb="FFC6EFCE"/>
        </patternFill>
      </fill>
    </dxf>
    <dxf>
      <fill>
        <patternFill>
          <bgColor rgb="FF92D050"/>
        </patternFill>
      </fill>
    </dxf>
    <dxf>
      <fill>
        <patternFill>
          <bgColor rgb="FF92D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ill>
        <patternFill>
          <bgColor rgb="FF92D050"/>
        </patternFill>
      </fill>
    </dxf>
    <dxf>
      <font>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ill>
        <patternFill>
          <bgColor rgb="FF92D050"/>
        </patternFill>
      </fill>
    </dxf>
    <dxf>
      <font>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colors>
    <mruColors>
      <color rgb="FFFFFF66"/>
      <color rgb="FFFFCC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5</xdr:col>
      <xdr:colOff>542925</xdr:colOff>
      <xdr:row>0</xdr:row>
      <xdr:rowOff>428625</xdr:rowOff>
    </xdr:to>
    <xdr:pic>
      <xdr:nvPicPr>
        <xdr:cNvPr id="1124" name="Picture 1" descr="F-Logo.rgb.100.jpg"/>
        <xdr:cNvPicPr>
          <a:picLocks noChangeAspect="1"/>
        </xdr:cNvPicPr>
      </xdr:nvPicPr>
      <xdr:blipFill>
        <a:blip xmlns:r="http://schemas.openxmlformats.org/officeDocument/2006/relationships" r:embed="rId1" cstate="print"/>
        <a:srcRect/>
        <a:stretch>
          <a:fillRect/>
        </a:stretch>
      </xdr:blipFill>
      <xdr:spPr bwMode="auto">
        <a:xfrm>
          <a:off x="4324350" y="0"/>
          <a:ext cx="1838325" cy="4286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Y96"/>
  <sheetViews>
    <sheetView view="pageLayout" topLeftCell="A10" workbookViewId="0">
      <selection activeCell="C25" sqref="C25"/>
    </sheetView>
  </sheetViews>
  <sheetFormatPr baseColWidth="10" defaultColWidth="8.83203125" defaultRowHeight="14" x14ac:dyDescent="0"/>
  <cols>
    <col min="1" max="1" width="8.83203125" customWidth="1"/>
    <col min="2" max="2" width="19.5" customWidth="1"/>
    <col min="3" max="3" width="18.5" customWidth="1"/>
    <col min="4" max="4" width="17.83203125" customWidth="1"/>
    <col min="5" max="5" width="19.5" bestFit="1" customWidth="1"/>
    <col min="6" max="6" width="18.6640625" customWidth="1"/>
    <col min="7" max="7" width="14.33203125" customWidth="1"/>
    <col min="8" max="8" width="8.5" bestFit="1" customWidth="1"/>
    <col min="9" max="25" width="4" bestFit="1" customWidth="1"/>
  </cols>
  <sheetData>
    <row r="1" spans="1:7" ht="36" customHeight="1">
      <c r="A1" s="16" t="s">
        <v>146</v>
      </c>
    </row>
    <row r="3" spans="1:7" ht="15" thickBot="1">
      <c r="A3" s="11" t="s">
        <v>189</v>
      </c>
      <c r="D3" s="11" t="s">
        <v>193</v>
      </c>
    </row>
    <row r="4" spans="1:7" ht="15" thickBot="1">
      <c r="B4" s="17">
        <v>96</v>
      </c>
      <c r="D4" s="17">
        <v>2</v>
      </c>
    </row>
    <row r="5" spans="1:7" ht="15" thickBot="1">
      <c r="A5" s="11" t="s">
        <v>188</v>
      </c>
    </row>
    <row r="6" spans="1:7" ht="15" thickBot="1">
      <c r="B6" s="17">
        <v>500</v>
      </c>
      <c r="C6" t="s">
        <v>159</v>
      </c>
    </row>
    <row r="7" spans="1:7" ht="15" thickBot="1">
      <c r="A7" s="11" t="s">
        <v>187</v>
      </c>
      <c r="B7" s="37"/>
    </row>
    <row r="8" spans="1:7" ht="15" thickBot="1">
      <c r="B8" s="17">
        <v>25</v>
      </c>
    </row>
    <row r="10" spans="1:7">
      <c r="A10" s="11" t="s">
        <v>194</v>
      </c>
    </row>
    <row r="11" spans="1:7" ht="15" thickBot="1">
      <c r="B11" s="54" t="s">
        <v>28</v>
      </c>
      <c r="C11" s="54" t="s">
        <v>29</v>
      </c>
      <c r="D11" s="54" t="s">
        <v>30</v>
      </c>
      <c r="E11" s="54" t="s">
        <v>31</v>
      </c>
      <c r="F11" s="54" t="s">
        <v>200</v>
      </c>
    </row>
    <row r="12" spans="1:7">
      <c r="B12" s="44" t="s">
        <v>36</v>
      </c>
      <c r="C12" s="44" t="s">
        <v>33</v>
      </c>
      <c r="D12" s="44" t="s">
        <v>172</v>
      </c>
      <c r="E12" s="45"/>
      <c r="F12" s="46">
        <f>F14/20</f>
        <v>477.024</v>
      </c>
    </row>
    <row r="13" spans="1:7" ht="15" thickBot="1">
      <c r="B13" s="41" t="s">
        <v>37</v>
      </c>
      <c r="C13" s="41" t="s">
        <v>33</v>
      </c>
      <c r="D13" s="41" t="s">
        <v>38</v>
      </c>
      <c r="E13" s="42"/>
      <c r="F13" s="43">
        <f>F14-F12</f>
        <v>9063.4560000000001</v>
      </c>
    </row>
    <row r="14" spans="1:7">
      <c r="B14" s="40" t="s">
        <v>173</v>
      </c>
      <c r="C14" s="29"/>
      <c r="D14" s="29"/>
      <c r="F14" s="21">
        <f>(SUM(F25, B4*B8/2*D4*1.2, SUM(C38:C61), F18,))*1.2</f>
        <v>9540.48</v>
      </c>
      <c r="G14" s="53"/>
    </row>
    <row r="16" spans="1:7">
      <c r="A16" s="11" t="s">
        <v>190</v>
      </c>
    </row>
    <row r="17" spans="1:11" ht="15" thickBot="1">
      <c r="B17" s="54" t="s">
        <v>28</v>
      </c>
      <c r="C17" s="54" t="s">
        <v>29</v>
      </c>
      <c r="D17" s="54" t="s">
        <v>30</v>
      </c>
      <c r="E17" s="54" t="s">
        <v>31</v>
      </c>
      <c r="F17" s="54" t="s">
        <v>200</v>
      </c>
      <c r="G17" s="18"/>
    </row>
    <row r="18" spans="1:11">
      <c r="B18" s="44" t="s">
        <v>170</v>
      </c>
      <c r="C18" s="44"/>
      <c r="D18" s="44"/>
      <c r="E18" s="45"/>
      <c r="F18" s="46">
        <f>F20-F19</f>
        <v>4298.3999999999996</v>
      </c>
      <c r="G18" s="21"/>
      <c r="H18" s="25"/>
    </row>
    <row r="19" spans="1:11" ht="15" thickBot="1">
      <c r="B19" s="41" t="s">
        <v>32</v>
      </c>
      <c r="C19" s="41" t="s">
        <v>33</v>
      </c>
      <c r="D19" s="41" t="s">
        <v>172</v>
      </c>
      <c r="E19" s="42"/>
      <c r="F19" s="43">
        <f>0.005*F20</f>
        <v>21.6</v>
      </c>
      <c r="G19" s="21"/>
    </row>
    <row r="20" spans="1:11">
      <c r="B20" s="40" t="s">
        <v>173</v>
      </c>
      <c r="C20" s="29"/>
      <c r="D20" s="29"/>
      <c r="F20" s="21">
        <f>(SUM((B4*B8/2*D4*1.2), COUNTA(A38:A61)*B8/2*D4*1.2))*1.2</f>
        <v>4320</v>
      </c>
      <c r="G20" s="21"/>
    </row>
    <row r="22" spans="1:11">
      <c r="A22" s="11" t="s">
        <v>198</v>
      </c>
    </row>
    <row r="23" spans="1:11" ht="15" thickBot="1">
      <c r="B23" s="54" t="s">
        <v>28</v>
      </c>
      <c r="C23" s="54" t="s">
        <v>29</v>
      </c>
      <c r="D23" s="54" t="s">
        <v>30</v>
      </c>
      <c r="E23" s="55" t="s">
        <v>31</v>
      </c>
      <c r="F23" s="55" t="s">
        <v>200</v>
      </c>
    </row>
    <row r="24" spans="1:11">
      <c r="B24" s="44" t="s">
        <v>34</v>
      </c>
      <c r="C24" s="44" t="s">
        <v>33</v>
      </c>
      <c r="D24" s="44" t="s">
        <v>172</v>
      </c>
      <c r="E24" s="45"/>
      <c r="F24" s="56">
        <f>F26*2/B6</f>
        <v>2</v>
      </c>
    </row>
    <row r="25" spans="1:11" ht="15" thickBot="1">
      <c r="B25" s="41" t="s">
        <v>170</v>
      </c>
      <c r="C25" s="41"/>
      <c r="D25" s="41"/>
      <c r="E25" s="42"/>
      <c r="F25" s="43">
        <v>98</v>
      </c>
    </row>
    <row r="26" spans="1:11">
      <c r="B26" s="29" t="s">
        <v>173</v>
      </c>
      <c r="C26" s="29"/>
      <c r="D26" s="29"/>
      <c r="F26" s="21">
        <f>IF((B6)&gt;(B8*D4*1.2*1.2),(B6),(B8*D4*1.2*1.2))</f>
        <v>500</v>
      </c>
    </row>
    <row r="28" spans="1:11">
      <c r="A28" s="11" t="s">
        <v>191</v>
      </c>
    </row>
    <row r="29" spans="1:11">
      <c r="B29" s="31" t="s">
        <v>160</v>
      </c>
    </row>
    <row r="30" spans="1:11">
      <c r="B30" t="s">
        <v>185</v>
      </c>
    </row>
    <row r="31" spans="1:11">
      <c r="B31" t="s">
        <v>174</v>
      </c>
    </row>
    <row r="32" spans="1:11" ht="57.75" customHeight="1">
      <c r="B32" s="75" t="s">
        <v>221</v>
      </c>
      <c r="C32" s="75"/>
      <c r="D32" s="75"/>
      <c r="E32" s="75"/>
      <c r="F32" s="75"/>
      <c r="G32" s="47"/>
      <c r="H32" s="47"/>
      <c r="I32" s="47"/>
      <c r="J32" s="47"/>
      <c r="K32" s="47"/>
    </row>
    <row r="33" spans="1:12" ht="15" customHeight="1">
      <c r="B33" s="75"/>
      <c r="C33" s="75"/>
      <c r="D33" s="75"/>
      <c r="E33" s="75"/>
      <c r="F33" s="75"/>
      <c r="G33" s="47"/>
      <c r="H33" s="47"/>
      <c r="I33" s="47"/>
      <c r="J33" s="47"/>
      <c r="K33" s="47"/>
    </row>
    <row r="34" spans="1:12" ht="15.75" customHeight="1">
      <c r="B34" s="48" t="str">
        <f>"e) Pipette "&amp;E54&amp;" µL C1 Harvest Reagent into well C1-C8 of the Standard Plate."</f>
        <v>e) Pipette 2 µL C1 Harvest Reagent into well C1-C8 of the Standard Plate.</v>
      </c>
      <c r="C34" s="48"/>
      <c r="D34" s="48"/>
      <c r="E34" s="48"/>
      <c r="F34" s="48"/>
      <c r="G34" s="48"/>
      <c r="H34" s="48"/>
      <c r="I34" s="48"/>
      <c r="J34" s="48"/>
      <c r="K34" s="48"/>
      <c r="L34" s="48"/>
    </row>
    <row r="35" spans="1:12">
      <c r="B35" t="s">
        <v>169</v>
      </c>
    </row>
    <row r="36" spans="1:12">
      <c r="A36" s="11" t="s">
        <v>144</v>
      </c>
    </row>
    <row r="37" spans="1:12">
      <c r="A37" s="36" t="s">
        <v>175</v>
      </c>
      <c r="B37" s="36" t="s">
        <v>197</v>
      </c>
      <c r="C37" s="39" t="s">
        <v>201</v>
      </c>
      <c r="D37" s="5" t="s">
        <v>199</v>
      </c>
      <c r="E37" s="5" t="s">
        <v>183</v>
      </c>
    </row>
    <row r="38" spans="1:12">
      <c r="A38" s="22" t="s">
        <v>17</v>
      </c>
      <c r="B38" s="23">
        <v>2000</v>
      </c>
      <c r="C38" s="59">
        <v>0</v>
      </c>
      <c r="D38" s="58">
        <f>($B$8/2)*$D$4*1.2</f>
        <v>30</v>
      </c>
      <c r="E38" s="4" t="s">
        <v>184</v>
      </c>
      <c r="F38" s="24"/>
    </row>
    <row r="39" spans="1:12">
      <c r="A39" s="22" t="s">
        <v>177</v>
      </c>
      <c r="B39" s="23">
        <v>1000</v>
      </c>
      <c r="C39" s="58">
        <f>D39</f>
        <v>30</v>
      </c>
      <c r="D39" s="58">
        <f>($B$8/2)*$D$4*1.2</f>
        <v>30</v>
      </c>
      <c r="E39" s="4" t="s">
        <v>184</v>
      </c>
      <c r="F39" s="24"/>
    </row>
    <row r="40" spans="1:12">
      <c r="A40" s="22" t="s">
        <v>180</v>
      </c>
      <c r="B40" s="23">
        <v>500</v>
      </c>
      <c r="C40" s="58">
        <f t="shared" ref="C40:C47" si="0">D40</f>
        <v>30</v>
      </c>
      <c r="D40" s="58">
        <f t="shared" ref="C40:D53" si="1">($B$8/2)*$D$4*1.2</f>
        <v>30</v>
      </c>
      <c r="E40" s="4" t="s">
        <v>184</v>
      </c>
      <c r="F40" s="24"/>
    </row>
    <row r="41" spans="1:12">
      <c r="A41" s="22" t="s">
        <v>203</v>
      </c>
      <c r="B41" s="23">
        <v>250</v>
      </c>
      <c r="C41" s="58">
        <f t="shared" si="0"/>
        <v>30</v>
      </c>
      <c r="D41" s="58">
        <f t="shared" si="1"/>
        <v>30</v>
      </c>
      <c r="E41" s="4" t="s">
        <v>184</v>
      </c>
      <c r="F41" s="24"/>
    </row>
    <row r="42" spans="1:12">
      <c r="A42" s="22" t="s">
        <v>204</v>
      </c>
      <c r="B42" s="23">
        <v>125</v>
      </c>
      <c r="C42" s="58">
        <f t="shared" si="0"/>
        <v>30</v>
      </c>
      <c r="D42" s="58">
        <f t="shared" si="1"/>
        <v>30</v>
      </c>
      <c r="E42" s="4" t="s">
        <v>184</v>
      </c>
      <c r="F42" s="24"/>
    </row>
    <row r="43" spans="1:12">
      <c r="A43" s="22" t="s">
        <v>205</v>
      </c>
      <c r="B43" s="23">
        <v>62.5</v>
      </c>
      <c r="C43" s="58">
        <f t="shared" si="0"/>
        <v>30</v>
      </c>
      <c r="D43" s="58">
        <f t="shared" si="1"/>
        <v>30</v>
      </c>
      <c r="E43" s="4" t="s">
        <v>184</v>
      </c>
      <c r="F43" s="24"/>
    </row>
    <row r="44" spans="1:12">
      <c r="A44" s="22" t="s">
        <v>206</v>
      </c>
      <c r="B44" s="23">
        <v>31.25</v>
      </c>
      <c r="C44" s="58">
        <f t="shared" si="0"/>
        <v>30</v>
      </c>
      <c r="D44" s="58">
        <f t="shared" si="1"/>
        <v>30</v>
      </c>
      <c r="E44" s="4" t="s">
        <v>184</v>
      </c>
      <c r="F44" s="24"/>
    </row>
    <row r="45" spans="1:12">
      <c r="A45" s="22" t="s">
        <v>207</v>
      </c>
      <c r="B45" s="23">
        <v>15.625</v>
      </c>
      <c r="C45" s="58">
        <f t="shared" si="0"/>
        <v>30</v>
      </c>
      <c r="D45" s="58">
        <f t="shared" si="1"/>
        <v>30</v>
      </c>
      <c r="E45" s="4" t="s">
        <v>184</v>
      </c>
      <c r="F45" s="24"/>
    </row>
    <row r="46" spans="1:12">
      <c r="A46" s="22" t="s">
        <v>17</v>
      </c>
      <c r="B46" s="23">
        <v>7.8125</v>
      </c>
      <c r="C46" s="58">
        <f t="shared" si="0"/>
        <v>30</v>
      </c>
      <c r="D46" s="58">
        <f t="shared" si="1"/>
        <v>30</v>
      </c>
      <c r="E46" s="4" t="s">
        <v>184</v>
      </c>
      <c r="F46" s="24"/>
    </row>
    <row r="47" spans="1:12">
      <c r="A47" s="22" t="s">
        <v>178</v>
      </c>
      <c r="B47" s="23">
        <v>3.90625</v>
      </c>
      <c r="C47" s="58">
        <f t="shared" si="0"/>
        <v>30</v>
      </c>
      <c r="D47" s="58">
        <f t="shared" si="1"/>
        <v>30</v>
      </c>
      <c r="E47" s="4" t="s">
        <v>184</v>
      </c>
      <c r="F47" t="s">
        <v>196</v>
      </c>
    </row>
    <row r="48" spans="1:12">
      <c r="A48" s="22" t="s">
        <v>181</v>
      </c>
      <c r="B48" s="4" t="s">
        <v>171</v>
      </c>
      <c r="C48" s="58">
        <f t="shared" si="1"/>
        <v>30</v>
      </c>
      <c r="D48" s="57" t="s">
        <v>184</v>
      </c>
      <c r="E48" s="4" t="s">
        <v>184</v>
      </c>
      <c r="F48" s="52"/>
    </row>
    <row r="49" spans="1:12">
      <c r="A49" s="22" t="s">
        <v>208</v>
      </c>
      <c r="B49" s="4" t="s">
        <v>171</v>
      </c>
      <c r="C49" s="58">
        <f t="shared" si="1"/>
        <v>30</v>
      </c>
      <c r="D49" s="20" t="s">
        <v>184</v>
      </c>
      <c r="E49" s="4" t="s">
        <v>184</v>
      </c>
    </row>
    <row r="50" spans="1:12">
      <c r="A50" s="50" t="s">
        <v>209</v>
      </c>
      <c r="B50" s="51" t="s">
        <v>171</v>
      </c>
      <c r="C50" s="58">
        <f t="shared" si="1"/>
        <v>30</v>
      </c>
      <c r="D50" s="20" t="s">
        <v>184</v>
      </c>
      <c r="E50" s="4" t="s">
        <v>184</v>
      </c>
    </row>
    <row r="51" spans="1:12">
      <c r="A51" s="22" t="s">
        <v>210</v>
      </c>
      <c r="B51" s="4" t="s">
        <v>171</v>
      </c>
      <c r="C51" s="58">
        <f t="shared" si="1"/>
        <v>30</v>
      </c>
      <c r="D51" s="20" t="s">
        <v>184</v>
      </c>
      <c r="E51" s="4" t="s">
        <v>184</v>
      </c>
    </row>
    <row r="52" spans="1:12">
      <c r="A52" s="22" t="s">
        <v>211</v>
      </c>
      <c r="B52" s="4" t="s">
        <v>171</v>
      </c>
      <c r="C52" s="58">
        <f t="shared" si="1"/>
        <v>30</v>
      </c>
      <c r="D52" s="20" t="s">
        <v>184</v>
      </c>
      <c r="E52" s="4" t="s">
        <v>184</v>
      </c>
    </row>
    <row r="53" spans="1:12">
      <c r="A53" s="22" t="s">
        <v>212</v>
      </c>
      <c r="B53" s="4" t="s">
        <v>171</v>
      </c>
      <c r="C53" s="58">
        <f t="shared" si="1"/>
        <v>30</v>
      </c>
      <c r="D53" s="20" t="s">
        <v>184</v>
      </c>
      <c r="E53" s="4" t="s">
        <v>184</v>
      </c>
    </row>
    <row r="54" spans="1:12">
      <c r="A54" s="22" t="s">
        <v>176</v>
      </c>
      <c r="B54" s="4" t="s">
        <v>157</v>
      </c>
      <c r="C54" s="58">
        <f>$C$53-E54</f>
        <v>28</v>
      </c>
      <c r="D54" s="20" t="s">
        <v>184</v>
      </c>
      <c r="E54" s="58">
        <f>((2/30)*$B$8/2*$D$4*1.2)</f>
        <v>2</v>
      </c>
    </row>
    <row r="55" spans="1:12">
      <c r="A55" s="22" t="s">
        <v>179</v>
      </c>
      <c r="B55" s="4" t="s">
        <v>157</v>
      </c>
      <c r="C55" s="58">
        <f t="shared" ref="C55:C61" si="2">$C$53-E55</f>
        <v>28</v>
      </c>
      <c r="D55" s="20" t="s">
        <v>184</v>
      </c>
      <c r="E55" s="58">
        <f t="shared" ref="E55:E61" si="3">((2/30)*$B$8/2*$D$4*1.2)</f>
        <v>2</v>
      </c>
    </row>
    <row r="56" spans="1:12">
      <c r="A56" s="22" t="s">
        <v>182</v>
      </c>
      <c r="B56" s="4" t="s">
        <v>157</v>
      </c>
      <c r="C56" s="58">
        <f t="shared" si="2"/>
        <v>28</v>
      </c>
      <c r="D56" s="20" t="s">
        <v>184</v>
      </c>
      <c r="E56" s="58">
        <f t="shared" si="3"/>
        <v>2</v>
      </c>
    </row>
    <row r="57" spans="1:12">
      <c r="A57" s="22" t="s">
        <v>213</v>
      </c>
      <c r="B57" s="4" t="s">
        <v>157</v>
      </c>
      <c r="C57" s="58">
        <f t="shared" si="2"/>
        <v>28</v>
      </c>
      <c r="D57" s="20" t="s">
        <v>184</v>
      </c>
      <c r="E57" s="58">
        <f t="shared" si="3"/>
        <v>2</v>
      </c>
    </row>
    <row r="58" spans="1:12">
      <c r="A58" s="22" t="s">
        <v>214</v>
      </c>
      <c r="B58" s="4" t="s">
        <v>157</v>
      </c>
      <c r="C58" s="58">
        <f t="shared" si="2"/>
        <v>28</v>
      </c>
      <c r="D58" s="20" t="s">
        <v>184</v>
      </c>
      <c r="E58" s="58">
        <f t="shared" si="3"/>
        <v>2</v>
      </c>
      <c r="G58" s="24"/>
      <c r="H58" s="24"/>
    </row>
    <row r="59" spans="1:12">
      <c r="A59" s="22" t="s">
        <v>215</v>
      </c>
      <c r="B59" s="4" t="s">
        <v>157</v>
      </c>
      <c r="C59" s="58">
        <f t="shared" si="2"/>
        <v>28</v>
      </c>
      <c r="D59" s="20" t="s">
        <v>184</v>
      </c>
      <c r="E59" s="58">
        <f t="shared" si="3"/>
        <v>2</v>
      </c>
      <c r="G59" s="24"/>
      <c r="H59" s="24"/>
    </row>
    <row r="60" spans="1:12">
      <c r="A60" s="22" t="s">
        <v>216</v>
      </c>
      <c r="B60" s="4" t="s">
        <v>157</v>
      </c>
      <c r="C60" s="58">
        <f t="shared" si="2"/>
        <v>28</v>
      </c>
      <c r="D60" s="20" t="s">
        <v>184</v>
      </c>
      <c r="E60" s="58">
        <f t="shared" si="3"/>
        <v>2</v>
      </c>
      <c r="G60" s="24"/>
      <c r="H60" s="24"/>
    </row>
    <row r="61" spans="1:12">
      <c r="A61" s="22" t="s">
        <v>217</v>
      </c>
      <c r="B61" s="4" t="s">
        <v>157</v>
      </c>
      <c r="C61" s="58">
        <f t="shared" si="2"/>
        <v>28</v>
      </c>
      <c r="D61" s="20" t="s">
        <v>184</v>
      </c>
      <c r="E61" s="58">
        <f t="shared" si="3"/>
        <v>2</v>
      </c>
      <c r="G61" s="24"/>
      <c r="H61" s="24"/>
    </row>
    <row r="62" spans="1:12">
      <c r="A62" s="49"/>
      <c r="G62" s="24"/>
      <c r="H62" s="24"/>
    </row>
    <row r="63" spans="1:12">
      <c r="A63" s="11" t="s">
        <v>192</v>
      </c>
      <c r="G63" s="24"/>
      <c r="H63" s="24"/>
      <c r="L63" s="25"/>
    </row>
    <row r="64" spans="1:12">
      <c r="B64" t="s">
        <v>161</v>
      </c>
      <c r="G64" s="24"/>
      <c r="H64" s="24"/>
      <c r="L64" s="25"/>
    </row>
    <row r="65" spans="1:25">
      <c r="B65" t="str">
        <f>"b) To each well of  the Sample Plate, pipette "&amp;C61&amp;" µl of 1XTE and "&amp;E61&amp;" µl of Harvested C1 sample"</f>
        <v>b) To each well of  the Sample Plate, pipette 28 µl of 1XTE and 2 µl of Harvested C1 sample</v>
      </c>
      <c r="G65" s="24"/>
      <c r="H65" s="24"/>
      <c r="L65" s="25"/>
    </row>
    <row r="66" spans="1:25">
      <c r="B66" t="s">
        <v>162</v>
      </c>
      <c r="G66" s="26"/>
      <c r="H66" s="26"/>
    </row>
    <row r="67" spans="1:25">
      <c r="B67" t="s">
        <v>163</v>
      </c>
      <c r="G67" s="26"/>
      <c r="H67" s="26"/>
    </row>
    <row r="68" spans="1:25">
      <c r="G68" s="26"/>
      <c r="H68" s="26"/>
    </row>
    <row r="69" spans="1:25">
      <c r="A69" s="11" t="str">
        <f>"6) Pipette "&amp;B8/2*D4*1.2&amp;" ul diluted PicoGreen working solution into each well of the Standard Plate and Sample Plate."</f>
        <v>6) Pipette 30 ul diluted PicoGreen working solution into each well of the Standard Plate and Sample Plate.</v>
      </c>
      <c r="G69" s="24"/>
      <c r="H69" s="24"/>
    </row>
    <row r="70" spans="1:25" ht="15" customHeight="1">
      <c r="B70" s="48" t="s">
        <v>195</v>
      </c>
      <c r="C70" s="47"/>
      <c r="D70" s="47"/>
      <c r="E70" s="47"/>
      <c r="F70" s="47"/>
      <c r="G70" s="47"/>
      <c r="H70" s="47"/>
      <c r="I70" s="47"/>
      <c r="J70" s="47"/>
      <c r="K70" s="47"/>
      <c r="L70" s="47"/>
      <c r="M70" s="47"/>
      <c r="N70" s="47"/>
      <c r="O70" s="47"/>
      <c r="P70" s="47"/>
      <c r="Q70" s="47"/>
      <c r="R70" s="47"/>
    </row>
    <row r="71" spans="1:25" ht="15" customHeight="1">
      <c r="B71" s="48"/>
      <c r="C71" s="47"/>
      <c r="D71" s="47"/>
      <c r="E71" s="47"/>
      <c r="F71" s="47"/>
      <c r="G71" s="47"/>
      <c r="H71" s="47"/>
      <c r="I71" s="47"/>
      <c r="J71" s="47"/>
      <c r="K71" s="47"/>
      <c r="L71" s="47"/>
      <c r="M71" s="47"/>
      <c r="N71" s="47"/>
      <c r="O71" s="47"/>
      <c r="P71" s="47"/>
      <c r="Q71" s="47"/>
      <c r="R71" s="47"/>
    </row>
    <row r="72" spans="1:25">
      <c r="A72" s="11" t="str">
        <f>"7) Transfer "&amp;B8&amp;" µl of the mix from both Standard Plate and Sample Plate to corresponding wells of a 384-well plate in duplicate as shown below."</f>
        <v>7) Transfer 25 µl of the mix from both Standard Plate and Sample Plate to corresponding wells of a 384-well plate in duplicate as shown below.</v>
      </c>
    </row>
    <row r="74" spans="1:25">
      <c r="A74" s="11" t="s">
        <v>158</v>
      </c>
    </row>
    <row r="75" spans="1:25">
      <c r="A75" s="4"/>
      <c r="B75" s="19">
        <v>1</v>
      </c>
      <c r="C75" s="19">
        <v>2</v>
      </c>
      <c r="D75" s="19">
        <v>3</v>
      </c>
      <c r="E75" s="19">
        <v>4</v>
      </c>
      <c r="F75" s="19">
        <v>5</v>
      </c>
      <c r="G75" s="19">
        <v>6</v>
      </c>
      <c r="H75" s="19">
        <v>7</v>
      </c>
      <c r="I75" s="19">
        <v>8</v>
      </c>
      <c r="J75" s="19">
        <v>9</v>
      </c>
      <c r="K75" s="19">
        <v>10</v>
      </c>
      <c r="L75" s="19">
        <v>11</v>
      </c>
      <c r="M75" s="19">
        <v>12</v>
      </c>
      <c r="N75" s="19">
        <v>13</v>
      </c>
      <c r="O75" s="19">
        <v>14</v>
      </c>
      <c r="P75" s="19">
        <v>15</v>
      </c>
      <c r="Q75" s="19">
        <v>16</v>
      </c>
      <c r="R75" s="19">
        <v>17</v>
      </c>
      <c r="S75" s="19">
        <v>18</v>
      </c>
      <c r="T75" s="19">
        <v>19</v>
      </c>
      <c r="U75" s="19">
        <v>20</v>
      </c>
      <c r="V75" s="19">
        <v>21</v>
      </c>
      <c r="W75" s="19">
        <v>22</v>
      </c>
      <c r="X75" s="19">
        <v>23</v>
      </c>
      <c r="Y75" s="19">
        <v>24</v>
      </c>
    </row>
    <row r="76" spans="1:25">
      <c r="A76" s="19" t="s">
        <v>1</v>
      </c>
      <c r="B76" s="33" t="s">
        <v>147</v>
      </c>
      <c r="C76" s="33" t="s">
        <v>147</v>
      </c>
      <c r="D76" s="34" t="s">
        <v>155</v>
      </c>
      <c r="E76" s="34" t="s">
        <v>155</v>
      </c>
      <c r="F76" s="35" t="s">
        <v>157</v>
      </c>
      <c r="G76" s="35" t="s">
        <v>157</v>
      </c>
      <c r="H76" s="4"/>
      <c r="I76" s="4"/>
      <c r="J76" s="4"/>
      <c r="K76" s="4"/>
      <c r="L76" s="4"/>
      <c r="M76" s="4"/>
      <c r="N76" s="4"/>
      <c r="O76" s="4"/>
      <c r="P76" s="4"/>
      <c r="Q76" s="4"/>
      <c r="R76" s="4"/>
      <c r="S76" s="4"/>
      <c r="T76" s="4"/>
      <c r="U76" s="4"/>
      <c r="V76" s="4"/>
      <c r="W76" s="4"/>
      <c r="X76" s="4"/>
      <c r="Y76" s="4"/>
    </row>
    <row r="77" spans="1:25">
      <c r="A77" s="19" t="s">
        <v>2</v>
      </c>
      <c r="B77" s="4" t="s">
        <v>39</v>
      </c>
      <c r="C77" s="4" t="s">
        <v>39</v>
      </c>
      <c r="D77" s="4" t="s">
        <v>47</v>
      </c>
      <c r="E77" s="4" t="s">
        <v>47</v>
      </c>
      <c r="F77" s="4" t="s">
        <v>55</v>
      </c>
      <c r="G77" s="4" t="s">
        <v>55</v>
      </c>
      <c r="H77" s="4" t="s">
        <v>56</v>
      </c>
      <c r="I77" s="4" t="s">
        <v>56</v>
      </c>
      <c r="J77" s="4" t="s">
        <v>57</v>
      </c>
      <c r="K77" s="4" t="s">
        <v>57</v>
      </c>
      <c r="L77" s="4" t="s">
        <v>58</v>
      </c>
      <c r="M77" s="4" t="s">
        <v>58</v>
      </c>
      <c r="N77" s="4" t="s">
        <v>59</v>
      </c>
      <c r="O77" s="4" t="s">
        <v>59</v>
      </c>
      <c r="P77" s="4" t="s">
        <v>60</v>
      </c>
      <c r="Q77" s="4" t="s">
        <v>60</v>
      </c>
      <c r="R77" s="4" t="s">
        <v>61</v>
      </c>
      <c r="S77" s="4" t="s">
        <v>61</v>
      </c>
      <c r="T77" s="4" t="s">
        <v>62</v>
      </c>
      <c r="U77" s="4" t="s">
        <v>62</v>
      </c>
      <c r="V77" s="4" t="s">
        <v>63</v>
      </c>
      <c r="W77" s="4" t="s">
        <v>63</v>
      </c>
      <c r="X77" s="4" t="s">
        <v>64</v>
      </c>
      <c r="Y77" s="4" t="s">
        <v>64</v>
      </c>
    </row>
    <row r="78" spans="1:25">
      <c r="A78" s="19" t="s">
        <v>0</v>
      </c>
      <c r="B78" s="33" t="s">
        <v>148</v>
      </c>
      <c r="C78" s="33" t="s">
        <v>148</v>
      </c>
      <c r="D78" s="34" t="s">
        <v>156</v>
      </c>
      <c r="E78" s="34" t="s">
        <v>156</v>
      </c>
      <c r="F78" s="35" t="s">
        <v>157</v>
      </c>
      <c r="G78" s="35" t="s">
        <v>157</v>
      </c>
      <c r="H78" s="4"/>
      <c r="I78" s="4"/>
      <c r="J78" s="4"/>
      <c r="K78" s="4"/>
      <c r="L78" s="4"/>
      <c r="M78" s="4"/>
      <c r="N78" s="4"/>
      <c r="O78" s="4"/>
      <c r="P78" s="4"/>
      <c r="Q78" s="4"/>
      <c r="R78" s="4"/>
      <c r="S78" s="4"/>
      <c r="T78" s="4"/>
      <c r="U78" s="4"/>
      <c r="V78" s="4"/>
      <c r="W78" s="4"/>
      <c r="X78" s="4"/>
      <c r="Y78" s="4"/>
    </row>
    <row r="79" spans="1:25">
      <c r="A79" s="19" t="s">
        <v>3</v>
      </c>
      <c r="B79" s="4" t="s">
        <v>40</v>
      </c>
      <c r="C79" s="4" t="s">
        <v>40</v>
      </c>
      <c r="D79" s="4" t="s">
        <v>48</v>
      </c>
      <c r="E79" s="4" t="s">
        <v>48</v>
      </c>
      <c r="F79" s="4" t="s">
        <v>65</v>
      </c>
      <c r="G79" s="4" t="s">
        <v>65</v>
      </c>
      <c r="H79" s="4" t="s">
        <v>66</v>
      </c>
      <c r="I79" s="4" t="s">
        <v>66</v>
      </c>
      <c r="J79" s="4" t="s">
        <v>67</v>
      </c>
      <c r="K79" s="4" t="s">
        <v>67</v>
      </c>
      <c r="L79" s="4" t="s">
        <v>68</v>
      </c>
      <c r="M79" s="4" t="s">
        <v>68</v>
      </c>
      <c r="N79" s="4" t="s">
        <v>69</v>
      </c>
      <c r="O79" s="4" t="s">
        <v>69</v>
      </c>
      <c r="P79" s="4" t="s">
        <v>70</v>
      </c>
      <c r="Q79" s="4" t="s">
        <v>70</v>
      </c>
      <c r="R79" s="4" t="s">
        <v>71</v>
      </c>
      <c r="S79" s="4" t="s">
        <v>71</v>
      </c>
      <c r="T79" s="4" t="s">
        <v>72</v>
      </c>
      <c r="U79" s="4" t="s">
        <v>72</v>
      </c>
      <c r="V79" s="4" t="s">
        <v>73</v>
      </c>
      <c r="W79" s="4" t="s">
        <v>73</v>
      </c>
      <c r="X79" s="4" t="s">
        <v>74</v>
      </c>
      <c r="Y79" s="4" t="s">
        <v>74</v>
      </c>
    </row>
    <row r="80" spans="1:25">
      <c r="A80" s="19" t="s">
        <v>4</v>
      </c>
      <c r="B80" s="33" t="s">
        <v>149</v>
      </c>
      <c r="C80" s="33" t="s">
        <v>149</v>
      </c>
      <c r="D80" s="28" t="s">
        <v>186</v>
      </c>
      <c r="E80" s="28" t="s">
        <v>186</v>
      </c>
      <c r="F80" s="35" t="s">
        <v>157</v>
      </c>
      <c r="G80" s="35" t="s">
        <v>157</v>
      </c>
      <c r="H80" s="4"/>
      <c r="I80" s="4"/>
      <c r="J80" s="4"/>
      <c r="K80" s="4"/>
      <c r="L80" s="4"/>
      <c r="M80" s="4"/>
      <c r="N80" s="4"/>
      <c r="O80" s="4"/>
      <c r="P80" s="4"/>
      <c r="Q80" s="4"/>
      <c r="R80" s="4"/>
      <c r="S80" s="4"/>
      <c r="T80" s="4"/>
      <c r="U80" s="4"/>
      <c r="V80" s="4"/>
      <c r="W80" s="4"/>
      <c r="X80" s="4"/>
      <c r="Y80" s="4"/>
    </row>
    <row r="81" spans="1:25">
      <c r="A81" s="19" t="s">
        <v>5</v>
      </c>
      <c r="B81" s="4" t="s">
        <v>41</v>
      </c>
      <c r="C81" s="4" t="s">
        <v>41</v>
      </c>
      <c r="D81" s="4" t="s">
        <v>49</v>
      </c>
      <c r="E81" s="4" t="s">
        <v>49</v>
      </c>
      <c r="F81" s="4" t="s">
        <v>75</v>
      </c>
      <c r="G81" s="4" t="s">
        <v>75</v>
      </c>
      <c r="H81" s="4" t="s">
        <v>76</v>
      </c>
      <c r="I81" s="4" t="s">
        <v>76</v>
      </c>
      <c r="J81" s="4" t="s">
        <v>77</v>
      </c>
      <c r="K81" s="4" t="s">
        <v>77</v>
      </c>
      <c r="L81" s="4" t="s">
        <v>78</v>
      </c>
      <c r="M81" s="4" t="s">
        <v>78</v>
      </c>
      <c r="N81" s="4" t="s">
        <v>79</v>
      </c>
      <c r="O81" s="4" t="s">
        <v>79</v>
      </c>
      <c r="P81" s="4" t="s">
        <v>80</v>
      </c>
      <c r="Q81" s="4" t="s">
        <v>80</v>
      </c>
      <c r="R81" s="4" t="s">
        <v>81</v>
      </c>
      <c r="S81" s="4" t="s">
        <v>81</v>
      </c>
      <c r="T81" s="4" t="s">
        <v>82</v>
      </c>
      <c r="U81" s="4" t="s">
        <v>82</v>
      </c>
      <c r="V81" s="4" t="s">
        <v>83</v>
      </c>
      <c r="W81" s="4" t="s">
        <v>83</v>
      </c>
      <c r="X81" s="4" t="s">
        <v>84</v>
      </c>
      <c r="Y81" s="4" t="s">
        <v>84</v>
      </c>
    </row>
    <row r="82" spans="1:25">
      <c r="A82" s="19" t="s">
        <v>6</v>
      </c>
      <c r="B82" s="33" t="s">
        <v>150</v>
      </c>
      <c r="C82" s="33" t="s">
        <v>150</v>
      </c>
      <c r="D82" s="28" t="s">
        <v>186</v>
      </c>
      <c r="E82" s="28" t="s">
        <v>186</v>
      </c>
      <c r="F82" s="35" t="s">
        <v>157</v>
      </c>
      <c r="G82" s="35" t="s">
        <v>157</v>
      </c>
      <c r="H82" s="4"/>
      <c r="I82" s="4"/>
      <c r="J82" s="4"/>
      <c r="K82" s="4"/>
      <c r="L82" s="4"/>
      <c r="M82" s="4"/>
      <c r="N82" s="4"/>
      <c r="O82" s="4"/>
      <c r="P82" s="4"/>
      <c r="Q82" s="4"/>
      <c r="R82" s="4"/>
      <c r="S82" s="4"/>
      <c r="T82" s="4"/>
      <c r="U82" s="4"/>
      <c r="V82" s="4"/>
      <c r="W82" s="4"/>
      <c r="X82" s="4"/>
      <c r="Y82" s="4"/>
    </row>
    <row r="83" spans="1:25">
      <c r="A83" s="19" t="s">
        <v>7</v>
      </c>
      <c r="B83" s="4" t="s">
        <v>42</v>
      </c>
      <c r="C83" s="4" t="s">
        <v>42</v>
      </c>
      <c r="D83" s="4" t="s">
        <v>50</v>
      </c>
      <c r="E83" s="4" t="s">
        <v>50</v>
      </c>
      <c r="F83" s="4" t="s">
        <v>85</v>
      </c>
      <c r="G83" s="4" t="s">
        <v>85</v>
      </c>
      <c r="H83" s="4" t="s">
        <v>86</v>
      </c>
      <c r="I83" s="4" t="s">
        <v>86</v>
      </c>
      <c r="J83" s="4" t="s">
        <v>87</v>
      </c>
      <c r="K83" s="4" t="s">
        <v>87</v>
      </c>
      <c r="L83" s="4" t="s">
        <v>88</v>
      </c>
      <c r="M83" s="4" t="s">
        <v>88</v>
      </c>
      <c r="N83" s="4" t="s">
        <v>89</v>
      </c>
      <c r="O83" s="4" t="s">
        <v>89</v>
      </c>
      <c r="P83" s="4" t="s">
        <v>90</v>
      </c>
      <c r="Q83" s="4" t="s">
        <v>90</v>
      </c>
      <c r="R83" s="4" t="s">
        <v>91</v>
      </c>
      <c r="S83" s="4" t="s">
        <v>91</v>
      </c>
      <c r="T83" s="4" t="s">
        <v>92</v>
      </c>
      <c r="U83" s="4" t="s">
        <v>92</v>
      </c>
      <c r="V83" s="4" t="s">
        <v>93</v>
      </c>
      <c r="W83" s="4" t="s">
        <v>93</v>
      </c>
      <c r="X83" s="4" t="s">
        <v>94</v>
      </c>
      <c r="Y83" s="4" t="s">
        <v>94</v>
      </c>
    </row>
    <row r="84" spans="1:25">
      <c r="A84" s="19" t="s">
        <v>8</v>
      </c>
      <c r="B84" s="33" t="s">
        <v>151</v>
      </c>
      <c r="C84" s="33" t="s">
        <v>151</v>
      </c>
      <c r="D84" s="28" t="s">
        <v>186</v>
      </c>
      <c r="E84" s="28" t="s">
        <v>186</v>
      </c>
      <c r="F84" s="35" t="s">
        <v>157</v>
      </c>
      <c r="G84" s="35" t="s">
        <v>157</v>
      </c>
      <c r="H84" s="4"/>
      <c r="I84" s="4"/>
      <c r="J84" s="4"/>
      <c r="K84" s="4"/>
      <c r="L84" s="4"/>
      <c r="M84" s="4"/>
      <c r="N84" s="4"/>
      <c r="O84" s="4"/>
      <c r="P84" s="4"/>
      <c r="Q84" s="4"/>
      <c r="R84" s="4"/>
      <c r="S84" s="4"/>
      <c r="T84" s="4"/>
      <c r="U84" s="4"/>
      <c r="V84" s="4"/>
      <c r="W84" s="4"/>
      <c r="X84" s="4"/>
      <c r="Y84" s="4"/>
    </row>
    <row r="85" spans="1:25">
      <c r="A85" s="19" t="s">
        <v>9</v>
      </c>
      <c r="B85" s="4" t="s">
        <v>43</v>
      </c>
      <c r="C85" s="4" t="s">
        <v>43</v>
      </c>
      <c r="D85" s="4" t="s">
        <v>51</v>
      </c>
      <c r="E85" s="4" t="s">
        <v>51</v>
      </c>
      <c r="F85" s="4" t="s">
        <v>95</v>
      </c>
      <c r="G85" s="4" t="s">
        <v>95</v>
      </c>
      <c r="H85" s="4" t="s">
        <v>96</v>
      </c>
      <c r="I85" s="4" t="s">
        <v>96</v>
      </c>
      <c r="J85" s="4" t="s">
        <v>97</v>
      </c>
      <c r="K85" s="4" t="s">
        <v>97</v>
      </c>
      <c r="L85" s="4" t="s">
        <v>98</v>
      </c>
      <c r="M85" s="4" t="s">
        <v>98</v>
      </c>
      <c r="N85" s="4" t="s">
        <v>99</v>
      </c>
      <c r="O85" s="4" t="s">
        <v>99</v>
      </c>
      <c r="P85" s="4" t="s">
        <v>100</v>
      </c>
      <c r="Q85" s="4" t="s">
        <v>100</v>
      </c>
      <c r="R85" s="4" t="s">
        <v>101</v>
      </c>
      <c r="S85" s="4" t="s">
        <v>101</v>
      </c>
      <c r="T85" s="4" t="s">
        <v>102</v>
      </c>
      <c r="U85" s="4" t="s">
        <v>102</v>
      </c>
      <c r="V85" s="4" t="s">
        <v>103</v>
      </c>
      <c r="W85" s="4" t="s">
        <v>103</v>
      </c>
      <c r="X85" s="4" t="s">
        <v>104</v>
      </c>
      <c r="Y85" s="4" t="s">
        <v>104</v>
      </c>
    </row>
    <row r="86" spans="1:25">
      <c r="A86" s="19" t="s">
        <v>10</v>
      </c>
      <c r="B86" s="33" t="s">
        <v>152</v>
      </c>
      <c r="C86" s="33" t="s">
        <v>152</v>
      </c>
      <c r="D86" s="28" t="s">
        <v>186</v>
      </c>
      <c r="E86" s="28" t="s">
        <v>186</v>
      </c>
      <c r="F86" s="35" t="s">
        <v>157</v>
      </c>
      <c r="G86" s="35" t="s">
        <v>157</v>
      </c>
      <c r="H86" s="4"/>
      <c r="I86" s="4"/>
      <c r="J86" s="4"/>
      <c r="K86" s="4"/>
      <c r="L86" s="4"/>
      <c r="M86" s="4"/>
      <c r="N86" s="4"/>
      <c r="O86" s="4"/>
      <c r="P86" s="4"/>
      <c r="Q86" s="4"/>
      <c r="R86" s="4"/>
      <c r="S86" s="4"/>
      <c r="T86" s="4"/>
      <c r="U86" s="4"/>
      <c r="V86" s="4"/>
      <c r="W86" s="4"/>
      <c r="X86" s="4"/>
      <c r="Y86" s="4"/>
    </row>
    <row r="87" spans="1:25">
      <c r="A87" s="19" t="s">
        <v>11</v>
      </c>
      <c r="B87" s="4" t="s">
        <v>44</v>
      </c>
      <c r="C87" s="4" t="s">
        <v>44</v>
      </c>
      <c r="D87" s="4" t="s">
        <v>52</v>
      </c>
      <c r="E87" s="4" t="s">
        <v>52</v>
      </c>
      <c r="F87" s="4" t="s">
        <v>105</v>
      </c>
      <c r="G87" s="4" t="s">
        <v>105</v>
      </c>
      <c r="H87" s="4" t="s">
        <v>106</v>
      </c>
      <c r="I87" s="4" t="s">
        <v>106</v>
      </c>
      <c r="J87" s="4" t="s">
        <v>107</v>
      </c>
      <c r="K87" s="4" t="s">
        <v>107</v>
      </c>
      <c r="L87" s="4" t="s">
        <v>108</v>
      </c>
      <c r="M87" s="4" t="s">
        <v>108</v>
      </c>
      <c r="N87" s="4" t="s">
        <v>109</v>
      </c>
      <c r="O87" s="4" t="s">
        <v>109</v>
      </c>
      <c r="P87" s="4" t="s">
        <v>110</v>
      </c>
      <c r="Q87" s="4" t="s">
        <v>110</v>
      </c>
      <c r="R87" s="4" t="s">
        <v>111</v>
      </c>
      <c r="S87" s="4" t="s">
        <v>111</v>
      </c>
      <c r="T87" s="4" t="s">
        <v>112</v>
      </c>
      <c r="U87" s="4" t="s">
        <v>112</v>
      </c>
      <c r="V87" s="4" t="s">
        <v>113</v>
      </c>
      <c r="W87" s="4" t="s">
        <v>113</v>
      </c>
      <c r="X87" s="4" t="s">
        <v>114</v>
      </c>
      <c r="Y87" s="4" t="s">
        <v>114</v>
      </c>
    </row>
    <row r="88" spans="1:25">
      <c r="A88" s="19" t="s">
        <v>12</v>
      </c>
      <c r="B88" s="33" t="s">
        <v>153</v>
      </c>
      <c r="C88" s="33" t="s">
        <v>153</v>
      </c>
      <c r="D88" s="28" t="s">
        <v>186</v>
      </c>
      <c r="E88" s="28" t="s">
        <v>186</v>
      </c>
      <c r="F88" s="35" t="s">
        <v>157</v>
      </c>
      <c r="G88" s="35" t="s">
        <v>157</v>
      </c>
      <c r="H88" s="4"/>
      <c r="I88" s="4"/>
      <c r="J88" s="4"/>
      <c r="K88" s="4"/>
      <c r="L88" s="4"/>
      <c r="M88" s="4"/>
      <c r="N88" s="4"/>
      <c r="O88" s="4"/>
      <c r="P88" s="4"/>
      <c r="Q88" s="4"/>
      <c r="R88" s="4"/>
      <c r="S88" s="4"/>
      <c r="T88" s="4"/>
      <c r="U88" s="4"/>
      <c r="V88" s="4"/>
      <c r="W88" s="4"/>
      <c r="X88" s="4"/>
      <c r="Y88" s="4"/>
    </row>
    <row r="89" spans="1:25">
      <c r="A89" s="19" t="s">
        <v>13</v>
      </c>
      <c r="B89" s="4" t="s">
        <v>45</v>
      </c>
      <c r="C89" s="4" t="s">
        <v>45</v>
      </c>
      <c r="D89" s="4" t="s">
        <v>53</v>
      </c>
      <c r="E89" s="4" t="s">
        <v>53</v>
      </c>
      <c r="F89" s="4" t="s">
        <v>115</v>
      </c>
      <c r="G89" s="4" t="s">
        <v>115</v>
      </c>
      <c r="H89" s="4" t="s">
        <v>116</v>
      </c>
      <c r="I89" s="4" t="s">
        <v>116</v>
      </c>
      <c r="J89" s="4" t="s">
        <v>117</v>
      </c>
      <c r="K89" s="4" t="s">
        <v>117</v>
      </c>
      <c r="L89" s="4" t="s">
        <v>118</v>
      </c>
      <c r="M89" s="4" t="s">
        <v>118</v>
      </c>
      <c r="N89" s="4" t="s">
        <v>119</v>
      </c>
      <c r="O89" s="4" t="s">
        <v>119</v>
      </c>
      <c r="P89" s="4" t="s">
        <v>120</v>
      </c>
      <c r="Q89" s="4" t="s">
        <v>120</v>
      </c>
      <c r="R89" s="4" t="s">
        <v>121</v>
      </c>
      <c r="S89" s="4" t="s">
        <v>121</v>
      </c>
      <c r="T89" s="4" t="s">
        <v>122</v>
      </c>
      <c r="U89" s="4" t="s">
        <v>122</v>
      </c>
      <c r="V89" s="4" t="s">
        <v>123</v>
      </c>
      <c r="W89" s="4" t="s">
        <v>123</v>
      </c>
      <c r="X89" s="4" t="s">
        <v>124</v>
      </c>
      <c r="Y89" s="4" t="s">
        <v>124</v>
      </c>
    </row>
    <row r="90" spans="1:25">
      <c r="A90" s="19" t="s">
        <v>14</v>
      </c>
      <c r="B90" s="33" t="s">
        <v>154</v>
      </c>
      <c r="C90" s="33" t="s">
        <v>154</v>
      </c>
      <c r="D90" s="28" t="s">
        <v>186</v>
      </c>
      <c r="E90" s="28" t="s">
        <v>186</v>
      </c>
      <c r="F90" s="35" t="s">
        <v>157</v>
      </c>
      <c r="G90" s="35" t="s">
        <v>157</v>
      </c>
      <c r="H90" s="4"/>
      <c r="I90" s="4"/>
      <c r="J90" s="4"/>
      <c r="K90" s="4"/>
      <c r="L90" s="4"/>
      <c r="M90" s="4"/>
      <c r="N90" s="4"/>
      <c r="O90" s="4"/>
      <c r="P90" s="4"/>
      <c r="Q90" s="4"/>
      <c r="R90" s="4"/>
      <c r="S90" s="4"/>
      <c r="T90" s="4"/>
      <c r="U90" s="4"/>
      <c r="V90" s="4"/>
      <c r="W90" s="4"/>
      <c r="X90" s="4"/>
      <c r="Y90" s="4"/>
    </row>
    <row r="91" spans="1:25">
      <c r="A91" s="19" t="s">
        <v>15</v>
      </c>
      <c r="B91" s="4" t="s">
        <v>46</v>
      </c>
      <c r="C91" s="4" t="s">
        <v>46</v>
      </c>
      <c r="D91" s="4" t="s">
        <v>54</v>
      </c>
      <c r="E91" s="4" t="s">
        <v>54</v>
      </c>
      <c r="F91" s="4" t="s">
        <v>125</v>
      </c>
      <c r="G91" s="4" t="s">
        <v>125</v>
      </c>
      <c r="H91" s="4" t="s">
        <v>126</v>
      </c>
      <c r="I91" s="4" t="s">
        <v>126</v>
      </c>
      <c r="J91" s="4" t="s">
        <v>127</v>
      </c>
      <c r="K91" s="4" t="s">
        <v>127</v>
      </c>
      <c r="L91" s="4" t="s">
        <v>128</v>
      </c>
      <c r="M91" s="4" t="s">
        <v>128</v>
      </c>
      <c r="N91" s="4" t="s">
        <v>129</v>
      </c>
      <c r="O91" s="4" t="s">
        <v>129</v>
      </c>
      <c r="P91" s="4" t="s">
        <v>130</v>
      </c>
      <c r="Q91" s="4" t="s">
        <v>130</v>
      </c>
      <c r="R91" s="4" t="s">
        <v>131</v>
      </c>
      <c r="S91" s="4" t="s">
        <v>131</v>
      </c>
      <c r="T91" s="4" t="s">
        <v>132</v>
      </c>
      <c r="U91" s="4" t="s">
        <v>132</v>
      </c>
      <c r="V91" s="4" t="s">
        <v>133</v>
      </c>
      <c r="W91" s="4" t="s">
        <v>133</v>
      </c>
      <c r="X91" s="4" t="s">
        <v>134</v>
      </c>
      <c r="Y91" s="4" t="s">
        <v>134</v>
      </c>
    </row>
    <row r="92" spans="1:25">
      <c r="A92" s="27" t="s">
        <v>164</v>
      </c>
    </row>
    <row r="93" spans="1:25">
      <c r="A93" s="30" t="s">
        <v>165</v>
      </c>
    </row>
    <row r="94" spans="1:25">
      <c r="A94" t="s">
        <v>166</v>
      </c>
    </row>
    <row r="95" spans="1:25">
      <c r="A95" t="s">
        <v>167</v>
      </c>
    </row>
    <row r="96" spans="1:25" s="32" customFormat="1" ht="34.5" customHeight="1">
      <c r="A96" s="74" t="s">
        <v>202</v>
      </c>
      <c r="B96" s="74"/>
      <c r="C96" s="74"/>
      <c r="D96" s="74"/>
      <c r="E96" s="74"/>
      <c r="F96" s="74"/>
      <c r="G96" s="74"/>
      <c r="H96" s="74"/>
      <c r="I96" s="74"/>
      <c r="J96" s="74"/>
      <c r="K96" s="74"/>
      <c r="L96" s="74"/>
      <c r="M96" s="74"/>
      <c r="N96" s="74"/>
      <c r="O96" s="74"/>
      <c r="P96" s="74"/>
      <c r="Q96" s="74"/>
      <c r="R96" s="74"/>
      <c r="S96" s="74"/>
      <c r="T96" s="74"/>
      <c r="U96" s="74"/>
      <c r="V96" s="74"/>
      <c r="W96" s="74"/>
      <c r="X96" s="74"/>
      <c r="Y96" s="74"/>
    </row>
  </sheetData>
  <mergeCells count="2">
    <mergeCell ref="A96:Y96"/>
    <mergeCell ref="B32:F33"/>
  </mergeCells>
  <phoneticPr fontId="21"/>
  <pageMargins left="0.45" right="0.45" top="0.75" bottom="0.75" header="0.3" footer="0.3"/>
  <pageSetup scale="46" orientation="portrait"/>
  <headerFooter differentOddEven="1">
    <oddHeader>&amp;C100-6260_B2</oddHeader>
    <oddFooter>&amp;RProtocol Page &amp;P of &amp;N</oddFooter>
  </headerFooter>
  <drawing r:id="rId1"/>
  <extLst>
    <ext xmlns:mx="http://schemas.microsoft.com/office/mac/excel/2008/main" uri="{64002731-A6B0-56B0-2670-7721B7C09600}">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
  <sheetViews>
    <sheetView view="pageLayout" workbookViewId="0">
      <selection activeCell="D11" sqref="D11:E11"/>
    </sheetView>
  </sheetViews>
  <sheetFormatPr baseColWidth="10" defaultColWidth="8.83203125" defaultRowHeight="14" x14ac:dyDescent="0"/>
  <cols>
    <col min="1" max="1" width="3.33203125" customWidth="1"/>
    <col min="2" max="2" width="15.5" customWidth="1"/>
  </cols>
  <sheetData>
    <row r="1" spans="1:25">
      <c r="B1" s="38" t="s">
        <v>168</v>
      </c>
    </row>
    <row r="2" spans="1:25">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row>
    <row r="3" spans="1:25">
      <c r="A3" t="s">
        <v>1</v>
      </c>
      <c r="B3" s="73">
        <v>717129</v>
      </c>
      <c r="C3" s="73">
        <v>730287</v>
      </c>
      <c r="D3" s="73">
        <v>3241</v>
      </c>
      <c r="E3" s="73">
        <v>3123</v>
      </c>
      <c r="F3" s="73">
        <v>308</v>
      </c>
      <c r="G3" s="73">
        <v>313</v>
      </c>
      <c r="H3" s="73">
        <v>95</v>
      </c>
      <c r="I3" s="73">
        <v>93</v>
      </c>
      <c r="J3" s="73">
        <v>109</v>
      </c>
      <c r="K3" s="73">
        <v>95</v>
      </c>
      <c r="L3" s="73">
        <v>107</v>
      </c>
      <c r="M3" s="73">
        <v>96</v>
      </c>
      <c r="N3" s="73">
        <v>92</v>
      </c>
      <c r="O3" s="73">
        <v>104</v>
      </c>
      <c r="P3" s="73">
        <v>92</v>
      </c>
      <c r="Q3" s="73">
        <v>97</v>
      </c>
      <c r="R3" s="73">
        <v>109</v>
      </c>
      <c r="S3" s="73">
        <v>112</v>
      </c>
      <c r="T3" s="73">
        <v>84</v>
      </c>
      <c r="U3" s="73">
        <v>96</v>
      </c>
      <c r="V3" s="73">
        <v>83</v>
      </c>
      <c r="W3" s="73">
        <v>90</v>
      </c>
      <c r="X3" s="73">
        <v>73</v>
      </c>
      <c r="Y3" s="73">
        <v>78</v>
      </c>
    </row>
    <row r="4" spans="1:25">
      <c r="A4" t="s">
        <v>2</v>
      </c>
      <c r="B4" s="73">
        <v>24676</v>
      </c>
      <c r="C4" s="73">
        <v>33585</v>
      </c>
      <c r="D4" s="73">
        <v>26299</v>
      </c>
      <c r="E4" s="73">
        <v>23346</v>
      </c>
      <c r="F4" s="73">
        <v>24324</v>
      </c>
      <c r="G4" s="73">
        <v>24051</v>
      </c>
      <c r="H4" s="73">
        <v>23644</v>
      </c>
      <c r="I4" s="73">
        <v>22733</v>
      </c>
      <c r="J4" s="73">
        <v>23073</v>
      </c>
      <c r="K4" s="73">
        <v>21390</v>
      </c>
      <c r="L4" s="73">
        <v>23079</v>
      </c>
      <c r="M4" s="73">
        <v>22568</v>
      </c>
      <c r="N4" s="73">
        <v>23791</v>
      </c>
      <c r="O4" s="73">
        <v>23394</v>
      </c>
      <c r="P4" s="73">
        <v>24844</v>
      </c>
      <c r="Q4" s="73">
        <v>23910</v>
      </c>
      <c r="R4" s="73">
        <v>26283</v>
      </c>
      <c r="S4" s="73">
        <v>25985</v>
      </c>
      <c r="T4" s="73">
        <v>27969</v>
      </c>
      <c r="U4" s="73">
        <v>27311</v>
      </c>
      <c r="V4" s="73">
        <v>26025</v>
      </c>
      <c r="W4" s="73">
        <v>23987</v>
      </c>
      <c r="X4" s="73">
        <v>24706</v>
      </c>
      <c r="Y4" s="73">
        <v>24270</v>
      </c>
    </row>
    <row r="5" spans="1:25">
      <c r="A5" t="s">
        <v>0</v>
      </c>
      <c r="B5" s="73">
        <v>395546</v>
      </c>
      <c r="C5" s="73">
        <v>413859</v>
      </c>
      <c r="D5" s="73">
        <v>2013</v>
      </c>
      <c r="E5" s="73">
        <v>2079</v>
      </c>
      <c r="F5" s="73">
        <v>287</v>
      </c>
      <c r="G5" s="73">
        <v>283</v>
      </c>
      <c r="H5" s="73">
        <v>107</v>
      </c>
      <c r="I5" s="73">
        <v>92</v>
      </c>
      <c r="J5" s="73">
        <v>102</v>
      </c>
      <c r="K5" s="73">
        <v>98</v>
      </c>
      <c r="L5" s="73">
        <v>97</v>
      </c>
      <c r="M5" s="73">
        <v>79</v>
      </c>
      <c r="N5" s="73">
        <v>95</v>
      </c>
      <c r="O5" s="73">
        <v>103</v>
      </c>
      <c r="P5" s="73">
        <v>106</v>
      </c>
      <c r="Q5" s="73">
        <v>88</v>
      </c>
      <c r="R5" s="73">
        <v>97</v>
      </c>
      <c r="S5" s="73">
        <v>90</v>
      </c>
      <c r="T5" s="73">
        <v>97</v>
      </c>
      <c r="U5" s="73">
        <v>112</v>
      </c>
      <c r="V5" s="73">
        <v>84</v>
      </c>
      <c r="W5" s="73">
        <v>91</v>
      </c>
      <c r="X5" s="73">
        <v>102</v>
      </c>
      <c r="Y5" s="73">
        <v>61</v>
      </c>
    </row>
    <row r="6" spans="1:25">
      <c r="A6" t="s">
        <v>3</v>
      </c>
      <c r="B6" s="73">
        <v>20393</v>
      </c>
      <c r="C6" s="73">
        <v>18749</v>
      </c>
      <c r="D6" s="73">
        <v>25521</v>
      </c>
      <c r="E6" s="73">
        <v>23656</v>
      </c>
      <c r="F6" s="73">
        <v>24263</v>
      </c>
      <c r="G6" s="73">
        <v>23243</v>
      </c>
      <c r="H6" s="73">
        <v>23538</v>
      </c>
      <c r="I6" s="73">
        <v>22339</v>
      </c>
      <c r="J6" s="73">
        <v>24718</v>
      </c>
      <c r="K6" s="73">
        <v>23432</v>
      </c>
      <c r="L6" s="73">
        <v>26585</v>
      </c>
      <c r="M6" s="73">
        <v>26743</v>
      </c>
      <c r="N6" s="73">
        <v>26958</v>
      </c>
      <c r="O6" s="73">
        <v>26352</v>
      </c>
      <c r="P6" s="73">
        <v>26383</v>
      </c>
      <c r="Q6" s="73">
        <v>23920</v>
      </c>
      <c r="R6" s="73">
        <v>28132</v>
      </c>
      <c r="S6" s="73">
        <v>27693</v>
      </c>
      <c r="T6" s="73">
        <v>27578</v>
      </c>
      <c r="U6" s="73">
        <v>27161</v>
      </c>
      <c r="V6" s="73">
        <v>25876</v>
      </c>
      <c r="W6" s="73">
        <v>24797</v>
      </c>
      <c r="X6" s="73">
        <v>23575</v>
      </c>
      <c r="Y6" s="73">
        <v>24426</v>
      </c>
    </row>
    <row r="7" spans="1:25">
      <c r="A7" t="s">
        <v>4</v>
      </c>
      <c r="B7" s="73">
        <v>194353</v>
      </c>
      <c r="C7" s="73">
        <v>196590</v>
      </c>
      <c r="D7" s="73">
        <v>402</v>
      </c>
      <c r="E7" s="73">
        <v>363</v>
      </c>
      <c r="F7" s="73">
        <v>1552</v>
      </c>
      <c r="G7" s="73">
        <v>577</v>
      </c>
      <c r="H7" s="73">
        <v>72</v>
      </c>
      <c r="I7" s="73">
        <v>87</v>
      </c>
      <c r="J7" s="73">
        <v>106</v>
      </c>
      <c r="K7" s="73">
        <v>99</v>
      </c>
      <c r="L7" s="73">
        <v>111</v>
      </c>
      <c r="M7" s="73">
        <v>97</v>
      </c>
      <c r="N7" s="73">
        <v>85</v>
      </c>
      <c r="O7" s="73">
        <v>93</v>
      </c>
      <c r="P7" s="73">
        <v>102</v>
      </c>
      <c r="Q7" s="73">
        <v>103</v>
      </c>
      <c r="R7" s="73">
        <v>91</v>
      </c>
      <c r="S7" s="73">
        <v>94</v>
      </c>
      <c r="T7" s="73">
        <v>98</v>
      </c>
      <c r="U7" s="73">
        <v>90</v>
      </c>
      <c r="V7" s="73">
        <v>99</v>
      </c>
      <c r="W7" s="73">
        <v>81</v>
      </c>
      <c r="X7" s="73">
        <v>96</v>
      </c>
      <c r="Y7" s="73">
        <v>89</v>
      </c>
    </row>
    <row r="8" spans="1:25">
      <c r="A8" t="s">
        <v>5</v>
      </c>
      <c r="B8" s="73">
        <v>22285</v>
      </c>
      <c r="C8" s="73">
        <v>21637</v>
      </c>
      <c r="D8" s="73">
        <v>27044</v>
      </c>
      <c r="E8" s="73">
        <v>24886</v>
      </c>
      <c r="F8" s="73">
        <v>20934</v>
      </c>
      <c r="G8" s="73">
        <v>21230</v>
      </c>
      <c r="H8" s="73">
        <v>22623</v>
      </c>
      <c r="I8" s="73">
        <v>21625</v>
      </c>
      <c r="J8" s="73">
        <v>27795</v>
      </c>
      <c r="K8" s="73">
        <v>26584</v>
      </c>
      <c r="L8" s="73">
        <v>28468</v>
      </c>
      <c r="M8" s="73">
        <v>27602</v>
      </c>
      <c r="N8" s="73">
        <v>25222</v>
      </c>
      <c r="O8" s="73">
        <v>24455</v>
      </c>
      <c r="P8" s="73">
        <v>23527</v>
      </c>
      <c r="Q8" s="73">
        <v>23935</v>
      </c>
      <c r="R8" s="73">
        <v>24978</v>
      </c>
      <c r="S8" s="73">
        <v>24409</v>
      </c>
      <c r="T8" s="73">
        <v>25143</v>
      </c>
      <c r="U8" s="73">
        <v>24466</v>
      </c>
      <c r="V8" s="73">
        <v>25822</v>
      </c>
      <c r="W8" s="73">
        <v>24650</v>
      </c>
      <c r="X8" s="73">
        <v>26176</v>
      </c>
      <c r="Y8" s="73">
        <v>25815</v>
      </c>
    </row>
    <row r="9" spans="1:25">
      <c r="A9" t="s">
        <v>6</v>
      </c>
      <c r="B9" s="73">
        <v>94926</v>
      </c>
      <c r="C9" s="73">
        <v>93691</v>
      </c>
      <c r="D9" s="73">
        <v>384</v>
      </c>
      <c r="E9" s="73">
        <v>389</v>
      </c>
      <c r="F9" s="73">
        <v>4099</v>
      </c>
      <c r="G9" s="73">
        <v>364</v>
      </c>
      <c r="H9" s="73">
        <v>96</v>
      </c>
      <c r="I9" s="73">
        <v>92</v>
      </c>
      <c r="J9" s="73">
        <v>82</v>
      </c>
      <c r="K9" s="73">
        <v>92</v>
      </c>
      <c r="L9" s="73">
        <v>72</v>
      </c>
      <c r="M9" s="73">
        <v>99</v>
      </c>
      <c r="N9" s="73">
        <v>71</v>
      </c>
      <c r="O9" s="73">
        <v>88</v>
      </c>
      <c r="P9" s="73">
        <v>88</v>
      </c>
      <c r="Q9" s="73">
        <v>79</v>
      </c>
      <c r="R9" s="73">
        <v>88</v>
      </c>
      <c r="S9" s="73">
        <v>93</v>
      </c>
      <c r="T9" s="73">
        <v>108</v>
      </c>
      <c r="U9" s="73">
        <v>94</v>
      </c>
      <c r="V9" s="73">
        <v>111</v>
      </c>
      <c r="W9" s="73">
        <v>87</v>
      </c>
      <c r="X9" s="73">
        <v>103</v>
      </c>
      <c r="Y9" s="73">
        <v>80</v>
      </c>
    </row>
    <row r="10" spans="1:25">
      <c r="A10" t="s">
        <v>7</v>
      </c>
      <c r="B10" s="73">
        <v>23819</v>
      </c>
      <c r="C10" s="73">
        <v>33310</v>
      </c>
      <c r="D10" s="73">
        <v>25807</v>
      </c>
      <c r="E10" s="73">
        <v>23821</v>
      </c>
      <c r="F10" s="73">
        <v>23540</v>
      </c>
      <c r="G10" s="73">
        <v>23303</v>
      </c>
      <c r="H10" s="73">
        <v>22231</v>
      </c>
      <c r="I10" s="73">
        <v>21620</v>
      </c>
      <c r="J10" s="73">
        <v>24092</v>
      </c>
      <c r="K10" s="73">
        <v>22927</v>
      </c>
      <c r="L10" s="73">
        <v>22399</v>
      </c>
      <c r="M10" s="73">
        <v>22896</v>
      </c>
      <c r="N10" s="73">
        <v>23702</v>
      </c>
      <c r="O10" s="73">
        <v>24120</v>
      </c>
      <c r="P10" s="73">
        <v>21042</v>
      </c>
      <c r="Q10" s="73">
        <v>20523</v>
      </c>
      <c r="R10" s="73">
        <v>23845</v>
      </c>
      <c r="S10" s="73">
        <v>23623</v>
      </c>
      <c r="T10" s="73">
        <v>18115</v>
      </c>
      <c r="U10" s="73">
        <v>18864</v>
      </c>
      <c r="V10" s="73">
        <v>23666</v>
      </c>
      <c r="W10" s="73">
        <v>23392</v>
      </c>
      <c r="X10" s="73">
        <v>27519</v>
      </c>
      <c r="Y10" s="73">
        <v>26426</v>
      </c>
    </row>
    <row r="11" spans="1:25">
      <c r="A11" t="s">
        <v>8</v>
      </c>
      <c r="B11" s="73">
        <v>45829</v>
      </c>
      <c r="C11" s="73">
        <v>45240</v>
      </c>
      <c r="D11" s="73">
        <v>353</v>
      </c>
      <c r="E11" s="73">
        <v>301</v>
      </c>
      <c r="F11" s="73">
        <v>291</v>
      </c>
      <c r="G11" s="73">
        <v>245</v>
      </c>
      <c r="H11" s="73">
        <v>87</v>
      </c>
      <c r="I11" s="73">
        <v>100</v>
      </c>
      <c r="J11" s="73">
        <v>92</v>
      </c>
      <c r="K11" s="73">
        <v>93</v>
      </c>
      <c r="L11" s="73">
        <v>78</v>
      </c>
      <c r="M11" s="73">
        <v>76</v>
      </c>
      <c r="N11" s="73">
        <v>77</v>
      </c>
      <c r="O11" s="73">
        <v>99</v>
      </c>
      <c r="P11" s="73">
        <v>65</v>
      </c>
      <c r="Q11" s="73">
        <v>74</v>
      </c>
      <c r="R11" s="73">
        <v>88</v>
      </c>
      <c r="S11" s="73">
        <v>93</v>
      </c>
      <c r="T11" s="73">
        <v>87</v>
      </c>
      <c r="U11" s="73">
        <v>80</v>
      </c>
      <c r="V11" s="73">
        <v>97</v>
      </c>
      <c r="W11" s="73">
        <v>87</v>
      </c>
      <c r="X11" s="73">
        <v>87</v>
      </c>
      <c r="Y11" s="73">
        <v>101</v>
      </c>
    </row>
    <row r="12" spans="1:25">
      <c r="A12" t="s">
        <v>9</v>
      </c>
      <c r="B12" s="73">
        <v>25301</v>
      </c>
      <c r="C12" s="73">
        <v>23290</v>
      </c>
      <c r="D12" s="73">
        <v>21952</v>
      </c>
      <c r="E12" s="73">
        <v>19735</v>
      </c>
      <c r="F12" s="73">
        <v>18999</v>
      </c>
      <c r="G12" s="73">
        <v>19353</v>
      </c>
      <c r="H12" s="73">
        <v>24956</v>
      </c>
      <c r="I12" s="73">
        <v>24019</v>
      </c>
      <c r="J12" s="73">
        <v>20930</v>
      </c>
      <c r="K12" s="73">
        <v>20246</v>
      </c>
      <c r="L12" s="73">
        <v>25903</v>
      </c>
      <c r="M12" s="73">
        <v>24621</v>
      </c>
      <c r="N12" s="73">
        <v>23095</v>
      </c>
      <c r="O12" s="73">
        <v>23438</v>
      </c>
      <c r="P12" s="73">
        <v>22042</v>
      </c>
      <c r="Q12" s="73">
        <v>22522</v>
      </c>
      <c r="R12" s="73">
        <v>22869</v>
      </c>
      <c r="S12" s="73">
        <v>22961</v>
      </c>
      <c r="T12" s="73">
        <v>25710</v>
      </c>
      <c r="U12" s="73">
        <v>25294</v>
      </c>
      <c r="V12" s="73">
        <v>21772</v>
      </c>
      <c r="W12" s="73">
        <v>21316</v>
      </c>
      <c r="X12" s="73">
        <v>23737</v>
      </c>
      <c r="Y12" s="73">
        <v>22979</v>
      </c>
    </row>
    <row r="13" spans="1:25">
      <c r="A13" t="s">
        <v>10</v>
      </c>
      <c r="B13" s="73">
        <v>21997</v>
      </c>
      <c r="C13" s="73">
        <v>22352</v>
      </c>
      <c r="D13" s="73">
        <v>374</v>
      </c>
      <c r="E13" s="73">
        <v>314</v>
      </c>
      <c r="F13" s="73">
        <v>301</v>
      </c>
      <c r="G13" s="73">
        <v>13318</v>
      </c>
      <c r="H13" s="73">
        <v>74</v>
      </c>
      <c r="I13" s="73">
        <v>103</v>
      </c>
      <c r="J13" s="73">
        <v>96</v>
      </c>
      <c r="K13" s="73">
        <v>84</v>
      </c>
      <c r="L13" s="73">
        <v>66</v>
      </c>
      <c r="M13" s="73">
        <v>81</v>
      </c>
      <c r="N13" s="73">
        <v>86</v>
      </c>
      <c r="O13" s="73">
        <v>75</v>
      </c>
      <c r="P13" s="73">
        <v>91</v>
      </c>
      <c r="Q13" s="73">
        <v>90</v>
      </c>
      <c r="R13" s="73">
        <v>85</v>
      </c>
      <c r="S13" s="73">
        <v>74</v>
      </c>
      <c r="T13" s="73">
        <v>68</v>
      </c>
      <c r="U13" s="73">
        <v>97</v>
      </c>
      <c r="V13" s="73">
        <v>88</v>
      </c>
      <c r="W13" s="73">
        <v>96</v>
      </c>
      <c r="X13" s="73">
        <v>91</v>
      </c>
      <c r="Y13" s="73">
        <v>79</v>
      </c>
    </row>
    <row r="14" spans="1:25">
      <c r="A14" t="s">
        <v>11</v>
      </c>
      <c r="B14" s="73">
        <v>21348</v>
      </c>
      <c r="C14" s="73">
        <v>20268</v>
      </c>
      <c r="D14" s="73">
        <v>24799</v>
      </c>
      <c r="E14" s="73">
        <v>21825</v>
      </c>
      <c r="F14" s="73">
        <v>20699</v>
      </c>
      <c r="G14" s="73">
        <v>18585</v>
      </c>
      <c r="H14" s="73">
        <v>21026</v>
      </c>
      <c r="I14" s="73">
        <v>20186</v>
      </c>
      <c r="J14" s="73">
        <v>22576</v>
      </c>
      <c r="K14" s="73">
        <v>21611</v>
      </c>
      <c r="L14" s="73">
        <v>25179</v>
      </c>
      <c r="M14" s="73">
        <v>24425</v>
      </c>
      <c r="N14" s="73">
        <v>21116</v>
      </c>
      <c r="O14" s="73">
        <v>20667</v>
      </c>
      <c r="P14" s="73">
        <v>21215</v>
      </c>
      <c r="Q14" s="73">
        <v>21037</v>
      </c>
      <c r="R14" s="73">
        <v>22684</v>
      </c>
      <c r="S14" s="73">
        <v>22106</v>
      </c>
      <c r="T14" s="73">
        <v>19630</v>
      </c>
      <c r="U14" s="73">
        <v>20121</v>
      </c>
      <c r="V14" s="73">
        <v>25006</v>
      </c>
      <c r="W14" s="73">
        <v>24022</v>
      </c>
      <c r="X14" s="73">
        <v>25510</v>
      </c>
      <c r="Y14" s="73">
        <v>25626</v>
      </c>
    </row>
    <row r="15" spans="1:25">
      <c r="A15" t="s">
        <v>12</v>
      </c>
      <c r="B15" s="73">
        <v>10744</v>
      </c>
      <c r="C15" s="73">
        <v>10911</v>
      </c>
      <c r="D15" s="73">
        <v>355</v>
      </c>
      <c r="E15" s="73">
        <v>300</v>
      </c>
      <c r="F15" s="73">
        <v>310</v>
      </c>
      <c r="G15" s="73">
        <v>352</v>
      </c>
      <c r="H15" s="73">
        <v>79</v>
      </c>
      <c r="I15" s="73">
        <v>85</v>
      </c>
      <c r="J15" s="73">
        <v>104</v>
      </c>
      <c r="K15" s="73">
        <v>74</v>
      </c>
      <c r="L15" s="73">
        <v>84</v>
      </c>
      <c r="M15" s="73">
        <v>85</v>
      </c>
      <c r="N15" s="73">
        <v>87</v>
      </c>
      <c r="O15" s="73">
        <v>100</v>
      </c>
      <c r="P15" s="73">
        <v>71</v>
      </c>
      <c r="Q15" s="73">
        <v>91</v>
      </c>
      <c r="R15" s="73">
        <v>84</v>
      </c>
      <c r="S15" s="73">
        <v>82</v>
      </c>
      <c r="T15" s="73">
        <v>106</v>
      </c>
      <c r="U15" s="73">
        <v>81</v>
      </c>
      <c r="V15" s="73">
        <v>90</v>
      </c>
      <c r="W15" s="73">
        <v>80</v>
      </c>
      <c r="X15" s="73">
        <v>88</v>
      </c>
      <c r="Y15" s="73">
        <v>73</v>
      </c>
    </row>
    <row r="16" spans="1:25">
      <c r="A16" t="s">
        <v>13</v>
      </c>
      <c r="B16" s="73">
        <v>22239</v>
      </c>
      <c r="C16" s="73">
        <v>42782</v>
      </c>
      <c r="D16" s="73">
        <v>21279</v>
      </c>
      <c r="E16" s="73">
        <v>19945</v>
      </c>
      <c r="F16" s="73">
        <v>22291</v>
      </c>
      <c r="G16" s="73">
        <v>20405</v>
      </c>
      <c r="H16" s="73">
        <v>21818</v>
      </c>
      <c r="I16" s="73">
        <v>21086</v>
      </c>
      <c r="J16" s="73">
        <v>21937</v>
      </c>
      <c r="K16" s="73">
        <v>20964</v>
      </c>
      <c r="L16" s="73">
        <v>25249</v>
      </c>
      <c r="M16" s="73">
        <v>24220</v>
      </c>
      <c r="N16" s="73">
        <v>20519</v>
      </c>
      <c r="O16" s="73">
        <v>19659</v>
      </c>
      <c r="P16" s="73">
        <v>20955</v>
      </c>
      <c r="Q16" s="73">
        <v>18893</v>
      </c>
      <c r="R16" s="73">
        <v>24641</v>
      </c>
      <c r="S16" s="73">
        <v>23344</v>
      </c>
      <c r="T16" s="73">
        <v>20975</v>
      </c>
      <c r="U16" s="73">
        <v>20708</v>
      </c>
      <c r="V16" s="73">
        <v>21198</v>
      </c>
      <c r="W16" s="73">
        <v>20696</v>
      </c>
      <c r="X16" s="73">
        <v>22541</v>
      </c>
      <c r="Y16" s="73">
        <v>22294</v>
      </c>
    </row>
    <row r="17" spans="1:25">
      <c r="A17" t="s">
        <v>14</v>
      </c>
      <c r="B17" s="73">
        <v>5747</v>
      </c>
      <c r="C17" s="73">
        <v>5676</v>
      </c>
      <c r="D17" s="73">
        <v>332</v>
      </c>
      <c r="E17" s="73">
        <v>376</v>
      </c>
      <c r="F17" s="73">
        <v>243</v>
      </c>
      <c r="G17" s="73">
        <v>257</v>
      </c>
      <c r="H17" s="73">
        <v>98</v>
      </c>
      <c r="I17" s="73">
        <v>86</v>
      </c>
      <c r="J17" s="73">
        <v>75</v>
      </c>
      <c r="K17" s="73">
        <v>97</v>
      </c>
      <c r="L17" s="73">
        <v>103</v>
      </c>
      <c r="M17" s="73">
        <v>92</v>
      </c>
      <c r="N17" s="73">
        <v>104</v>
      </c>
      <c r="O17" s="73">
        <v>75</v>
      </c>
      <c r="P17" s="73">
        <v>83</v>
      </c>
      <c r="Q17" s="73">
        <v>89</v>
      </c>
      <c r="R17" s="73">
        <v>103</v>
      </c>
      <c r="S17" s="73">
        <v>80</v>
      </c>
      <c r="T17" s="73">
        <v>94</v>
      </c>
      <c r="U17" s="73">
        <v>100</v>
      </c>
      <c r="V17" s="73">
        <v>67</v>
      </c>
      <c r="W17" s="73">
        <v>94</v>
      </c>
      <c r="X17" s="73">
        <v>86</v>
      </c>
      <c r="Y17" s="73">
        <v>78</v>
      </c>
    </row>
    <row r="18" spans="1:25">
      <c r="A18" t="s">
        <v>15</v>
      </c>
      <c r="B18" s="73">
        <v>18214</v>
      </c>
      <c r="C18" s="73">
        <v>18692</v>
      </c>
      <c r="D18" s="73">
        <v>22686</v>
      </c>
      <c r="E18" s="73">
        <v>21291</v>
      </c>
      <c r="F18" s="73">
        <v>23814</v>
      </c>
      <c r="G18" s="73">
        <v>22169</v>
      </c>
      <c r="H18" s="73">
        <v>22025</v>
      </c>
      <c r="I18" s="73">
        <v>20068</v>
      </c>
      <c r="J18" s="73">
        <v>22781</v>
      </c>
      <c r="K18" s="73">
        <v>21110</v>
      </c>
      <c r="L18" s="73">
        <v>23444</v>
      </c>
      <c r="M18" s="73">
        <v>21964</v>
      </c>
      <c r="N18" s="73">
        <v>21924</v>
      </c>
      <c r="O18" s="73">
        <v>20538</v>
      </c>
      <c r="P18" s="73">
        <v>20832</v>
      </c>
      <c r="Q18" s="73">
        <v>20240</v>
      </c>
      <c r="R18" s="73">
        <v>21599</v>
      </c>
      <c r="S18" s="73">
        <v>20577</v>
      </c>
      <c r="T18" s="73">
        <v>22740</v>
      </c>
      <c r="U18" s="73">
        <v>22411</v>
      </c>
      <c r="V18" s="73">
        <v>25402</v>
      </c>
      <c r="W18" s="73">
        <v>24104</v>
      </c>
      <c r="X18" s="73">
        <v>22417</v>
      </c>
      <c r="Y18" s="73">
        <v>21302</v>
      </c>
    </row>
  </sheetData>
  <phoneticPr fontId="21"/>
  <pageMargins left="0.45" right="0.45" top="0.75" bottom="0.75" header="0.3" footer="0.3"/>
  <pageSetup scale="56" orientation="landscape"/>
  <headerFooter>
    <oddHeader>&amp;R&amp;"-,Bold"&amp;12 100-6260_B2</oddHeader>
    <oddFooter>&amp;RRaw Data Page &amp;P of &amp;N</oddFooter>
  </headerFooter>
  <extLst>
    <ext xmlns:mx="http://schemas.microsoft.com/office/mac/excel/2008/main" uri="{64002731-A6B0-56B0-2670-7721B7C09600}">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2"/>
  <sheetViews>
    <sheetView tabSelected="1" showWhiteSpace="0" view="pageLayout" workbookViewId="0">
      <selection activeCell="C16" sqref="C16:D16"/>
    </sheetView>
  </sheetViews>
  <sheetFormatPr baseColWidth="10" defaultColWidth="8.83203125" defaultRowHeight="14" x14ac:dyDescent="0"/>
  <cols>
    <col min="1" max="1" width="3.1640625" customWidth="1"/>
    <col min="2" max="2" width="10.6640625" customWidth="1"/>
    <col min="4" max="5" width="7.83203125" customWidth="1"/>
    <col min="6" max="6" width="6.33203125" customWidth="1"/>
    <col min="7" max="8" width="7.5" customWidth="1"/>
    <col min="9" max="9" width="7.1640625" customWidth="1"/>
    <col min="10" max="10" width="6.83203125" customWidth="1"/>
    <col min="11" max="11" width="7" customWidth="1"/>
    <col min="12" max="12" width="6.83203125" customWidth="1"/>
    <col min="13" max="13" width="6.5" customWidth="1"/>
    <col min="14" max="14" width="7.5" customWidth="1"/>
    <col min="15" max="15" width="7.83203125" customWidth="1"/>
    <col min="16" max="16" width="6.83203125" customWidth="1"/>
    <col min="17" max="17" width="7.83203125" customWidth="1"/>
    <col min="18" max="18" width="11.6640625" bestFit="1" customWidth="1"/>
    <col min="19" max="19" width="7.33203125" customWidth="1"/>
    <col min="20" max="20" width="7.83203125" customWidth="1"/>
    <col min="21" max="21" width="8" customWidth="1"/>
    <col min="22" max="22" width="9" customWidth="1"/>
    <col min="23" max="23" width="7.6640625" customWidth="1"/>
    <col min="24" max="24" width="7.5" customWidth="1"/>
    <col min="25" max="25" width="8.1640625" customWidth="1"/>
  </cols>
  <sheetData>
    <row r="1" spans="1:12">
      <c r="A1" t="s">
        <v>222</v>
      </c>
      <c r="B1" s="76" t="s">
        <v>23</v>
      </c>
      <c r="C1" s="76"/>
      <c r="D1" s="76"/>
      <c r="E1" s="76"/>
      <c r="I1" s="76" t="s">
        <v>35</v>
      </c>
      <c r="J1" s="76"/>
      <c r="K1" s="76"/>
      <c r="L1" s="76"/>
    </row>
    <row r="2" spans="1:12">
      <c r="B2" s="5" t="s">
        <v>16</v>
      </c>
      <c r="C2" s="5" t="s">
        <v>17</v>
      </c>
      <c r="D2" s="5" t="s">
        <v>18</v>
      </c>
      <c r="E2" s="5" t="s">
        <v>19</v>
      </c>
      <c r="J2" s="6" t="s">
        <v>17</v>
      </c>
      <c r="K2" s="6" t="s">
        <v>18</v>
      </c>
    </row>
    <row r="3" spans="1:12">
      <c r="B3" s="2">
        <v>2</v>
      </c>
      <c r="C3" s="73">
        <v>717129</v>
      </c>
      <c r="D3" s="73">
        <v>730287</v>
      </c>
      <c r="E3" s="3">
        <f t="shared" ref="E3:E12" si="0">IF(C3="","",AVERAGE(C3:D3)-AVERAGE($C$13:$D$16))</f>
        <v>723331.375</v>
      </c>
      <c r="G3" s="8" t="s">
        <v>20</v>
      </c>
      <c r="H3" s="10">
        <f>IF(C3="","",SLOPE(E5:E13,B5:B13))</f>
        <v>389246.25408116734</v>
      </c>
      <c r="J3" s="4">
        <f>IF('Raw Data'!F3="","",'Raw Data'!F3)</f>
        <v>308</v>
      </c>
      <c r="K3" s="4">
        <f>IF('Raw Data'!G3="","",'Raw Data'!G3)</f>
        <v>313</v>
      </c>
    </row>
    <row r="4" spans="1:12">
      <c r="B4" s="2">
        <f>B3/2</f>
        <v>1</v>
      </c>
      <c r="C4" s="73">
        <v>395546</v>
      </c>
      <c r="D4" s="73">
        <v>413859</v>
      </c>
      <c r="E4" s="3">
        <f t="shared" si="0"/>
        <v>404325.875</v>
      </c>
      <c r="G4" s="8" t="s">
        <v>21</v>
      </c>
      <c r="H4" s="10">
        <f>IF(C3="","",INTERCEPT(E5:E13,B5:B13))</f>
        <v>-1275.8623223514151</v>
      </c>
      <c r="J4" s="4">
        <f>IF('Raw Data'!F5="","",'Raw Data'!F5)</f>
        <v>287</v>
      </c>
      <c r="K4" s="4">
        <f>IF('Raw Data'!G5="","",'Raw Data'!G5)</f>
        <v>283</v>
      </c>
    </row>
    <row r="5" spans="1:12">
      <c r="B5" s="2">
        <f t="shared" ref="B5:B12" si="1">B4/2</f>
        <v>0.5</v>
      </c>
      <c r="C5" s="73">
        <v>194353</v>
      </c>
      <c r="D5" s="73">
        <v>196590</v>
      </c>
      <c r="E5" s="3">
        <f t="shared" si="0"/>
        <v>195094.875</v>
      </c>
      <c r="G5" s="5" t="s">
        <v>22</v>
      </c>
      <c r="H5" s="7">
        <f>IF(C3="","",RSQ(E5:E13,B5:B13))</f>
        <v>0.99943223936644277</v>
      </c>
      <c r="J5" s="4">
        <f>IF('Raw Data'!F7="","",'Raw Data'!F7)</f>
        <v>1552</v>
      </c>
      <c r="K5" s="4">
        <f>IF('Raw Data'!G7="","",'Raw Data'!G7)</f>
        <v>577</v>
      </c>
    </row>
    <row r="6" spans="1:12">
      <c r="B6" s="2">
        <f t="shared" si="1"/>
        <v>0.25</v>
      </c>
      <c r="C6" s="73">
        <v>94926</v>
      </c>
      <c r="D6" s="73">
        <v>93691</v>
      </c>
      <c r="E6" s="3">
        <f t="shared" si="0"/>
        <v>93931.875</v>
      </c>
      <c r="J6" s="4">
        <f>IF('Raw Data'!F9="","",'Raw Data'!F9)</f>
        <v>4099</v>
      </c>
      <c r="K6" s="4">
        <f>IF('Raw Data'!G9="","",'Raw Data'!G9)</f>
        <v>364</v>
      </c>
    </row>
    <row r="7" spans="1:12">
      <c r="B7" s="2">
        <f t="shared" si="1"/>
        <v>0.125</v>
      </c>
      <c r="C7" s="73">
        <v>45829</v>
      </c>
      <c r="D7" s="73">
        <v>45240</v>
      </c>
      <c r="E7" s="3">
        <f t="shared" si="0"/>
        <v>45157.875</v>
      </c>
      <c r="J7" s="4">
        <f>IF('Raw Data'!F11="","",'Raw Data'!F11)</f>
        <v>291</v>
      </c>
      <c r="K7" s="4">
        <f>IF('Raw Data'!G11="","",'Raw Data'!G11)</f>
        <v>245</v>
      </c>
    </row>
    <row r="8" spans="1:12">
      <c r="B8" s="2">
        <f t="shared" si="1"/>
        <v>6.25E-2</v>
      </c>
      <c r="C8" s="73">
        <v>21997</v>
      </c>
      <c r="D8" s="73">
        <v>22352</v>
      </c>
      <c r="E8" s="3">
        <f t="shared" si="0"/>
        <v>21797.875</v>
      </c>
      <c r="J8" s="4">
        <f>IF('Raw Data'!F13="","",'Raw Data'!F13)</f>
        <v>301</v>
      </c>
      <c r="K8" s="4">
        <f>IF('Raw Data'!G13="","",'Raw Data'!G13)</f>
        <v>13318</v>
      </c>
    </row>
    <row r="9" spans="1:12">
      <c r="B9" s="2">
        <f t="shared" si="1"/>
        <v>3.125E-2</v>
      </c>
      <c r="C9" s="73">
        <v>10744</v>
      </c>
      <c r="D9" s="73">
        <v>10911</v>
      </c>
      <c r="E9" s="3">
        <f t="shared" si="0"/>
        <v>10450.875</v>
      </c>
      <c r="J9" s="4">
        <f>IF('Raw Data'!F15="","",'Raw Data'!F13)</f>
        <v>301</v>
      </c>
      <c r="K9" s="4">
        <f>IF('Raw Data'!G15="","",'Raw Data'!G13)</f>
        <v>13318</v>
      </c>
    </row>
    <row r="10" spans="1:12">
      <c r="B10" s="2">
        <f t="shared" si="1"/>
        <v>1.5625E-2</v>
      </c>
      <c r="C10" s="73">
        <v>5747</v>
      </c>
      <c r="D10" s="73">
        <v>5676</v>
      </c>
      <c r="E10" s="3">
        <f t="shared" si="0"/>
        <v>5334.875</v>
      </c>
      <c r="J10" s="4">
        <f>IF('Raw Data'!F17="","",'Raw Data'!F17)</f>
        <v>243</v>
      </c>
      <c r="K10" s="4">
        <f>IF('Raw Data'!G17="","",'Raw Data'!G17)</f>
        <v>257</v>
      </c>
    </row>
    <row r="11" spans="1:12">
      <c r="B11" s="2">
        <f t="shared" si="1"/>
        <v>7.8125E-3</v>
      </c>
      <c r="C11" s="73">
        <v>3241</v>
      </c>
      <c r="D11" s="73">
        <v>3123</v>
      </c>
      <c r="E11" s="3">
        <f t="shared" si="0"/>
        <v>2805.375</v>
      </c>
    </row>
    <row r="12" spans="1:12">
      <c r="B12" s="2">
        <f t="shared" si="1"/>
        <v>3.90625E-3</v>
      </c>
      <c r="C12" s="73">
        <v>2013</v>
      </c>
      <c r="D12" s="73">
        <v>2079</v>
      </c>
      <c r="E12" s="3">
        <f t="shared" si="0"/>
        <v>1669.375</v>
      </c>
      <c r="I12" s="8" t="s">
        <v>24</v>
      </c>
      <c r="J12" s="9">
        <f>AVERAGE(J3:K10)</f>
        <v>2253.5625</v>
      </c>
    </row>
    <row r="13" spans="1:12">
      <c r="B13" s="2">
        <v>0</v>
      </c>
      <c r="C13" s="73">
        <v>402</v>
      </c>
      <c r="D13" s="73">
        <v>363</v>
      </c>
      <c r="E13" s="2">
        <f>IF(C13="","",0)</f>
        <v>0</v>
      </c>
      <c r="F13" s="1">
        <f>AVERAGE(C13:D16)</f>
        <v>376.625</v>
      </c>
      <c r="J13" s="1"/>
    </row>
    <row r="14" spans="1:12">
      <c r="B14" s="2"/>
      <c r="C14" s="73">
        <v>424</v>
      </c>
      <c r="D14" s="73">
        <v>397</v>
      </c>
      <c r="E14" s="2"/>
    </row>
    <row r="15" spans="1:12">
      <c r="B15" s="2"/>
      <c r="C15" s="73">
        <v>384</v>
      </c>
      <c r="D15" s="73">
        <v>389</v>
      </c>
      <c r="E15" s="2"/>
    </row>
    <row r="16" spans="1:12">
      <c r="B16" s="2"/>
      <c r="C16" s="73">
        <v>353</v>
      </c>
      <c r="D16" s="73">
        <v>301</v>
      </c>
      <c r="E16" s="2"/>
    </row>
    <row r="18" spans="1:25">
      <c r="B18" s="11" t="s">
        <v>25</v>
      </c>
    </row>
    <row r="19" spans="1:25">
      <c r="A19" s="4"/>
      <c r="B19" s="12">
        <v>1</v>
      </c>
      <c r="C19" s="12">
        <v>2</v>
      </c>
      <c r="D19" s="12">
        <v>3</v>
      </c>
      <c r="E19" s="12">
        <v>4</v>
      </c>
      <c r="F19" s="12">
        <v>5</v>
      </c>
      <c r="G19" s="12">
        <v>6</v>
      </c>
      <c r="H19" s="12">
        <v>7</v>
      </c>
      <c r="I19" s="12">
        <v>8</v>
      </c>
      <c r="J19" s="12">
        <v>9</v>
      </c>
      <c r="K19" s="12">
        <v>10</v>
      </c>
      <c r="L19" s="12">
        <v>11</v>
      </c>
      <c r="M19" s="12">
        <v>12</v>
      </c>
      <c r="N19" s="12">
        <v>13</v>
      </c>
      <c r="O19" s="12">
        <v>14</v>
      </c>
      <c r="P19" s="12">
        <v>15</v>
      </c>
      <c r="Q19" s="12">
        <v>16</v>
      </c>
      <c r="R19" s="12">
        <v>17</v>
      </c>
      <c r="S19" s="12">
        <v>18</v>
      </c>
      <c r="T19" s="12">
        <v>19</v>
      </c>
      <c r="U19" s="12">
        <v>20</v>
      </c>
      <c r="V19" s="12">
        <v>21</v>
      </c>
      <c r="W19" s="12">
        <v>22</v>
      </c>
      <c r="X19" s="12">
        <v>23</v>
      </c>
      <c r="Y19" s="12">
        <v>24</v>
      </c>
    </row>
    <row r="20" spans="1:25">
      <c r="A20" s="12" t="s">
        <v>1</v>
      </c>
      <c r="B20" s="4">
        <f>IF('Raw Data'!B4="","",'Raw Data'!B4)</f>
        <v>24676</v>
      </c>
      <c r="C20" s="4">
        <f>IF('Raw Data'!C4="","",'Raw Data'!C4)</f>
        <v>33585</v>
      </c>
      <c r="D20" s="4">
        <f>IF('Raw Data'!D4="","",'Raw Data'!D4)</f>
        <v>26299</v>
      </c>
      <c r="E20" s="4">
        <f>IF('Raw Data'!E4="","",'Raw Data'!E4)</f>
        <v>23346</v>
      </c>
      <c r="F20" s="4">
        <f>IF('Raw Data'!F4="","",'Raw Data'!F4)</f>
        <v>24324</v>
      </c>
      <c r="G20" s="4">
        <f>IF('Raw Data'!G4="","",'Raw Data'!G4)</f>
        <v>24051</v>
      </c>
      <c r="H20" s="4">
        <f>IF('Raw Data'!H4="","",'Raw Data'!H4)</f>
        <v>23644</v>
      </c>
      <c r="I20" s="4">
        <f>IF('Raw Data'!I4="","",'Raw Data'!I4)</f>
        <v>22733</v>
      </c>
      <c r="J20" s="4">
        <f>IF('Raw Data'!J4="","",'Raw Data'!J4)</f>
        <v>23073</v>
      </c>
      <c r="K20" s="4">
        <f>IF('Raw Data'!K4="","",'Raw Data'!K4)</f>
        <v>21390</v>
      </c>
      <c r="L20" s="4">
        <f>IF('Raw Data'!L4="","",'Raw Data'!L4)</f>
        <v>23079</v>
      </c>
      <c r="M20" s="4">
        <f>IF('Raw Data'!M4="","",'Raw Data'!M4)</f>
        <v>22568</v>
      </c>
      <c r="N20" s="4">
        <f>IF('Raw Data'!N4="","",'Raw Data'!N4)</f>
        <v>23791</v>
      </c>
      <c r="O20" s="4">
        <f>IF('Raw Data'!O4="","",'Raw Data'!O4)</f>
        <v>23394</v>
      </c>
      <c r="P20" s="4">
        <f>IF('Raw Data'!P4="","",'Raw Data'!P4)</f>
        <v>24844</v>
      </c>
      <c r="Q20" s="4">
        <f>IF('Raw Data'!Q4="","",'Raw Data'!Q4)</f>
        <v>23910</v>
      </c>
      <c r="R20" s="4">
        <f>IF('Raw Data'!R4="","",'Raw Data'!R4)</f>
        <v>26283</v>
      </c>
      <c r="S20" s="4">
        <f>IF('Raw Data'!S4="","",'Raw Data'!S4)</f>
        <v>25985</v>
      </c>
      <c r="T20" s="4">
        <f>IF('Raw Data'!T4="","",'Raw Data'!T4)</f>
        <v>27969</v>
      </c>
      <c r="U20" s="4">
        <f>IF('Raw Data'!U4="","",'Raw Data'!U4)</f>
        <v>27311</v>
      </c>
      <c r="V20" s="4">
        <f>IF('Raw Data'!V4="","",'Raw Data'!V4)</f>
        <v>26025</v>
      </c>
      <c r="W20" s="4">
        <f>IF('Raw Data'!W4="","",'Raw Data'!W4)</f>
        <v>23987</v>
      </c>
      <c r="X20" s="4">
        <f>IF('Raw Data'!X4="","",'Raw Data'!X4)</f>
        <v>24706</v>
      </c>
      <c r="Y20" s="4">
        <f>IF('Raw Data'!Y4="","",'Raw Data'!Y4)</f>
        <v>24270</v>
      </c>
    </row>
    <row r="21" spans="1:25">
      <c r="A21" s="12" t="s">
        <v>2</v>
      </c>
      <c r="B21" s="4">
        <f>IF('Raw Data'!B6="","",'Raw Data'!B6)</f>
        <v>20393</v>
      </c>
      <c r="C21" s="4">
        <f>IF('Raw Data'!C6="","",'Raw Data'!C6)</f>
        <v>18749</v>
      </c>
      <c r="D21" s="4">
        <f>IF('Raw Data'!D6="","",'Raw Data'!D6)</f>
        <v>25521</v>
      </c>
      <c r="E21" s="4">
        <f>IF('Raw Data'!E6="","",'Raw Data'!E6)</f>
        <v>23656</v>
      </c>
      <c r="F21" s="4">
        <f>IF('Raw Data'!F6="","",'Raw Data'!F6)</f>
        <v>24263</v>
      </c>
      <c r="G21" s="4">
        <f>IF('Raw Data'!G6="","",'Raw Data'!G6)</f>
        <v>23243</v>
      </c>
      <c r="H21" s="4">
        <f>IF('Raw Data'!H6="","",'Raw Data'!H6)</f>
        <v>23538</v>
      </c>
      <c r="I21" s="4">
        <f>IF('Raw Data'!I6="","",'Raw Data'!I6)</f>
        <v>22339</v>
      </c>
      <c r="J21" s="4">
        <f>IF('Raw Data'!J6="","",'Raw Data'!J6)</f>
        <v>24718</v>
      </c>
      <c r="K21" s="4">
        <f>IF('Raw Data'!K6="","",'Raw Data'!K6)</f>
        <v>23432</v>
      </c>
      <c r="L21" s="4">
        <f>IF('Raw Data'!L6="","",'Raw Data'!L6)</f>
        <v>26585</v>
      </c>
      <c r="M21" s="4">
        <f>IF('Raw Data'!M6="","",'Raw Data'!M6)</f>
        <v>26743</v>
      </c>
      <c r="N21" s="4">
        <f>IF('Raw Data'!N6="","",'Raw Data'!N6)</f>
        <v>26958</v>
      </c>
      <c r="O21" s="4">
        <f>IF('Raw Data'!O6="","",'Raw Data'!O6)</f>
        <v>26352</v>
      </c>
      <c r="P21" s="4">
        <f>IF('Raw Data'!P6="","",'Raw Data'!P6)</f>
        <v>26383</v>
      </c>
      <c r="Q21" s="4">
        <f>IF('Raw Data'!Q6="","",'Raw Data'!Q6)</f>
        <v>23920</v>
      </c>
      <c r="R21" s="4">
        <f>IF('Raw Data'!R6="","",'Raw Data'!R6)</f>
        <v>28132</v>
      </c>
      <c r="S21" s="4">
        <f>IF('Raw Data'!S6="","",'Raw Data'!S6)</f>
        <v>27693</v>
      </c>
      <c r="T21" s="4">
        <f>IF('Raw Data'!T6="","",'Raw Data'!T6)</f>
        <v>27578</v>
      </c>
      <c r="U21" s="4">
        <f>IF('Raw Data'!U6="","",'Raw Data'!U6)</f>
        <v>27161</v>
      </c>
      <c r="V21" s="4">
        <f>IF('Raw Data'!V6="","",'Raw Data'!V6)</f>
        <v>25876</v>
      </c>
      <c r="W21" s="4">
        <f>IF('Raw Data'!W6="","",'Raw Data'!W6)</f>
        <v>24797</v>
      </c>
      <c r="X21" s="4">
        <f>IF('Raw Data'!X6="","",'Raw Data'!X6)</f>
        <v>23575</v>
      </c>
      <c r="Y21" s="4">
        <f>IF('Raw Data'!Y6="","",'Raw Data'!Y6)</f>
        <v>24426</v>
      </c>
    </row>
    <row r="22" spans="1:25">
      <c r="A22" s="12" t="s">
        <v>0</v>
      </c>
      <c r="B22" s="4">
        <f>IF('Raw Data'!B8="","",'Raw Data'!B8)</f>
        <v>22285</v>
      </c>
      <c r="C22" s="4">
        <f>IF('Raw Data'!C8="","",'Raw Data'!C8)</f>
        <v>21637</v>
      </c>
      <c r="D22" s="4">
        <f>IF('Raw Data'!D8="","",'Raw Data'!D8)</f>
        <v>27044</v>
      </c>
      <c r="E22" s="4">
        <f>IF('Raw Data'!E8="","",'Raw Data'!E8)</f>
        <v>24886</v>
      </c>
      <c r="F22" s="4">
        <f>IF('Raw Data'!F8="","",'Raw Data'!F8)</f>
        <v>20934</v>
      </c>
      <c r="G22" s="4">
        <f>IF('Raw Data'!G8="","",'Raw Data'!G8)</f>
        <v>21230</v>
      </c>
      <c r="H22" s="4">
        <f>IF('Raw Data'!H8="","",'Raw Data'!H8)</f>
        <v>22623</v>
      </c>
      <c r="I22" s="4">
        <f>IF('Raw Data'!I8="","",'Raw Data'!I8)</f>
        <v>21625</v>
      </c>
      <c r="J22" s="4">
        <f>IF('Raw Data'!J8="","",'Raw Data'!J8)</f>
        <v>27795</v>
      </c>
      <c r="K22" s="4">
        <f>IF('Raw Data'!K8="","",'Raw Data'!K8)</f>
        <v>26584</v>
      </c>
      <c r="L22" s="4">
        <f>IF('Raw Data'!L8="","",'Raw Data'!L8)</f>
        <v>28468</v>
      </c>
      <c r="M22" s="4">
        <f>IF('Raw Data'!M8="","",'Raw Data'!M8)</f>
        <v>27602</v>
      </c>
      <c r="N22" s="4">
        <f>IF('Raw Data'!N8="","",'Raw Data'!N8)</f>
        <v>25222</v>
      </c>
      <c r="O22" s="4">
        <f>IF('Raw Data'!O8="","",'Raw Data'!O8)</f>
        <v>24455</v>
      </c>
      <c r="P22" s="4">
        <f>IF('Raw Data'!P8="","",'Raw Data'!P8)</f>
        <v>23527</v>
      </c>
      <c r="Q22" s="4">
        <f>IF('Raw Data'!Q8="","",'Raw Data'!Q8)</f>
        <v>23935</v>
      </c>
      <c r="R22" s="4">
        <f>IF('Raw Data'!R8="","",'Raw Data'!R8)</f>
        <v>24978</v>
      </c>
      <c r="S22" s="4">
        <f>IF('Raw Data'!S8="","",'Raw Data'!S8)</f>
        <v>24409</v>
      </c>
      <c r="T22" s="4">
        <f>IF('Raw Data'!T8="","",'Raw Data'!T8)</f>
        <v>25143</v>
      </c>
      <c r="U22" s="4">
        <f>IF('Raw Data'!U8="","",'Raw Data'!U8)</f>
        <v>24466</v>
      </c>
      <c r="V22" s="4">
        <f>IF('Raw Data'!V8="","",'Raw Data'!V8)</f>
        <v>25822</v>
      </c>
      <c r="W22" s="4">
        <f>IF('Raw Data'!W8="","",'Raw Data'!W8)</f>
        <v>24650</v>
      </c>
      <c r="X22" s="4">
        <f>IF('Raw Data'!X8="","",'Raw Data'!X8)</f>
        <v>26176</v>
      </c>
      <c r="Y22" s="4">
        <f>IF('Raw Data'!Y8="","",'Raw Data'!Y8)</f>
        <v>25815</v>
      </c>
    </row>
    <row r="23" spans="1:25">
      <c r="A23" s="12" t="s">
        <v>3</v>
      </c>
      <c r="B23" s="4">
        <f>IF('Raw Data'!B10="","",'Raw Data'!B10)</f>
        <v>23819</v>
      </c>
      <c r="C23" s="4">
        <f>IF('Raw Data'!C10="","",'Raw Data'!C10)</f>
        <v>33310</v>
      </c>
      <c r="D23" s="4">
        <f>IF('Raw Data'!D10="","",'Raw Data'!D10)</f>
        <v>25807</v>
      </c>
      <c r="E23" s="4">
        <f>IF('Raw Data'!E10="","",'Raw Data'!E10)</f>
        <v>23821</v>
      </c>
      <c r="F23" s="4">
        <f>IF('Raw Data'!F10="","",'Raw Data'!F10)</f>
        <v>23540</v>
      </c>
      <c r="G23" s="4">
        <f>IF('Raw Data'!G10="","",'Raw Data'!G10)</f>
        <v>23303</v>
      </c>
      <c r="H23" s="4">
        <f>IF('Raw Data'!H10="","",'Raw Data'!H10)</f>
        <v>22231</v>
      </c>
      <c r="I23" s="4">
        <f>IF('Raw Data'!I10="","",'Raw Data'!I10)</f>
        <v>21620</v>
      </c>
      <c r="J23" s="4">
        <f>IF('Raw Data'!J10="","",'Raw Data'!J10)</f>
        <v>24092</v>
      </c>
      <c r="K23" s="4">
        <f>IF('Raw Data'!K10="","",'Raw Data'!K10)</f>
        <v>22927</v>
      </c>
      <c r="L23" s="4">
        <f>IF('Raw Data'!L10="","",'Raw Data'!L10)</f>
        <v>22399</v>
      </c>
      <c r="M23" s="4">
        <f>IF('Raw Data'!M10="","",'Raw Data'!M10)</f>
        <v>22896</v>
      </c>
      <c r="N23" s="4">
        <f>IF('Raw Data'!N10="","",'Raw Data'!N10)</f>
        <v>23702</v>
      </c>
      <c r="O23" s="4">
        <f>IF('Raw Data'!O10="","",'Raw Data'!O10)</f>
        <v>24120</v>
      </c>
      <c r="P23" s="4">
        <f>IF('Raw Data'!P10="","",'Raw Data'!P10)</f>
        <v>21042</v>
      </c>
      <c r="Q23" s="4">
        <f>IF('Raw Data'!Q10="","",'Raw Data'!Q10)</f>
        <v>20523</v>
      </c>
      <c r="R23" s="4">
        <f>IF('Raw Data'!R10="","",'Raw Data'!R10)</f>
        <v>23845</v>
      </c>
      <c r="S23" s="4">
        <f>IF('Raw Data'!S10="","",'Raw Data'!S10)</f>
        <v>23623</v>
      </c>
      <c r="T23" s="4">
        <f>IF('Raw Data'!T10="","",'Raw Data'!T10)</f>
        <v>18115</v>
      </c>
      <c r="U23" s="4">
        <f>IF('Raw Data'!U10="","",'Raw Data'!U10)</f>
        <v>18864</v>
      </c>
      <c r="V23" s="4">
        <f>IF('Raw Data'!V10="","",'Raw Data'!V10)</f>
        <v>23666</v>
      </c>
      <c r="W23" s="4">
        <f>IF('Raw Data'!W10="","",'Raw Data'!W10)</f>
        <v>23392</v>
      </c>
      <c r="X23" s="4">
        <f>IF('Raw Data'!X10="","",'Raw Data'!X10)</f>
        <v>27519</v>
      </c>
      <c r="Y23" s="4">
        <f>IF('Raw Data'!Y10="","",'Raw Data'!Y10)</f>
        <v>26426</v>
      </c>
    </row>
    <row r="24" spans="1:25">
      <c r="A24" s="12" t="s">
        <v>4</v>
      </c>
      <c r="B24" s="4">
        <f>IF('Raw Data'!B12="","",'Raw Data'!B12)</f>
        <v>25301</v>
      </c>
      <c r="C24" s="4">
        <f>IF('Raw Data'!C12="","",'Raw Data'!C12)</f>
        <v>23290</v>
      </c>
      <c r="D24" s="4">
        <f>IF('Raw Data'!D12="","",'Raw Data'!D12)</f>
        <v>21952</v>
      </c>
      <c r="E24" s="4">
        <f>IF('Raw Data'!E12="","",'Raw Data'!E12)</f>
        <v>19735</v>
      </c>
      <c r="F24" s="4">
        <f>IF('Raw Data'!F12="","",'Raw Data'!F12)</f>
        <v>18999</v>
      </c>
      <c r="G24" s="4">
        <f>IF('Raw Data'!G12="","",'Raw Data'!G12)</f>
        <v>19353</v>
      </c>
      <c r="H24" s="4">
        <f>IF('Raw Data'!H12="","",'Raw Data'!H12)</f>
        <v>24956</v>
      </c>
      <c r="I24" s="4">
        <f>IF('Raw Data'!I12="","",'Raw Data'!I12)</f>
        <v>24019</v>
      </c>
      <c r="J24" s="4">
        <f>IF('Raw Data'!J12="","",'Raw Data'!J12)</f>
        <v>20930</v>
      </c>
      <c r="K24" s="4">
        <f>IF('Raw Data'!K12="","",'Raw Data'!K12)</f>
        <v>20246</v>
      </c>
      <c r="L24" s="4">
        <f>IF('Raw Data'!L12="","",'Raw Data'!L12)</f>
        <v>25903</v>
      </c>
      <c r="M24" s="4">
        <f>IF('Raw Data'!M12="","",'Raw Data'!M12)</f>
        <v>24621</v>
      </c>
      <c r="N24" s="4">
        <f>IF('Raw Data'!N12="","",'Raw Data'!N12)</f>
        <v>23095</v>
      </c>
      <c r="O24" s="4">
        <f>IF('Raw Data'!O12="","",'Raw Data'!O12)</f>
        <v>23438</v>
      </c>
      <c r="P24" s="4">
        <f>IF('Raw Data'!P12="","",'Raw Data'!P12)</f>
        <v>22042</v>
      </c>
      <c r="Q24" s="4">
        <f>IF('Raw Data'!Q12="","",'Raw Data'!Q12)</f>
        <v>22522</v>
      </c>
      <c r="R24" s="4">
        <f>IF('Raw Data'!R12="","",'Raw Data'!R12)</f>
        <v>22869</v>
      </c>
      <c r="S24" s="4">
        <f>IF('Raw Data'!S12="","",'Raw Data'!S12)</f>
        <v>22961</v>
      </c>
      <c r="T24" s="4">
        <f>IF('Raw Data'!T12="","",'Raw Data'!T12)</f>
        <v>25710</v>
      </c>
      <c r="U24" s="4">
        <f>IF('Raw Data'!U12="","",'Raw Data'!U12)</f>
        <v>25294</v>
      </c>
      <c r="V24" s="4">
        <f>IF('Raw Data'!V12="","",'Raw Data'!V12)</f>
        <v>21772</v>
      </c>
      <c r="W24" s="4">
        <f>IF('Raw Data'!W12="","",'Raw Data'!W12)</f>
        <v>21316</v>
      </c>
      <c r="X24" s="4">
        <f>IF('Raw Data'!X12="","",'Raw Data'!X12)</f>
        <v>23737</v>
      </c>
      <c r="Y24" s="4">
        <f>IF('Raw Data'!Y12="","",'Raw Data'!Y12)</f>
        <v>22979</v>
      </c>
    </row>
    <row r="25" spans="1:25">
      <c r="A25" s="12" t="s">
        <v>5</v>
      </c>
      <c r="B25" s="4">
        <f>IF('Raw Data'!B14="","",'Raw Data'!B14)</f>
        <v>21348</v>
      </c>
      <c r="C25" s="4">
        <f>IF('Raw Data'!C14="","",'Raw Data'!C14)</f>
        <v>20268</v>
      </c>
      <c r="D25" s="4">
        <f>IF('Raw Data'!D14="","",'Raw Data'!D14)</f>
        <v>24799</v>
      </c>
      <c r="E25" s="4">
        <f>IF('Raw Data'!E14="","",'Raw Data'!E14)</f>
        <v>21825</v>
      </c>
      <c r="F25" s="4">
        <f>IF('Raw Data'!F14="","",'Raw Data'!F14)</f>
        <v>20699</v>
      </c>
      <c r="G25" s="4">
        <f>IF('Raw Data'!G14="","",'Raw Data'!G14)</f>
        <v>18585</v>
      </c>
      <c r="H25" s="4">
        <f>IF('Raw Data'!H14="","",'Raw Data'!H14)</f>
        <v>21026</v>
      </c>
      <c r="I25" s="4">
        <f>IF('Raw Data'!I14="","",'Raw Data'!I14)</f>
        <v>20186</v>
      </c>
      <c r="J25" s="4">
        <f>IF('Raw Data'!J14="","",'Raw Data'!J14)</f>
        <v>22576</v>
      </c>
      <c r="K25" s="4">
        <f>IF('Raw Data'!K14="","",'Raw Data'!K14)</f>
        <v>21611</v>
      </c>
      <c r="L25" s="4">
        <f>IF('Raw Data'!L14="","",'Raw Data'!L14)</f>
        <v>25179</v>
      </c>
      <c r="M25" s="4">
        <f>IF('Raw Data'!M14="","",'Raw Data'!M14)</f>
        <v>24425</v>
      </c>
      <c r="N25" s="4">
        <f>IF('Raw Data'!N14="","",'Raw Data'!N14)</f>
        <v>21116</v>
      </c>
      <c r="O25" s="4">
        <f>IF('Raw Data'!O14="","",'Raw Data'!O14)</f>
        <v>20667</v>
      </c>
      <c r="P25" s="4">
        <f>IF('Raw Data'!P14="","",'Raw Data'!P14)</f>
        <v>21215</v>
      </c>
      <c r="Q25" s="4">
        <f>IF('Raw Data'!Q14="","",'Raw Data'!Q14)</f>
        <v>21037</v>
      </c>
      <c r="R25" s="4">
        <f>IF('Raw Data'!R14="","",'Raw Data'!R14)</f>
        <v>22684</v>
      </c>
      <c r="S25" s="4">
        <f>IF('Raw Data'!S14="","",'Raw Data'!S14)</f>
        <v>22106</v>
      </c>
      <c r="T25" s="4">
        <f>IF('Raw Data'!T14="","",'Raw Data'!T14)</f>
        <v>19630</v>
      </c>
      <c r="U25" s="4">
        <f>IF('Raw Data'!U14="","",'Raw Data'!U14)</f>
        <v>20121</v>
      </c>
      <c r="V25" s="4">
        <f>IF('Raw Data'!V14="","",'Raw Data'!V14)</f>
        <v>25006</v>
      </c>
      <c r="W25" s="4">
        <f>IF('Raw Data'!W14="","",'Raw Data'!W14)</f>
        <v>24022</v>
      </c>
      <c r="X25" s="4">
        <f>IF('Raw Data'!X14="","",'Raw Data'!X14)</f>
        <v>25510</v>
      </c>
      <c r="Y25" s="4">
        <f>IF('Raw Data'!Y14="","",'Raw Data'!Y14)</f>
        <v>25626</v>
      </c>
    </row>
    <row r="26" spans="1:25">
      <c r="A26" s="12" t="s">
        <v>6</v>
      </c>
      <c r="B26" s="4">
        <f>IF('Raw Data'!B16="","",'Raw Data'!B16)</f>
        <v>22239</v>
      </c>
      <c r="C26" s="4">
        <f>IF('Raw Data'!C16="","",'Raw Data'!C16)</f>
        <v>42782</v>
      </c>
      <c r="D26" s="4">
        <f>IF('Raw Data'!D16="","",'Raw Data'!D16)</f>
        <v>21279</v>
      </c>
      <c r="E26" s="4">
        <f>IF('Raw Data'!E16="","",'Raw Data'!E16)</f>
        <v>19945</v>
      </c>
      <c r="F26" s="4">
        <f>IF('Raw Data'!F16="","",'Raw Data'!F16)</f>
        <v>22291</v>
      </c>
      <c r="G26" s="4">
        <f>IF('Raw Data'!G16="","",'Raw Data'!G16)</f>
        <v>20405</v>
      </c>
      <c r="H26" s="4">
        <f>IF('Raw Data'!H16="","",'Raw Data'!H16)</f>
        <v>21818</v>
      </c>
      <c r="I26" s="4">
        <f>IF('Raw Data'!I16="","",'Raw Data'!I16)</f>
        <v>21086</v>
      </c>
      <c r="J26" s="4">
        <f>IF('Raw Data'!J16="","",'Raw Data'!J16)</f>
        <v>21937</v>
      </c>
      <c r="K26" s="4">
        <f>IF('Raw Data'!K16="","",'Raw Data'!K16)</f>
        <v>20964</v>
      </c>
      <c r="L26" s="4">
        <f>IF('Raw Data'!L16="","",'Raw Data'!L16)</f>
        <v>25249</v>
      </c>
      <c r="M26" s="4">
        <f>IF('Raw Data'!M16="","",'Raw Data'!M16)</f>
        <v>24220</v>
      </c>
      <c r="N26" s="4">
        <f>IF('Raw Data'!N16="","",'Raw Data'!N16)</f>
        <v>20519</v>
      </c>
      <c r="O26" s="4">
        <f>IF('Raw Data'!O16="","",'Raw Data'!O16)</f>
        <v>19659</v>
      </c>
      <c r="P26" s="4">
        <f>IF('Raw Data'!P16="","",'Raw Data'!P16)</f>
        <v>20955</v>
      </c>
      <c r="Q26" s="4">
        <f>IF('Raw Data'!Q16="","",'Raw Data'!Q16)</f>
        <v>18893</v>
      </c>
      <c r="R26" s="4">
        <f>IF('Raw Data'!R16="","",'Raw Data'!R16)</f>
        <v>24641</v>
      </c>
      <c r="S26" s="4">
        <f>IF('Raw Data'!S16="","",'Raw Data'!S16)</f>
        <v>23344</v>
      </c>
      <c r="T26" s="4">
        <f>IF('Raw Data'!T16="","",'Raw Data'!T16)</f>
        <v>20975</v>
      </c>
      <c r="U26" s="4">
        <f>IF('Raw Data'!U16="","",'Raw Data'!U16)</f>
        <v>20708</v>
      </c>
      <c r="V26" s="4">
        <f>IF('Raw Data'!V16="","",'Raw Data'!V16)</f>
        <v>21198</v>
      </c>
      <c r="W26" s="4">
        <f>IF('Raw Data'!W16="","",'Raw Data'!W16)</f>
        <v>20696</v>
      </c>
      <c r="X26" s="4">
        <f>IF('Raw Data'!X16="","",'Raw Data'!X16)</f>
        <v>22541</v>
      </c>
      <c r="Y26" s="4">
        <f>IF('Raw Data'!Y16="","",'Raw Data'!Y16)</f>
        <v>22294</v>
      </c>
    </row>
    <row r="27" spans="1:25">
      <c r="A27" s="12" t="s">
        <v>7</v>
      </c>
      <c r="B27" s="4">
        <f>IF('Raw Data'!B18="","",'Raw Data'!B18)</f>
        <v>18214</v>
      </c>
      <c r="C27" s="4">
        <f>IF('Raw Data'!C18="","",'Raw Data'!C18)</f>
        <v>18692</v>
      </c>
      <c r="D27" s="4">
        <f>IF('Raw Data'!D18="","",'Raw Data'!D18)</f>
        <v>22686</v>
      </c>
      <c r="E27" s="4">
        <f>IF('Raw Data'!E18="","",'Raw Data'!E18)</f>
        <v>21291</v>
      </c>
      <c r="F27" s="4">
        <f>IF('Raw Data'!F18="","",'Raw Data'!F18)</f>
        <v>23814</v>
      </c>
      <c r="G27" s="4">
        <f>IF('Raw Data'!G18="","",'Raw Data'!G18)</f>
        <v>22169</v>
      </c>
      <c r="H27" s="4">
        <f>IF('Raw Data'!H18="","",'Raw Data'!H18)</f>
        <v>22025</v>
      </c>
      <c r="I27" s="4">
        <f>IF('Raw Data'!I18="","",'Raw Data'!I18)</f>
        <v>20068</v>
      </c>
      <c r="J27" s="4">
        <f>IF('Raw Data'!J18="","",'Raw Data'!J18)</f>
        <v>22781</v>
      </c>
      <c r="K27" s="4">
        <f>IF('Raw Data'!K18="","",'Raw Data'!K18)</f>
        <v>21110</v>
      </c>
      <c r="L27" s="4">
        <f>IF('Raw Data'!L18="","",'Raw Data'!L18)</f>
        <v>23444</v>
      </c>
      <c r="M27" s="4">
        <f>IF('Raw Data'!M18="","",'Raw Data'!M18)</f>
        <v>21964</v>
      </c>
      <c r="N27" s="4">
        <f>IF('Raw Data'!N18="","",'Raw Data'!N18)</f>
        <v>21924</v>
      </c>
      <c r="O27" s="4">
        <f>IF('Raw Data'!O18="","",'Raw Data'!O18)</f>
        <v>20538</v>
      </c>
      <c r="P27" s="4">
        <f>IF('Raw Data'!P18="","",'Raw Data'!P18)</f>
        <v>20832</v>
      </c>
      <c r="Q27" s="4">
        <f>IF('Raw Data'!Q18="","",'Raw Data'!Q18)</f>
        <v>20240</v>
      </c>
      <c r="R27" s="4">
        <f>IF('Raw Data'!R18="","",'Raw Data'!R18)</f>
        <v>21599</v>
      </c>
      <c r="S27" s="4">
        <f>IF('Raw Data'!S18="","",'Raw Data'!S18)</f>
        <v>20577</v>
      </c>
      <c r="T27" s="4">
        <f>IF('Raw Data'!T18="","",'Raw Data'!T18)</f>
        <v>22740</v>
      </c>
      <c r="U27" s="4">
        <f>IF('Raw Data'!U18="","",'Raw Data'!U18)</f>
        <v>22411</v>
      </c>
      <c r="V27" s="4">
        <f>IF('Raw Data'!V18="","",'Raw Data'!V18)</f>
        <v>25402</v>
      </c>
      <c r="W27" s="4">
        <f>IF('Raw Data'!W18="","",'Raw Data'!W18)</f>
        <v>24104</v>
      </c>
      <c r="X27" s="4">
        <f>IF('Raw Data'!X18="","",'Raw Data'!X18)</f>
        <v>22417</v>
      </c>
      <c r="Y27" s="4">
        <f>IF('Raw Data'!Y18="","",'Raw Data'!Y18)</f>
        <v>21302</v>
      </c>
    </row>
    <row r="29" spans="1:25">
      <c r="E29" s="11" t="s">
        <v>26</v>
      </c>
    </row>
    <row r="30" spans="1:25">
      <c r="A30" s="4"/>
      <c r="B30" s="14">
        <v>1</v>
      </c>
      <c r="C30" s="14">
        <v>2</v>
      </c>
      <c r="D30" s="14">
        <v>3</v>
      </c>
      <c r="E30" s="14">
        <v>4</v>
      </c>
      <c r="F30" s="14">
        <v>5</v>
      </c>
      <c r="G30" s="14">
        <v>6</v>
      </c>
      <c r="H30" s="14">
        <v>7</v>
      </c>
      <c r="I30" s="14">
        <v>8</v>
      </c>
      <c r="J30" s="14">
        <v>9</v>
      </c>
      <c r="K30" s="14">
        <v>10</v>
      </c>
      <c r="L30" s="14">
        <v>11</v>
      </c>
      <c r="M30" s="14">
        <v>12</v>
      </c>
    </row>
    <row r="31" spans="1:25">
      <c r="A31" s="14" t="s">
        <v>1</v>
      </c>
      <c r="B31" s="13">
        <f>IF(B20="","",AVERAGE(B20:C20)-AVERAGE($J$3:$K$10))</f>
        <v>26876.9375</v>
      </c>
      <c r="C31" s="13">
        <f>IF(D20="","",AVERAGE(D20:E20)-AVERAGE($J$3:$K$10))</f>
        <v>22568.9375</v>
      </c>
      <c r="D31" s="13">
        <f>IF(F20="","",AVERAGE(F20:G20)-AVERAGE($J$3:$K$10))</f>
        <v>21933.9375</v>
      </c>
      <c r="E31" s="13">
        <f>IF(H20="","",AVERAGE(H20:I20)-AVERAGE($J$3:$K$10))</f>
        <v>20934.9375</v>
      </c>
      <c r="F31" s="13">
        <f>IF(J20="","",AVERAGE(J20:K20)-AVERAGE($J$3:$K$10))</f>
        <v>19977.9375</v>
      </c>
      <c r="G31" s="13">
        <f>IF(L20="","",AVERAGE(L20:M20)-AVERAGE($J$3:$K$10))</f>
        <v>20569.9375</v>
      </c>
      <c r="H31" s="13">
        <f>IF(N20="","",AVERAGE(N20:O20)-AVERAGE($J$3:$K$10))</f>
        <v>21338.9375</v>
      </c>
      <c r="I31" s="13">
        <f>IF(P20="","",AVERAGE(P20:Q20)-AVERAGE($J$3:$K$10))</f>
        <v>22123.4375</v>
      </c>
      <c r="J31" s="13">
        <f t="shared" ref="J31:J38" si="2">IF(R20="","",AVERAGE(R20:S20)-AVERAGE($J$3:$K$10))</f>
        <v>23880.4375</v>
      </c>
      <c r="K31" s="13">
        <f t="shared" ref="K31:K38" si="3">IF(T20="","",AVERAGE(T20:U20)-AVERAGE($J$3:$K$10))</f>
        <v>25386.4375</v>
      </c>
      <c r="L31" s="13">
        <f>IF(V20="","",AVERAGE(V20:W20)-AVERAGE($J$3:$K$10))</f>
        <v>22752.4375</v>
      </c>
      <c r="M31" s="13">
        <f>IF(X20="","",AVERAGE(X20:Y20)-AVERAGE($J$3:$K$10))</f>
        <v>22234.4375</v>
      </c>
    </row>
    <row r="32" spans="1:25">
      <c r="A32" s="14" t="s">
        <v>2</v>
      </c>
      <c r="B32" s="13">
        <f t="shared" ref="B32:B38" si="4">IF(B21="","",AVERAGE(B21:C21)-AVERAGE($J$3:$K$10))</f>
        <v>17317.4375</v>
      </c>
      <c r="C32" s="13">
        <f t="shared" ref="C32:C38" si="5">IF(D21="","",AVERAGE(D21:E21)-AVERAGE($J$3:$K$10))</f>
        <v>22334.9375</v>
      </c>
      <c r="D32" s="13">
        <f t="shared" ref="D32:D38" si="6">IF(F21="","",AVERAGE(F21:G21)-AVERAGE($J$3:$K$10))</f>
        <v>21499.4375</v>
      </c>
      <c r="E32" s="13">
        <f t="shared" ref="E32:E38" si="7">IF(H21="","",AVERAGE(H21:I21)-AVERAGE($J$3:$K$10))</f>
        <v>20684.9375</v>
      </c>
      <c r="F32" s="13">
        <f t="shared" ref="F32:F38" si="8">IF(J21="","",AVERAGE(J21:K21)-AVERAGE($J$3:$K$10))</f>
        <v>21821.4375</v>
      </c>
      <c r="G32" s="13">
        <f t="shared" ref="G32:G38" si="9">IF(L21="","",AVERAGE(L21:M21)-AVERAGE($J$3:$K$10))</f>
        <v>24410.4375</v>
      </c>
      <c r="H32" s="13">
        <f t="shared" ref="H32:H38" si="10">IF(N21="","",AVERAGE(N21:O21)-AVERAGE($J$3:$K$10))</f>
        <v>24401.4375</v>
      </c>
      <c r="I32" s="13">
        <f t="shared" ref="I32:I38" si="11">IF(P21="","",AVERAGE(P21:Q21)-AVERAGE($J$3:$K$10))</f>
        <v>22897.9375</v>
      </c>
      <c r="J32" s="13">
        <f t="shared" si="2"/>
        <v>25658.9375</v>
      </c>
      <c r="K32" s="13">
        <f t="shared" si="3"/>
        <v>25115.9375</v>
      </c>
      <c r="L32" s="13">
        <f>IF(V21="","",AVERAGE(V21:W21)-AVERAGE($J$3:$K$10))</f>
        <v>23082.9375</v>
      </c>
      <c r="M32" s="13">
        <f t="shared" ref="M32:M38" si="12">IF(X21="","",AVERAGE(X21:Y21)-AVERAGE($J$3:$K$10))</f>
        <v>21746.9375</v>
      </c>
    </row>
    <row r="33" spans="1:13">
      <c r="A33" s="14" t="s">
        <v>0</v>
      </c>
      <c r="B33" s="13">
        <f t="shared" si="4"/>
        <v>19707.4375</v>
      </c>
      <c r="C33" s="13">
        <f t="shared" si="5"/>
        <v>23711.4375</v>
      </c>
      <c r="D33" s="13">
        <f t="shared" si="6"/>
        <v>18828.4375</v>
      </c>
      <c r="E33" s="13">
        <f t="shared" si="7"/>
        <v>19870.4375</v>
      </c>
      <c r="F33" s="13">
        <f t="shared" si="8"/>
        <v>24935.9375</v>
      </c>
      <c r="G33" s="13">
        <f t="shared" si="9"/>
        <v>25781.4375</v>
      </c>
      <c r="H33" s="13">
        <f t="shared" si="10"/>
        <v>22584.9375</v>
      </c>
      <c r="I33" s="13">
        <f t="shared" si="11"/>
        <v>21477.4375</v>
      </c>
      <c r="J33" s="13">
        <f t="shared" si="2"/>
        <v>22439.9375</v>
      </c>
      <c r="K33" s="13">
        <f t="shared" si="3"/>
        <v>22550.9375</v>
      </c>
      <c r="L33" s="13">
        <f>IF(V22="","",AVERAGE(V22:W22)-AVERAGE($J$3:$K$10))</f>
        <v>22982.4375</v>
      </c>
      <c r="M33" s="13">
        <f t="shared" si="12"/>
        <v>23741.9375</v>
      </c>
    </row>
    <row r="34" spans="1:13">
      <c r="A34" s="14" t="s">
        <v>3</v>
      </c>
      <c r="B34" s="13">
        <f t="shared" si="4"/>
        <v>26310.9375</v>
      </c>
      <c r="C34" s="13">
        <f t="shared" si="5"/>
        <v>22560.4375</v>
      </c>
      <c r="D34" s="13">
        <f t="shared" si="6"/>
        <v>21167.9375</v>
      </c>
      <c r="E34" s="13">
        <f t="shared" si="7"/>
        <v>19671.9375</v>
      </c>
      <c r="F34" s="13">
        <f t="shared" si="8"/>
        <v>21255.9375</v>
      </c>
      <c r="G34" s="13">
        <f t="shared" si="9"/>
        <v>20393.9375</v>
      </c>
      <c r="H34" s="13">
        <f t="shared" si="10"/>
        <v>21657.4375</v>
      </c>
      <c r="I34" s="13">
        <f t="shared" si="11"/>
        <v>18528.9375</v>
      </c>
      <c r="J34" s="13">
        <f t="shared" si="2"/>
        <v>21480.4375</v>
      </c>
      <c r="K34" s="13">
        <f t="shared" si="3"/>
        <v>16235.9375</v>
      </c>
      <c r="L34" s="13">
        <f>IF(V23="","",AVERAGE(V23:W23)-AVERAGE($J$3:$K$10))</f>
        <v>21275.4375</v>
      </c>
      <c r="M34" s="13">
        <f t="shared" si="12"/>
        <v>24718.9375</v>
      </c>
    </row>
    <row r="35" spans="1:13">
      <c r="A35" s="14" t="s">
        <v>4</v>
      </c>
      <c r="B35" s="13">
        <f t="shared" si="4"/>
        <v>22041.9375</v>
      </c>
      <c r="C35" s="13">
        <f t="shared" si="5"/>
        <v>18589.9375</v>
      </c>
      <c r="D35" s="13">
        <f t="shared" si="6"/>
        <v>16922.4375</v>
      </c>
      <c r="E35" s="13">
        <f t="shared" si="7"/>
        <v>22233.9375</v>
      </c>
      <c r="F35" s="13">
        <f t="shared" si="8"/>
        <v>18334.4375</v>
      </c>
      <c r="G35" s="13">
        <f t="shared" si="9"/>
        <v>23008.4375</v>
      </c>
      <c r="H35" s="13">
        <f t="shared" si="10"/>
        <v>21012.9375</v>
      </c>
      <c r="I35" s="13">
        <f t="shared" si="11"/>
        <v>20028.4375</v>
      </c>
      <c r="J35" s="13">
        <f t="shared" si="2"/>
        <v>20661.4375</v>
      </c>
      <c r="K35" s="13">
        <f t="shared" si="3"/>
        <v>23248.4375</v>
      </c>
      <c r="L35" s="13">
        <f>IF(V24="","",AVERAGE(V24:W24)-AVERAGE($J$3:$K$10))</f>
        <v>19290.4375</v>
      </c>
      <c r="M35" s="13">
        <f t="shared" si="12"/>
        <v>21104.4375</v>
      </c>
    </row>
    <row r="36" spans="1:13">
      <c r="A36" s="14" t="s">
        <v>5</v>
      </c>
      <c r="B36" s="13">
        <f t="shared" si="4"/>
        <v>18554.4375</v>
      </c>
      <c r="C36" s="13">
        <f t="shared" si="5"/>
        <v>21058.4375</v>
      </c>
      <c r="D36" s="13">
        <f t="shared" si="6"/>
        <v>17388.4375</v>
      </c>
      <c r="E36" s="13">
        <f t="shared" si="7"/>
        <v>18352.4375</v>
      </c>
      <c r="F36" s="13">
        <f t="shared" si="8"/>
        <v>19839.9375</v>
      </c>
      <c r="G36" s="13">
        <f t="shared" si="9"/>
        <v>22548.4375</v>
      </c>
      <c r="H36" s="13">
        <f t="shared" si="10"/>
        <v>18637.9375</v>
      </c>
      <c r="I36" s="13">
        <f t="shared" si="11"/>
        <v>18872.4375</v>
      </c>
      <c r="J36" s="13">
        <f t="shared" si="2"/>
        <v>20141.4375</v>
      </c>
      <c r="K36" s="13">
        <f t="shared" si="3"/>
        <v>17621.9375</v>
      </c>
      <c r="L36" s="13">
        <f>IF(V25="","",AVERAGE(W25:W25)-AVERAGE($J$3:$K$10))</f>
        <v>21768.4375</v>
      </c>
      <c r="M36" s="13">
        <f t="shared" si="12"/>
        <v>23314.4375</v>
      </c>
    </row>
    <row r="37" spans="1:13">
      <c r="A37" s="14" t="s">
        <v>6</v>
      </c>
      <c r="B37" s="13">
        <f t="shared" si="4"/>
        <v>30256.9375</v>
      </c>
      <c r="C37" s="13">
        <f t="shared" si="5"/>
        <v>18358.4375</v>
      </c>
      <c r="D37" s="13">
        <f t="shared" si="6"/>
        <v>19094.4375</v>
      </c>
      <c r="E37" s="13">
        <f t="shared" si="7"/>
        <v>19198.4375</v>
      </c>
      <c r="F37" s="13">
        <f t="shared" si="8"/>
        <v>19196.9375</v>
      </c>
      <c r="G37" s="13">
        <f t="shared" si="9"/>
        <v>22480.9375</v>
      </c>
      <c r="H37" s="13">
        <f t="shared" si="10"/>
        <v>17835.4375</v>
      </c>
      <c r="I37" s="13">
        <f t="shared" si="11"/>
        <v>17670.4375</v>
      </c>
      <c r="J37" s="13">
        <f t="shared" si="2"/>
        <v>21738.9375</v>
      </c>
      <c r="K37" s="13">
        <f t="shared" si="3"/>
        <v>18587.9375</v>
      </c>
      <c r="L37" s="13">
        <f>IF(V26="","",AVERAGE(W26:W26)-AVERAGE($J$3:$K$10))</f>
        <v>18442.4375</v>
      </c>
      <c r="M37" s="13">
        <f t="shared" si="12"/>
        <v>20163.9375</v>
      </c>
    </row>
    <row r="38" spans="1:13">
      <c r="A38" s="14" t="s">
        <v>7</v>
      </c>
      <c r="B38" s="13">
        <f t="shared" si="4"/>
        <v>16199.4375</v>
      </c>
      <c r="C38" s="13">
        <f t="shared" si="5"/>
        <v>19734.9375</v>
      </c>
      <c r="D38" s="13">
        <f t="shared" si="6"/>
        <v>20737.9375</v>
      </c>
      <c r="E38" s="13">
        <f t="shared" si="7"/>
        <v>18792.9375</v>
      </c>
      <c r="F38" s="13">
        <f t="shared" si="8"/>
        <v>19691.9375</v>
      </c>
      <c r="G38" s="13">
        <f t="shared" si="9"/>
        <v>20450.4375</v>
      </c>
      <c r="H38" s="13">
        <f t="shared" si="10"/>
        <v>18977.4375</v>
      </c>
      <c r="I38" s="13">
        <f t="shared" si="11"/>
        <v>18282.4375</v>
      </c>
      <c r="J38" s="13">
        <f t="shared" si="2"/>
        <v>18834.4375</v>
      </c>
      <c r="K38" s="13">
        <f t="shared" si="3"/>
        <v>20321.9375</v>
      </c>
      <c r="L38" s="13">
        <f>IF(V27="","",AVERAGE(W27:W27)-AVERAGE($J$3:$K$10))</f>
        <v>21850.4375</v>
      </c>
      <c r="M38" s="13">
        <f t="shared" si="12"/>
        <v>19605.9375</v>
      </c>
    </row>
    <row r="40" spans="1:13">
      <c r="E40" s="11" t="s">
        <v>27</v>
      </c>
    </row>
    <row r="41" spans="1:13">
      <c r="A41" s="4"/>
      <c r="B41" s="14">
        <v>1</v>
      </c>
      <c r="C41" s="14">
        <v>2</v>
      </c>
      <c r="D41" s="14">
        <v>3</v>
      </c>
      <c r="E41" s="14">
        <v>4</v>
      </c>
      <c r="F41" s="14">
        <v>5</v>
      </c>
      <c r="G41" s="14">
        <v>6</v>
      </c>
      <c r="H41" s="14">
        <v>7</v>
      </c>
      <c r="I41" s="14">
        <v>8</v>
      </c>
      <c r="J41" s="14">
        <v>9</v>
      </c>
      <c r="K41" s="14">
        <v>10</v>
      </c>
      <c r="L41" s="14">
        <v>11</v>
      </c>
      <c r="M41" s="14">
        <v>12</v>
      </c>
    </row>
    <row r="42" spans="1:13">
      <c r="A42" s="14" t="s">
        <v>1</v>
      </c>
      <c r="B42" s="15">
        <f>IF(B31="","",(B31-$H$4)/$H$3*15)</f>
        <v>1.0848967534244096</v>
      </c>
      <c r="C42" s="15">
        <f t="shared" ref="C42:M42" si="13">IF(C31="","",(C31-$H$4)/$H$3*15)</f>
        <v>0.91888359511531192</v>
      </c>
      <c r="D42" s="15">
        <f t="shared" si="13"/>
        <v>0.89441322475173801</v>
      </c>
      <c r="E42" s="15">
        <f t="shared" si="13"/>
        <v>0.85591574444746954</v>
      </c>
      <c r="F42" s="15">
        <f t="shared" si="13"/>
        <v>0.81903677682866594</v>
      </c>
      <c r="G42" s="15">
        <f t="shared" si="13"/>
        <v>0.84185009849045456</v>
      </c>
      <c r="H42" s="15">
        <f t="shared" si="13"/>
        <v>0.87148429504098757</v>
      </c>
      <c r="I42" s="15">
        <f t="shared" si="13"/>
        <v>0.90171579984448957</v>
      </c>
      <c r="J42" s="15">
        <f t="shared" si="13"/>
        <v>0.96942358051976452</v>
      </c>
      <c r="K42" s="15">
        <f t="shared" si="13"/>
        <v>1.0274588210985716</v>
      </c>
      <c r="L42" s="15">
        <f t="shared" si="13"/>
        <v>0.92595495411014006</v>
      </c>
      <c r="M42" s="15">
        <f t="shared" si="13"/>
        <v>0.90599329765607495</v>
      </c>
    </row>
    <row r="43" spans="1:13">
      <c r="A43" s="14" t="s">
        <v>2</v>
      </c>
      <c r="B43" s="15">
        <f t="shared" ref="B43:M49" si="14">IF(B32="","",(B32-$H$4)/$H$3*15)</f>
        <v>0.71651170540773879</v>
      </c>
      <c r="C43" s="15">
        <f t="shared" si="14"/>
        <v>0.90986616729629421</v>
      </c>
      <c r="D43" s="15">
        <f t="shared" si="14"/>
        <v>0.87766932566044198</v>
      </c>
      <c r="E43" s="15">
        <f t="shared" si="14"/>
        <v>0.84628174036732229</v>
      </c>
      <c r="F43" s="15">
        <f t="shared" si="14"/>
        <v>0.89007792291567167</v>
      </c>
      <c r="G43" s="15">
        <f t="shared" si="14"/>
        <v>0.98984766916967659</v>
      </c>
      <c r="H43" s="15">
        <f t="shared" si="14"/>
        <v>0.98950084502279145</v>
      </c>
      <c r="I43" s="15">
        <f t="shared" si="14"/>
        <v>0.9315619444847858</v>
      </c>
      <c r="J43" s="15">
        <f t="shared" si="14"/>
        <v>1.037959885545932</v>
      </c>
      <c r="K43" s="15">
        <f t="shared" si="14"/>
        <v>1.0170348286838522</v>
      </c>
      <c r="L43" s="15">
        <f t="shared" si="14"/>
        <v>0.93869110750409468</v>
      </c>
      <c r="M43" s="15">
        <f t="shared" si="14"/>
        <v>0.88720698969978784</v>
      </c>
    </row>
    <row r="44" spans="1:13">
      <c r="A44" s="14" t="s">
        <v>0</v>
      </c>
      <c r="B44" s="15">
        <f t="shared" si="14"/>
        <v>0.80861278441394657</v>
      </c>
      <c r="C44" s="15">
        <f t="shared" si="14"/>
        <v>0.96291099376158495</v>
      </c>
      <c r="D44" s="15">
        <f t="shared" si="14"/>
        <v>0.77473962606814872</v>
      </c>
      <c r="E44" s="15">
        <f t="shared" si="14"/>
        <v>0.81489415507420249</v>
      </c>
      <c r="F44" s="15">
        <f t="shared" si="14"/>
        <v>1.0100983457461463</v>
      </c>
      <c r="G44" s="15">
        <f t="shared" si="14"/>
        <v>1.0426805475452043</v>
      </c>
      <c r="H44" s="15">
        <f t="shared" si="14"/>
        <v>0.91950017137644136</v>
      </c>
      <c r="I44" s="15">
        <f t="shared" si="14"/>
        <v>0.87682153330138912</v>
      </c>
      <c r="J44" s="15">
        <f t="shared" si="14"/>
        <v>0.91391244900995594</v>
      </c>
      <c r="K44" s="15">
        <f t="shared" si="14"/>
        <v>0.91818994682154131</v>
      </c>
      <c r="L44" s="15">
        <f t="shared" si="14"/>
        <v>0.93481823786387563</v>
      </c>
      <c r="M44" s="15">
        <f t="shared" si="14"/>
        <v>0.96408634225936285</v>
      </c>
    </row>
    <row r="45" spans="1:13">
      <c r="A45" s="14" t="s">
        <v>3</v>
      </c>
      <c r="B45" s="15">
        <f t="shared" si="14"/>
        <v>1.0630853681869561</v>
      </c>
      <c r="C45" s="15">
        <f t="shared" si="14"/>
        <v>0.918556038976587</v>
      </c>
      <c r="D45" s="15">
        <f t="shared" si="14"/>
        <v>0.86489463625016683</v>
      </c>
      <c r="E45" s="15">
        <f t="shared" si="14"/>
        <v>0.80724475583456567</v>
      </c>
      <c r="F45" s="15">
        <f t="shared" si="14"/>
        <v>0.86828580568637859</v>
      </c>
      <c r="G45" s="15">
        <f t="shared" si="14"/>
        <v>0.83506775961803092</v>
      </c>
      <c r="H45" s="15">
        <f t="shared" si="14"/>
        <v>0.88375801623909511</v>
      </c>
      <c r="I45" s="15">
        <f t="shared" si="14"/>
        <v>0.76319808918013243</v>
      </c>
      <c r="J45" s="15">
        <f t="shared" si="14"/>
        <v>0.87693714135035084</v>
      </c>
      <c r="K45" s="15">
        <f t="shared" si="14"/>
        <v>0.67483500375702177</v>
      </c>
      <c r="L45" s="15">
        <f t="shared" si="14"/>
        <v>0.86903725800463005</v>
      </c>
      <c r="M45" s="15">
        <f t="shared" si="14"/>
        <v>1.0017360302045784</v>
      </c>
    </row>
    <row r="46" spans="1:13">
      <c r="A46" s="14" t="s">
        <v>4</v>
      </c>
      <c r="B46" s="15">
        <f t="shared" si="14"/>
        <v>0.89857511451436156</v>
      </c>
      <c r="C46" s="15">
        <f t="shared" si="14"/>
        <v>0.76554878617568833</v>
      </c>
      <c r="D46" s="15">
        <f t="shared" si="14"/>
        <v>0.70128997896110612</v>
      </c>
      <c r="E46" s="15">
        <f t="shared" si="14"/>
        <v>0.90597402964791462</v>
      </c>
      <c r="F46" s="15">
        <f t="shared" si="14"/>
        <v>0.75570283400577787</v>
      </c>
      <c r="G46" s="15">
        <f t="shared" si="14"/>
        <v>0.93582017428821085</v>
      </c>
      <c r="H46" s="15">
        <f t="shared" si="14"/>
        <v>0.85892155372047552</v>
      </c>
      <c r="I46" s="15">
        <f t="shared" si="14"/>
        <v>0.82098284565285562</v>
      </c>
      <c r="J46" s="15">
        <f t="shared" si="14"/>
        <v>0.84537614398378846</v>
      </c>
      <c r="K46" s="15">
        <f t="shared" si="14"/>
        <v>0.94506881820515221</v>
      </c>
      <c r="L46" s="15">
        <f t="shared" si="14"/>
        <v>0.79254326560826094</v>
      </c>
      <c r="M46" s="15">
        <f t="shared" si="14"/>
        <v>0.86244759921380931</v>
      </c>
    </row>
    <row r="47" spans="1:13">
      <c r="A47" s="14" t="s">
        <v>5</v>
      </c>
      <c r="B47" s="15">
        <f t="shared" si="14"/>
        <v>0.76418075759630744</v>
      </c>
      <c r="C47" s="15">
        <f t="shared" si="14"/>
        <v>0.86067494246306231</v>
      </c>
      <c r="D47" s="15">
        <f t="shared" si="14"/>
        <v>0.71924776256650069</v>
      </c>
      <c r="E47" s="15">
        <f t="shared" si="14"/>
        <v>0.75639648229954848</v>
      </c>
      <c r="F47" s="15">
        <f t="shared" si="14"/>
        <v>0.81371880657642459</v>
      </c>
      <c r="G47" s="15">
        <f t="shared" si="14"/>
        <v>0.91809360678073992</v>
      </c>
      <c r="H47" s="15">
        <f t="shared" si="14"/>
        <v>0.76739851495907663</v>
      </c>
      <c r="I47" s="15">
        <f t="shared" si="14"/>
        <v>0.77643521078625466</v>
      </c>
      <c r="J47" s="15">
        <f t="shared" si="14"/>
        <v>0.82533741549708217</v>
      </c>
      <c r="K47" s="15">
        <f t="shared" si="14"/>
        <v>0.72824592237735819</v>
      </c>
      <c r="L47" s="15">
        <f t="shared" si="14"/>
        <v>0.88803551405068049</v>
      </c>
      <c r="M47" s="15">
        <f t="shared" si="14"/>
        <v>0.94761219528231111</v>
      </c>
    </row>
    <row r="48" spans="1:13">
      <c r="A48" s="14" t="s">
        <v>6</v>
      </c>
      <c r="B48" s="15">
        <f t="shared" si="14"/>
        <v>1.2151484885880002</v>
      </c>
      <c r="C48" s="15">
        <f t="shared" si="14"/>
        <v>0.75662769839747201</v>
      </c>
      <c r="D48" s="15">
        <f t="shared" si="14"/>
        <v>0.78499020640942552</v>
      </c>
      <c r="E48" s="15">
        <f t="shared" si="14"/>
        <v>0.78899795210676682</v>
      </c>
      <c r="F48" s="15">
        <f t="shared" si="14"/>
        <v>0.78894014808228585</v>
      </c>
      <c r="G48" s="15">
        <f t="shared" si="14"/>
        <v>0.91549242567910016</v>
      </c>
      <c r="H48" s="15">
        <f t="shared" si="14"/>
        <v>0.7364733618618039</v>
      </c>
      <c r="I48" s="15">
        <f t="shared" si="14"/>
        <v>0.7301149191689067</v>
      </c>
      <c r="J48" s="15">
        <f t="shared" si="14"/>
        <v>0.88689870156922312</v>
      </c>
      <c r="K48" s="69">
        <f t="shared" si="14"/>
        <v>0.76547171414304715</v>
      </c>
      <c r="L48" s="70">
        <f t="shared" si="14"/>
        <v>0.75986472376840142</v>
      </c>
      <c r="M48" s="15">
        <f t="shared" si="14"/>
        <v>0.82620447586429535</v>
      </c>
    </row>
    <row r="49" spans="1:16">
      <c r="A49" s="14" t="s">
        <v>7</v>
      </c>
      <c r="B49" s="15">
        <f t="shared" si="14"/>
        <v>0.67342843916132022</v>
      </c>
      <c r="C49" s="15">
        <f t="shared" si="14"/>
        <v>0.80967252486276264</v>
      </c>
      <c r="D49" s="15">
        <f t="shared" si="14"/>
        <v>0.84832414923231347</v>
      </c>
      <c r="E49" s="15">
        <f t="shared" si="14"/>
        <v>0.77337159748876794</v>
      </c>
      <c r="F49" s="15">
        <f t="shared" si="14"/>
        <v>0.80801547616097746</v>
      </c>
      <c r="G49" s="15">
        <f t="shared" si="14"/>
        <v>0.83724504454014426</v>
      </c>
      <c r="H49" s="15">
        <f t="shared" si="14"/>
        <v>0.78048149249991661</v>
      </c>
      <c r="I49" s="15">
        <f t="shared" si="14"/>
        <v>0.75369896115710722</v>
      </c>
      <c r="J49" s="15">
        <f t="shared" si="14"/>
        <v>0.77497084216607237</v>
      </c>
      <c r="K49" s="70">
        <f t="shared" si="14"/>
        <v>0.83229316644294848</v>
      </c>
      <c r="L49" s="70">
        <f t="shared" si="14"/>
        <v>0.89119546738896882</v>
      </c>
      <c r="M49" s="15">
        <f t="shared" si="14"/>
        <v>0.80470137875740666</v>
      </c>
      <c r="P49" s="68"/>
    </row>
    <row r="51" spans="1:16">
      <c r="E51" t="s">
        <v>223</v>
      </c>
    </row>
    <row r="52" spans="1:16">
      <c r="E52" t="s">
        <v>224</v>
      </c>
    </row>
  </sheetData>
  <mergeCells count="2">
    <mergeCell ref="B1:E1"/>
    <mergeCell ref="I1:L1"/>
  </mergeCells>
  <phoneticPr fontId="21"/>
  <conditionalFormatting sqref="B42:M49">
    <cfRule type="cellIs" dxfId="46" priority="1" stopIfTrue="1" operator="lessThan">
      <formula>0.15</formula>
    </cfRule>
  </conditionalFormatting>
  <pageMargins left="0.45" right="0.45" top="0.75" bottom="0.75" header="0.3" footer="0.3"/>
  <pageSetup scale="65" orientation="landscape"/>
  <headerFooter>
    <oddHeader>&amp;L&amp;"-,Bold"&amp;16Example results&amp;R&amp;"-,Bold"&amp;12 100-6260-B2</oddHeader>
    <oddFooter>&amp;RResult Page &amp;P of &amp;N</oddFooter>
  </headerFooter>
  <extLst>
    <ext xmlns:mx="http://schemas.microsoft.com/office/mac/excel/2008/main" uri="{64002731-A6B0-56B0-2670-7721B7C09600}">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10"/>
  <sheetViews>
    <sheetView view="pageLayout" workbookViewId="0">
      <selection activeCell="Q10" sqref="Q10"/>
    </sheetView>
  </sheetViews>
  <sheetFormatPr baseColWidth="10" defaultColWidth="9.1640625" defaultRowHeight="14" x14ac:dyDescent="0"/>
  <cols>
    <col min="1" max="15" width="9.1640625" style="60"/>
    <col min="16" max="16" width="16" style="60" customWidth="1"/>
    <col min="17" max="16384" width="9.1640625" style="60"/>
  </cols>
  <sheetData>
    <row r="1" spans="2:18">
      <c r="B1" s="11" t="s">
        <v>145</v>
      </c>
    </row>
    <row r="2" spans="2:18" ht="15" customHeight="1">
      <c r="C2" s="66"/>
    </row>
    <row r="3" spans="2:18" ht="45" customHeight="1">
      <c r="C3" s="61"/>
      <c r="D3" s="60" t="s">
        <v>219</v>
      </c>
      <c r="G3" s="67"/>
      <c r="H3" s="60" t="s">
        <v>218</v>
      </c>
      <c r="P3" s="62" t="s">
        <v>220</v>
      </c>
    </row>
    <row r="4" spans="2:18" ht="15" customHeight="1">
      <c r="C4" s="77"/>
      <c r="D4" s="77"/>
      <c r="F4" s="11" t="s">
        <v>135</v>
      </c>
    </row>
    <row r="5" spans="2:18">
      <c r="B5" s="22"/>
      <c r="C5" s="63">
        <v>1</v>
      </c>
      <c r="D5" s="63">
        <v>2</v>
      </c>
      <c r="E5" s="63">
        <v>3</v>
      </c>
      <c r="F5" s="63">
        <v>4</v>
      </c>
      <c r="G5" s="63">
        <v>5</v>
      </c>
      <c r="H5" s="63">
        <v>6</v>
      </c>
      <c r="I5" s="63">
        <v>7</v>
      </c>
      <c r="J5" s="63">
        <v>8</v>
      </c>
      <c r="K5" s="63">
        <v>9</v>
      </c>
      <c r="L5" s="63">
        <v>10</v>
      </c>
      <c r="M5" s="63">
        <v>11</v>
      </c>
      <c r="N5" s="63">
        <v>12</v>
      </c>
      <c r="P5" s="62"/>
      <c r="R5" s="11"/>
    </row>
    <row r="6" spans="2:18">
      <c r="B6" s="63" t="s">
        <v>1</v>
      </c>
      <c r="C6" s="23">
        <f>'Example Results'!B42/2</f>
        <v>0.54244837671220481</v>
      </c>
      <c r="D6" s="23">
        <f>'Example Results'!C42/2</f>
        <v>0.45944179755765596</v>
      </c>
      <c r="E6" s="71">
        <f>'Example Results'!D42/2</f>
        <v>0.44720661237586901</v>
      </c>
      <c r="F6" s="23">
        <f>'Example Results'!E42/2</f>
        <v>0.42795787222373477</v>
      </c>
      <c r="G6" s="23">
        <f>'Example Results'!F42/2</f>
        <v>0.40951838841433297</v>
      </c>
      <c r="H6" s="23">
        <f>'Example Results'!G42/2</f>
        <v>0.42092504924522728</v>
      </c>
      <c r="I6" s="23">
        <f>'Example Results'!H42/2</f>
        <v>0.43574214752049378</v>
      </c>
      <c r="J6" s="23">
        <f>'Example Results'!I42/2</f>
        <v>0.45085789992224479</v>
      </c>
      <c r="K6" s="23">
        <f>'Example Results'!J42/2</f>
        <v>0.48471179025988226</v>
      </c>
      <c r="L6" s="23">
        <f>'Example Results'!K42/2</f>
        <v>0.51372941054928578</v>
      </c>
      <c r="M6" s="23">
        <f>'Example Results'!L42/2</f>
        <v>0.46297747705507003</v>
      </c>
      <c r="N6" s="23">
        <f>'Example Results'!M42/2</f>
        <v>0.45299664882803747</v>
      </c>
      <c r="P6" s="64">
        <f>COUNTIF(C6:N13,"&lt;0.3")-COUNTIF(C6:N13,"&lt;0.1")</f>
        <v>0</v>
      </c>
    </row>
    <row r="7" spans="2:18">
      <c r="B7" s="63" t="s">
        <v>2</v>
      </c>
      <c r="C7" s="23">
        <f>'Example Results'!B43/2</f>
        <v>0.35825585270386939</v>
      </c>
      <c r="D7" s="23">
        <f>'Example Results'!C43/2</f>
        <v>0.45493308364814711</v>
      </c>
      <c r="E7" s="23">
        <f>'Example Results'!D43/2</f>
        <v>0.43883466283022099</v>
      </c>
      <c r="F7" s="23">
        <f>'Example Results'!E43/2</f>
        <v>0.42314087018366114</v>
      </c>
      <c r="G7" s="23">
        <f>'Example Results'!F43/2</f>
        <v>0.44503896145783584</v>
      </c>
      <c r="H7" s="23">
        <f>'Example Results'!G43/2</f>
        <v>0.4949238345848383</v>
      </c>
      <c r="I7" s="23">
        <f>'Example Results'!H43/2</f>
        <v>0.49475042251139573</v>
      </c>
      <c r="J7" s="23">
        <f>'Example Results'!I43/2</f>
        <v>0.4657809722423929</v>
      </c>
      <c r="K7" s="23">
        <f>'Example Results'!J43/2</f>
        <v>0.518979942772966</v>
      </c>
      <c r="L7" s="23">
        <f>'Example Results'!K43/2</f>
        <v>0.5085174143419261</v>
      </c>
      <c r="M7" s="23">
        <f>'Example Results'!L43/2</f>
        <v>0.46934555375204734</v>
      </c>
      <c r="N7" s="23">
        <f>'Example Results'!M43/2</f>
        <v>0.44360349484989392</v>
      </c>
      <c r="P7" s="64"/>
      <c r="R7" s="65"/>
    </row>
    <row r="8" spans="2:18">
      <c r="B8" s="63" t="s">
        <v>0</v>
      </c>
      <c r="C8" s="23">
        <f>'Example Results'!B44/2</f>
        <v>0.40430639220697329</v>
      </c>
      <c r="D8" s="23">
        <f>'Example Results'!C44/2</f>
        <v>0.48145549688079248</v>
      </c>
      <c r="E8" s="23">
        <f>'Example Results'!D44/2</f>
        <v>0.38736981303407436</v>
      </c>
      <c r="F8" s="23">
        <f>'Example Results'!E44/2</f>
        <v>0.40744707753710124</v>
      </c>
      <c r="G8" s="23">
        <f>'Example Results'!F44/2</f>
        <v>0.50504917287307316</v>
      </c>
      <c r="H8" s="23">
        <f>'Example Results'!G44/2</f>
        <v>0.52134027377260217</v>
      </c>
      <c r="I8" s="23">
        <f>'Example Results'!H44/2</f>
        <v>0.45975008568822068</v>
      </c>
      <c r="J8" s="23">
        <f>'Example Results'!I44/2</f>
        <v>0.43841076665069456</v>
      </c>
      <c r="K8" s="23">
        <f>'Example Results'!J44/2</f>
        <v>0.45695622450497797</v>
      </c>
      <c r="L8" s="23">
        <f>'Example Results'!K44/2</f>
        <v>0.45909497341077066</v>
      </c>
      <c r="M8" s="23">
        <f>'Example Results'!L44/2</f>
        <v>0.46740911893193782</v>
      </c>
      <c r="N8" s="23">
        <f>'Example Results'!M44/2</f>
        <v>0.48204317112968142</v>
      </c>
      <c r="P8" s="64"/>
    </row>
    <row r="9" spans="2:18">
      <c r="B9" s="63" t="s">
        <v>3</v>
      </c>
      <c r="C9" s="23">
        <f>'Example Results'!B45/2</f>
        <v>0.53154268409347805</v>
      </c>
      <c r="D9" s="23">
        <f>'Example Results'!C45/2</f>
        <v>0.4592780194882935</v>
      </c>
      <c r="E9" s="23">
        <f>'Example Results'!D45/2</f>
        <v>0.43244731812508341</v>
      </c>
      <c r="F9" s="72">
        <f>'Example Results'!E45/2</f>
        <v>0.40362237791728284</v>
      </c>
      <c r="G9" s="23">
        <f>'Example Results'!F45/2</f>
        <v>0.43414290284318929</v>
      </c>
      <c r="H9" s="23">
        <f>'Example Results'!G45/2</f>
        <v>0.41753387980901546</v>
      </c>
      <c r="I9" s="23">
        <f>'Example Results'!H45/2</f>
        <v>0.44187900811954756</v>
      </c>
      <c r="J9" s="23">
        <f>'Example Results'!I45/2</f>
        <v>0.38159904459006622</v>
      </c>
      <c r="K9" s="72">
        <f>'Example Results'!J45/2</f>
        <v>0.43846857067517542</v>
      </c>
      <c r="L9" s="23">
        <f>'Example Results'!K45/2</f>
        <v>0.33741750187851088</v>
      </c>
      <c r="M9" s="23">
        <f>'Example Results'!L45/2</f>
        <v>0.43451862900231503</v>
      </c>
      <c r="N9" s="23">
        <f>'Example Results'!M45/2</f>
        <v>0.50086801510228918</v>
      </c>
      <c r="P9" s="64"/>
    </row>
    <row r="10" spans="2:18">
      <c r="B10" s="63" t="s">
        <v>4</v>
      </c>
      <c r="C10" s="23">
        <f>'Example Results'!B46/2</f>
        <v>0.44928755725718078</v>
      </c>
      <c r="D10" s="23">
        <f>'Example Results'!C46/2</f>
        <v>0.38277439308784417</v>
      </c>
      <c r="E10" s="23">
        <f>'Example Results'!D46/2</f>
        <v>0.35064498948055306</v>
      </c>
      <c r="F10" s="23">
        <f>'Example Results'!E46/2</f>
        <v>0.45298701482395731</v>
      </c>
      <c r="G10" s="23">
        <f>'Example Results'!F46/2</f>
        <v>0.37785141700288893</v>
      </c>
      <c r="H10" s="23">
        <f>'Example Results'!G46/2</f>
        <v>0.46791008714410542</v>
      </c>
      <c r="I10" s="23">
        <f>'Example Results'!H46/2</f>
        <v>0.42946077686023776</v>
      </c>
      <c r="J10" s="23">
        <f>'Example Results'!I46/2</f>
        <v>0.41049142282642781</v>
      </c>
      <c r="K10" s="23">
        <f>'Example Results'!J46/2</f>
        <v>0.42268807199189423</v>
      </c>
      <c r="L10" s="23">
        <f>'Example Results'!K46/2</f>
        <v>0.4725344091025761</v>
      </c>
      <c r="M10" s="23">
        <f>'Example Results'!L46/2</f>
        <v>0.39627163280413047</v>
      </c>
      <c r="N10" s="23">
        <f>'Example Results'!M46/2</f>
        <v>0.43122379960690466</v>
      </c>
      <c r="P10" s="64"/>
    </row>
    <row r="11" spans="2:18">
      <c r="B11" s="63" t="s">
        <v>5</v>
      </c>
      <c r="C11" s="23">
        <f>'Example Results'!B47/2</f>
        <v>0.38209037879815372</v>
      </c>
      <c r="D11" s="72">
        <f>'Example Results'!C47/2</f>
        <v>0.43033747123153115</v>
      </c>
      <c r="E11" s="72">
        <f>'Example Results'!D47/2</f>
        <v>0.35962388128325035</v>
      </c>
      <c r="F11" s="23">
        <f>'Example Results'!E47/2</f>
        <v>0.37819824114977424</v>
      </c>
      <c r="G11" s="23">
        <f>'Example Results'!F47/2</f>
        <v>0.4068594032882123</v>
      </c>
      <c r="H11" s="72">
        <f>'Example Results'!G47/2</f>
        <v>0.45904680339036996</v>
      </c>
      <c r="I11" s="23">
        <f>'Example Results'!H47/2</f>
        <v>0.38369925747953831</v>
      </c>
      <c r="J11" s="23">
        <f>'Example Results'!I47/2</f>
        <v>0.38821760539312733</v>
      </c>
      <c r="K11" s="23">
        <f>'Example Results'!J47/2</f>
        <v>0.41266870774854109</v>
      </c>
      <c r="L11" s="23">
        <f>'Example Results'!K47/2</f>
        <v>0.3641229611886791</v>
      </c>
      <c r="M11" s="23">
        <f>'Example Results'!L47/2</f>
        <v>0.44401775702534024</v>
      </c>
      <c r="N11" s="23">
        <f>'Example Results'!M47/2</f>
        <v>0.47380609764115555</v>
      </c>
      <c r="P11" s="64"/>
    </row>
    <row r="12" spans="2:18">
      <c r="B12" s="63" t="s">
        <v>6</v>
      </c>
      <c r="C12" s="23">
        <f>'Example Results'!B48/2</f>
        <v>0.60757424429400009</v>
      </c>
      <c r="D12" s="23">
        <f>'Example Results'!C48/2</f>
        <v>0.37831384919873601</v>
      </c>
      <c r="E12" s="23">
        <f>'Example Results'!D48/2</f>
        <v>0.39249510320471276</v>
      </c>
      <c r="F12" s="23">
        <f>'Example Results'!E48/2</f>
        <v>0.39449897605338341</v>
      </c>
      <c r="G12" s="23">
        <f>'Example Results'!F48/2</f>
        <v>0.39447007404114293</v>
      </c>
      <c r="H12" s="23">
        <f>'Example Results'!G48/2</f>
        <v>0.45774621283955008</v>
      </c>
      <c r="I12" s="23">
        <f>'Example Results'!H48/2</f>
        <v>0.36823668093090195</v>
      </c>
      <c r="J12" s="23">
        <f>'Example Results'!I48/2</f>
        <v>0.36505745958445335</v>
      </c>
      <c r="K12" s="23">
        <f>'Example Results'!J48/2</f>
        <v>0.44344935078461156</v>
      </c>
      <c r="L12" s="23">
        <f>'Example Results'!K48/2</f>
        <v>0.38273585707152358</v>
      </c>
      <c r="M12" s="23">
        <f>'Example Results'!L48/2</f>
        <v>0.37993236188420071</v>
      </c>
      <c r="N12" s="23">
        <f>'Example Results'!M48/2</f>
        <v>0.41310223793214768</v>
      </c>
      <c r="P12" s="64"/>
    </row>
    <row r="13" spans="2:18">
      <c r="B13" s="63" t="s">
        <v>7</v>
      </c>
      <c r="C13" s="23">
        <f>'Example Results'!B49/2</f>
        <v>0.33671421958066011</v>
      </c>
      <c r="D13" s="23">
        <f>'Example Results'!C49/2</f>
        <v>0.40483626243138132</v>
      </c>
      <c r="E13" s="23">
        <f>'Example Results'!D49/2</f>
        <v>0.42416207461615674</v>
      </c>
      <c r="F13" s="23">
        <f>'Example Results'!E49/2</f>
        <v>0.38668579874438397</v>
      </c>
      <c r="G13" s="23">
        <f>'Example Results'!F49/2</f>
        <v>0.40400773808048873</v>
      </c>
      <c r="H13" s="23">
        <f>'Example Results'!G49/2</f>
        <v>0.41862252227007213</v>
      </c>
      <c r="I13" s="23">
        <f>'Example Results'!H49/2</f>
        <v>0.3902407462499583</v>
      </c>
      <c r="J13" s="23">
        <f>'Example Results'!I49/2</f>
        <v>0.37684948057855361</v>
      </c>
      <c r="K13" s="23">
        <f>'Example Results'!J49/2</f>
        <v>0.38748542108303619</v>
      </c>
      <c r="L13" s="23">
        <f>'Example Results'!K49/2</f>
        <v>0.41614658322147424</v>
      </c>
      <c r="M13" s="23">
        <f>'Example Results'!L49/2</f>
        <v>0.44559773369448441</v>
      </c>
      <c r="N13" s="23">
        <f>'Example Results'!M49/2</f>
        <v>0.40235068937870333</v>
      </c>
      <c r="P13" s="64">
        <f>AVERAGE(C6:N13)</f>
        <v>0.4313197382308695</v>
      </c>
    </row>
    <row r="14" spans="2:18">
      <c r="P14" s="64"/>
    </row>
    <row r="15" spans="2:18">
      <c r="P15" s="64"/>
    </row>
    <row r="16" spans="2:18">
      <c r="F16" s="11" t="s">
        <v>136</v>
      </c>
      <c r="P16" s="64"/>
    </row>
    <row r="17" spans="2:16">
      <c r="B17" s="22"/>
      <c r="C17" s="63">
        <v>1</v>
      </c>
      <c r="D17" s="63">
        <v>2</v>
      </c>
      <c r="E17" s="63">
        <v>3</v>
      </c>
      <c r="F17" s="63">
        <v>4</v>
      </c>
      <c r="G17" s="63">
        <v>5</v>
      </c>
      <c r="H17" s="63">
        <v>6</v>
      </c>
      <c r="I17" s="63">
        <v>7</v>
      </c>
      <c r="J17" s="63">
        <v>8</v>
      </c>
      <c r="K17" s="63">
        <v>9</v>
      </c>
      <c r="L17" s="63">
        <v>10</v>
      </c>
      <c r="M17" s="63">
        <v>11</v>
      </c>
      <c r="N17" s="63">
        <v>12</v>
      </c>
      <c r="P17" s="64"/>
    </row>
    <row r="18" spans="2:16">
      <c r="B18" s="63" t="s">
        <v>1</v>
      </c>
      <c r="C18" s="23">
        <f>'Example Results'!B42/3</f>
        <v>0.36163225114146985</v>
      </c>
      <c r="D18" s="23">
        <f>'Example Results'!C42/3</f>
        <v>0.30629453170510396</v>
      </c>
      <c r="E18" s="23">
        <f>'Example Results'!D42/3</f>
        <v>0.29813774158391265</v>
      </c>
      <c r="F18" s="23">
        <f>'Example Results'!E42/3</f>
        <v>0.28530524814915653</v>
      </c>
      <c r="G18" s="23">
        <f>'Example Results'!F42/3</f>
        <v>0.27301225894288866</v>
      </c>
      <c r="H18" s="23">
        <f>'Example Results'!G42/3</f>
        <v>0.28061669949681817</v>
      </c>
      <c r="I18" s="23">
        <f>'Example Results'!H42/3</f>
        <v>0.2904947650136625</v>
      </c>
      <c r="J18" s="23">
        <f>'Example Results'!I42/3</f>
        <v>0.30057193328149651</v>
      </c>
      <c r="K18" s="23">
        <f>'Example Results'!J42/3</f>
        <v>0.32314119350658815</v>
      </c>
      <c r="L18" s="23">
        <f>'Example Results'!K42/3</f>
        <v>0.34248627369952384</v>
      </c>
      <c r="M18" s="23">
        <f>'Example Results'!L42/3</f>
        <v>0.30865165137004669</v>
      </c>
      <c r="N18" s="23">
        <f>'Example Results'!M42/3</f>
        <v>0.30199776588535832</v>
      </c>
      <c r="P18" s="64">
        <f>COUNTIF(C18:N25,"&lt;0.3")-COUNTIF(C18:N25,"&lt;0.1")</f>
        <v>64</v>
      </c>
    </row>
    <row r="19" spans="2:16">
      <c r="B19" s="63" t="s">
        <v>2</v>
      </c>
      <c r="C19" s="23">
        <f>'Example Results'!B43/3</f>
        <v>0.23883723513591293</v>
      </c>
      <c r="D19" s="23">
        <f>'Example Results'!C43/3</f>
        <v>0.30328872243209809</v>
      </c>
      <c r="E19" s="23">
        <f>'Example Results'!D43/3</f>
        <v>0.29255644188681401</v>
      </c>
      <c r="F19" s="23">
        <f>'Example Results'!E43/3</f>
        <v>0.28209391345577411</v>
      </c>
      <c r="G19" s="23">
        <f>'Example Results'!F43/3</f>
        <v>0.29669264097189058</v>
      </c>
      <c r="H19" s="23">
        <f>'Example Results'!G43/3</f>
        <v>0.32994922305655888</v>
      </c>
      <c r="I19" s="23">
        <f>'Example Results'!H43/3</f>
        <v>0.32983361500759717</v>
      </c>
      <c r="J19" s="23">
        <f>'Example Results'!I43/3</f>
        <v>0.31052064816159525</v>
      </c>
      <c r="K19" s="23">
        <f>'Example Results'!J43/3</f>
        <v>0.34598662851531065</v>
      </c>
      <c r="L19" s="23">
        <f>'Example Results'!K43/3</f>
        <v>0.33901160956128407</v>
      </c>
      <c r="M19" s="23">
        <f>'Example Results'!L43/3</f>
        <v>0.31289703583469824</v>
      </c>
      <c r="N19" s="23">
        <f>'Example Results'!M43/3</f>
        <v>0.29573566323326261</v>
      </c>
      <c r="P19" s="64"/>
    </row>
    <row r="20" spans="2:16">
      <c r="B20" s="63" t="s">
        <v>0</v>
      </c>
      <c r="C20" s="23">
        <f>'Example Results'!B44/3</f>
        <v>0.26953759480464884</v>
      </c>
      <c r="D20" s="23">
        <f>'Example Results'!C44/3</f>
        <v>0.32097033125386165</v>
      </c>
      <c r="E20" s="23">
        <f>'Example Results'!D44/3</f>
        <v>0.25824654202271624</v>
      </c>
      <c r="F20" s="23">
        <f>'Example Results'!E44/3</f>
        <v>0.27163138502473416</v>
      </c>
      <c r="G20" s="23">
        <f>'Example Results'!F44/3</f>
        <v>0.33669944858204875</v>
      </c>
      <c r="H20" s="23">
        <f>'Example Results'!G44/3</f>
        <v>0.34756018251506809</v>
      </c>
      <c r="I20" s="23">
        <f>'Example Results'!H44/3</f>
        <v>0.30650005712548045</v>
      </c>
      <c r="J20" s="23">
        <f>'Example Results'!I44/3</f>
        <v>0.29227384443379639</v>
      </c>
      <c r="K20" s="23">
        <f>'Example Results'!J44/3</f>
        <v>0.30463748300331867</v>
      </c>
      <c r="L20" s="23">
        <f>'Example Results'!K44/3</f>
        <v>0.30606331560718042</v>
      </c>
      <c r="M20" s="23">
        <f>'Example Results'!L44/3</f>
        <v>0.31160607928795853</v>
      </c>
      <c r="N20" s="23">
        <f>'Example Results'!M44/3</f>
        <v>0.32136211408645426</v>
      </c>
      <c r="P20" s="64"/>
    </row>
    <row r="21" spans="2:16">
      <c r="B21" s="63" t="s">
        <v>3</v>
      </c>
      <c r="C21" s="23">
        <f>'Example Results'!B45/3</f>
        <v>0.35436178939565205</v>
      </c>
      <c r="D21" s="23">
        <f>'Example Results'!C45/3</f>
        <v>0.30618534632552902</v>
      </c>
      <c r="E21" s="23">
        <f>'Example Results'!D45/3</f>
        <v>0.28829821208338896</v>
      </c>
      <c r="F21" s="23">
        <f>'Example Results'!E45/3</f>
        <v>0.26908158527818854</v>
      </c>
      <c r="G21" s="23">
        <f>'Example Results'!F45/3</f>
        <v>0.28942860189545955</v>
      </c>
      <c r="H21" s="23">
        <f>'Example Results'!G45/3</f>
        <v>0.27835591987267699</v>
      </c>
      <c r="I21" s="23">
        <f>'Example Results'!H45/3</f>
        <v>0.2945860054130317</v>
      </c>
      <c r="J21" s="23">
        <f>'Example Results'!I45/3</f>
        <v>0.25439936306004413</v>
      </c>
      <c r="K21" s="23">
        <f>'Example Results'!J45/3</f>
        <v>0.29231238045011693</v>
      </c>
      <c r="L21" s="23">
        <f>'Example Results'!K45/3</f>
        <v>0.2249450012523406</v>
      </c>
      <c r="M21" s="23">
        <f>'Example Results'!L45/3</f>
        <v>0.28967908600154335</v>
      </c>
      <c r="N21" s="23">
        <f>'Example Results'!M45/3</f>
        <v>0.33391201006819277</v>
      </c>
      <c r="P21" s="64"/>
    </row>
    <row r="22" spans="2:16">
      <c r="B22" s="63" t="s">
        <v>4</v>
      </c>
      <c r="C22" s="23">
        <f>'Example Results'!B46/3</f>
        <v>0.29952503817145387</v>
      </c>
      <c r="D22" s="23">
        <f>'Example Results'!C46/3</f>
        <v>0.25518292872522946</v>
      </c>
      <c r="E22" s="23">
        <f>'Example Results'!D46/3</f>
        <v>0.2337633263203687</v>
      </c>
      <c r="F22" s="23">
        <f>'Example Results'!E46/3</f>
        <v>0.30199134321597154</v>
      </c>
      <c r="G22" s="23">
        <f>'Example Results'!F46/3</f>
        <v>0.25190094466859264</v>
      </c>
      <c r="H22" s="23">
        <f>'Example Results'!G46/3</f>
        <v>0.31194005809607028</v>
      </c>
      <c r="I22" s="23">
        <f>'Example Results'!H46/3</f>
        <v>0.28630718457349186</v>
      </c>
      <c r="J22" s="23">
        <f>'Example Results'!I46/3</f>
        <v>0.27366094855095185</v>
      </c>
      <c r="K22" s="23">
        <f>'Example Results'!J46/3</f>
        <v>0.28179204799459617</v>
      </c>
      <c r="L22" s="23">
        <f>'Example Results'!K46/3</f>
        <v>0.31502293940171738</v>
      </c>
      <c r="M22" s="23">
        <f>'Example Results'!L46/3</f>
        <v>0.26418108853608696</v>
      </c>
      <c r="N22" s="23">
        <f>'Example Results'!M46/3</f>
        <v>0.28748253307126975</v>
      </c>
      <c r="P22" s="64"/>
    </row>
    <row r="23" spans="2:16">
      <c r="B23" s="63" t="s">
        <v>5</v>
      </c>
      <c r="C23" s="23">
        <f>'Example Results'!B47/3</f>
        <v>0.25472691919876916</v>
      </c>
      <c r="D23" s="23">
        <f>'Example Results'!C47/3</f>
        <v>0.28689164748768742</v>
      </c>
      <c r="E23" s="23">
        <f>'Example Results'!D47/3</f>
        <v>0.23974925418883355</v>
      </c>
      <c r="F23" s="23">
        <f>'Example Results'!E47/3</f>
        <v>0.25213216076651618</v>
      </c>
      <c r="G23" s="23">
        <f>'Example Results'!F47/3</f>
        <v>0.27123960219214155</v>
      </c>
      <c r="H23" s="23">
        <f>'Example Results'!G47/3</f>
        <v>0.30603120226024666</v>
      </c>
      <c r="I23" s="23">
        <f>'Example Results'!H47/3</f>
        <v>0.25579950498635889</v>
      </c>
      <c r="J23" s="23">
        <f>'Example Results'!I47/3</f>
        <v>0.25881173692875153</v>
      </c>
      <c r="K23" s="23">
        <f>'Example Results'!J47/3</f>
        <v>0.27511247183236071</v>
      </c>
      <c r="L23" s="23">
        <f>'Example Results'!K47/3</f>
        <v>0.24274864079245273</v>
      </c>
      <c r="M23" s="23">
        <f>'Example Results'!L47/3</f>
        <v>0.29601183801689351</v>
      </c>
      <c r="N23" s="23">
        <f>'Example Results'!M47/3</f>
        <v>0.31587073176077035</v>
      </c>
      <c r="P23" s="64"/>
    </row>
    <row r="24" spans="2:16">
      <c r="B24" s="63" t="s">
        <v>6</v>
      </c>
      <c r="C24" s="23">
        <f>'Example Results'!B48/3</f>
        <v>0.40504949619600006</v>
      </c>
      <c r="D24" s="23">
        <f>'Example Results'!C48/3</f>
        <v>0.25220923279915736</v>
      </c>
      <c r="E24" s="23">
        <f>'Example Results'!D48/3</f>
        <v>0.26166340213647515</v>
      </c>
      <c r="F24" s="23">
        <f>'Example Results'!E48/3</f>
        <v>0.26299931736892229</v>
      </c>
      <c r="G24" s="23">
        <f>'Example Results'!F48/3</f>
        <v>0.26298004936076197</v>
      </c>
      <c r="H24" s="23">
        <f>'Example Results'!G48/3</f>
        <v>0.30516414189303337</v>
      </c>
      <c r="I24" s="23">
        <f>'Example Results'!H48/3</f>
        <v>0.2454911206206013</v>
      </c>
      <c r="J24" s="23">
        <f>'Example Results'!I48/3</f>
        <v>0.24337163972296891</v>
      </c>
      <c r="K24" s="23">
        <f>'Example Results'!J48/3</f>
        <v>0.29563290052307439</v>
      </c>
      <c r="L24" s="23">
        <f>'Example Results'!K48/3</f>
        <v>0.25515723804768237</v>
      </c>
      <c r="M24" s="23">
        <f>'Example Results'!L48/3</f>
        <v>0.25328824125613381</v>
      </c>
      <c r="N24" s="23">
        <f>'Example Results'!M48/3</f>
        <v>0.2754014919547651</v>
      </c>
      <c r="P24" s="64"/>
    </row>
    <row r="25" spans="2:16">
      <c r="B25" s="63" t="s">
        <v>7</v>
      </c>
      <c r="C25" s="23">
        <f>'Example Results'!B49/3</f>
        <v>0.22447614638710675</v>
      </c>
      <c r="D25" s="23">
        <f>'Example Results'!C49/3</f>
        <v>0.26989084162092086</v>
      </c>
      <c r="E25" s="23">
        <f>'Example Results'!D49/3</f>
        <v>0.28277471641077118</v>
      </c>
      <c r="F25" s="23">
        <f>'Example Results'!E49/3</f>
        <v>0.257790532496256</v>
      </c>
      <c r="G25" s="23">
        <f>'Example Results'!F49/3</f>
        <v>0.26933849205365917</v>
      </c>
      <c r="H25" s="23">
        <f>'Example Results'!G49/3</f>
        <v>0.27908168151338142</v>
      </c>
      <c r="I25" s="23">
        <f>'Example Results'!H49/3</f>
        <v>0.26016049749997222</v>
      </c>
      <c r="J25" s="23">
        <f>'Example Results'!I49/3</f>
        <v>0.25123298705236907</v>
      </c>
      <c r="K25" s="23">
        <f>'Example Results'!J49/3</f>
        <v>0.25832361405535748</v>
      </c>
      <c r="L25" s="23">
        <f>'Example Results'!K49/3</f>
        <v>0.27743105548098285</v>
      </c>
      <c r="M25" s="23">
        <f>'Example Results'!L49/3</f>
        <v>0.29706515579632292</v>
      </c>
      <c r="N25" s="23">
        <f>'Example Results'!M49/3</f>
        <v>0.26823379291913557</v>
      </c>
      <c r="P25" s="64">
        <f>AVERAGE(C18:N25)</f>
        <v>0.28754649215391315</v>
      </c>
    </row>
    <row r="26" spans="2:16">
      <c r="P26" s="64"/>
    </row>
    <row r="27" spans="2:16">
      <c r="P27" s="64"/>
    </row>
    <row r="28" spans="2:16">
      <c r="F28" s="11" t="s">
        <v>137</v>
      </c>
      <c r="P28" s="64"/>
    </row>
    <row r="29" spans="2:16">
      <c r="B29" s="22"/>
      <c r="C29" s="63">
        <v>1</v>
      </c>
      <c r="D29" s="63">
        <v>2</v>
      </c>
      <c r="E29" s="63">
        <v>3</v>
      </c>
      <c r="F29" s="63">
        <v>4</v>
      </c>
      <c r="G29" s="63">
        <v>5</v>
      </c>
      <c r="H29" s="63">
        <v>6</v>
      </c>
      <c r="I29" s="63">
        <v>7</v>
      </c>
      <c r="J29" s="63">
        <v>8</v>
      </c>
      <c r="K29" s="63">
        <v>9</v>
      </c>
      <c r="L29" s="63">
        <v>10</v>
      </c>
      <c r="M29" s="63">
        <v>11</v>
      </c>
      <c r="N29" s="63">
        <v>12</v>
      </c>
      <c r="P29" s="64"/>
    </row>
    <row r="30" spans="2:16">
      <c r="B30" s="63" t="s">
        <v>1</v>
      </c>
      <c r="C30" s="23">
        <f>'Example Results'!B42/4</f>
        <v>0.2712241883561024</v>
      </c>
      <c r="D30" s="23">
        <f>'Example Results'!C42/4</f>
        <v>0.22972089877882798</v>
      </c>
      <c r="E30" s="23">
        <f>'Example Results'!D42/4</f>
        <v>0.2236033061879345</v>
      </c>
      <c r="F30" s="23">
        <f>'Example Results'!E42/4</f>
        <v>0.21397893611186738</v>
      </c>
      <c r="G30" s="23">
        <f>'Example Results'!F42/4</f>
        <v>0.20475919420716648</v>
      </c>
      <c r="H30" s="23">
        <f>'Example Results'!G42/4</f>
        <v>0.21046252462261364</v>
      </c>
      <c r="I30" s="23">
        <f>'Example Results'!H42/4</f>
        <v>0.21787107376024689</v>
      </c>
      <c r="J30" s="23">
        <f>'Example Results'!I42/4</f>
        <v>0.22542894996112239</v>
      </c>
      <c r="K30" s="23">
        <f>'Example Results'!J42/4</f>
        <v>0.24235589512994113</v>
      </c>
      <c r="L30" s="23">
        <f>'Example Results'!K42/4</f>
        <v>0.25686470527464289</v>
      </c>
      <c r="M30" s="23">
        <f>'Example Results'!L42/4</f>
        <v>0.23148873852753502</v>
      </c>
      <c r="N30" s="23">
        <f>'Example Results'!M42/4</f>
        <v>0.22649832441401874</v>
      </c>
      <c r="P30" s="64">
        <f>COUNTIF(C30:N37,"&lt;0.3")-COUNTIF(C30:N37,"&lt;0.1")</f>
        <v>94</v>
      </c>
    </row>
    <row r="31" spans="2:16">
      <c r="B31" s="63" t="s">
        <v>2</v>
      </c>
      <c r="C31" s="23">
        <f>'Example Results'!B43/4</f>
        <v>0.1791279263519347</v>
      </c>
      <c r="D31" s="23">
        <f>'Example Results'!C43/4</f>
        <v>0.22746654182407355</v>
      </c>
      <c r="E31" s="23">
        <f>'Example Results'!D43/4</f>
        <v>0.21941733141511049</v>
      </c>
      <c r="F31" s="23">
        <f>'Example Results'!E43/4</f>
        <v>0.21157043509183057</v>
      </c>
      <c r="G31" s="23">
        <f>'Example Results'!F43/4</f>
        <v>0.22251948072891792</v>
      </c>
      <c r="H31" s="23">
        <f>'Example Results'!G43/4</f>
        <v>0.24746191729241915</v>
      </c>
      <c r="I31" s="23">
        <f>'Example Results'!H43/4</f>
        <v>0.24737521125569786</v>
      </c>
      <c r="J31" s="23">
        <f>'Example Results'!I43/4</f>
        <v>0.23289048612119645</v>
      </c>
      <c r="K31" s="23">
        <f>'Example Results'!J43/4</f>
        <v>0.259489971386483</v>
      </c>
      <c r="L31" s="23">
        <f>'Example Results'!K43/4</f>
        <v>0.25425870717096305</v>
      </c>
      <c r="M31" s="23">
        <f>'Example Results'!L43/4</f>
        <v>0.23467277687602367</v>
      </c>
      <c r="N31" s="23">
        <f>'Example Results'!M43/4</f>
        <v>0.22180174742494696</v>
      </c>
      <c r="P31" s="64"/>
    </row>
    <row r="32" spans="2:16">
      <c r="B32" s="63" t="s">
        <v>0</v>
      </c>
      <c r="C32" s="23">
        <f>'Example Results'!B44/4</f>
        <v>0.20215319610348664</v>
      </c>
      <c r="D32" s="23">
        <f>'Example Results'!C44/4</f>
        <v>0.24072774844039624</v>
      </c>
      <c r="E32" s="23">
        <f>'Example Results'!D44/4</f>
        <v>0.19368490651703718</v>
      </c>
      <c r="F32" s="23">
        <f>'Example Results'!E44/4</f>
        <v>0.20372353876855062</v>
      </c>
      <c r="G32" s="23">
        <f>'Example Results'!F44/4</f>
        <v>0.25252458643653658</v>
      </c>
      <c r="H32" s="23">
        <f>'Example Results'!G44/4</f>
        <v>0.26067013688630108</v>
      </c>
      <c r="I32" s="23">
        <f>'Example Results'!H44/4</f>
        <v>0.22987504284411034</v>
      </c>
      <c r="J32" s="23">
        <f>'Example Results'!I44/4</f>
        <v>0.21920538332534728</v>
      </c>
      <c r="K32" s="23">
        <f>'Example Results'!J44/4</f>
        <v>0.22847811225248899</v>
      </c>
      <c r="L32" s="23">
        <f>'Example Results'!K44/4</f>
        <v>0.22954748670538533</v>
      </c>
      <c r="M32" s="23">
        <f>'Example Results'!L44/4</f>
        <v>0.23370455946596891</v>
      </c>
      <c r="N32" s="23">
        <f>'Example Results'!M44/4</f>
        <v>0.24102158556484071</v>
      </c>
      <c r="P32" s="64"/>
    </row>
    <row r="33" spans="2:16">
      <c r="B33" s="63" t="s">
        <v>3</v>
      </c>
      <c r="C33" s="23">
        <f>'Example Results'!B45/4</f>
        <v>0.26577134204673902</v>
      </c>
      <c r="D33" s="23">
        <f>'Example Results'!C45/4</f>
        <v>0.22963900974414675</v>
      </c>
      <c r="E33" s="23">
        <f>'Example Results'!D45/4</f>
        <v>0.21622365906254171</v>
      </c>
      <c r="F33" s="23">
        <f>'Example Results'!E45/4</f>
        <v>0.20181118895864142</v>
      </c>
      <c r="G33" s="23">
        <f>'Example Results'!F45/4</f>
        <v>0.21707145142159465</v>
      </c>
      <c r="H33" s="23">
        <f>'Example Results'!G45/4</f>
        <v>0.20876693990450773</v>
      </c>
      <c r="I33" s="23">
        <f>'Example Results'!H45/4</f>
        <v>0.22093950405977378</v>
      </c>
      <c r="J33" s="23">
        <f>'Example Results'!I45/4</f>
        <v>0.19079952229503311</v>
      </c>
      <c r="K33" s="23">
        <f>'Example Results'!J45/4</f>
        <v>0.21923428533758771</v>
      </c>
      <c r="L33" s="23">
        <f>'Example Results'!K45/4</f>
        <v>0.16870875093925544</v>
      </c>
      <c r="M33" s="23">
        <f>'Example Results'!L45/4</f>
        <v>0.21725931450115751</v>
      </c>
      <c r="N33" s="23">
        <f>'Example Results'!M45/4</f>
        <v>0.25043400755114459</v>
      </c>
      <c r="P33" s="64"/>
    </row>
    <row r="34" spans="2:16">
      <c r="B34" s="63" t="s">
        <v>4</v>
      </c>
      <c r="C34" s="23">
        <f>'Example Results'!B46/4</f>
        <v>0.22464377862859039</v>
      </c>
      <c r="D34" s="23">
        <f>'Example Results'!C46/4</f>
        <v>0.19138719654392208</v>
      </c>
      <c r="E34" s="23" t="b">
        <f>E35='Example Results'!D46/4</f>
        <v>0</v>
      </c>
      <c r="F34" s="23">
        <f>'Example Results'!E46/4</f>
        <v>0.22649350741197866</v>
      </c>
      <c r="G34" s="23">
        <f>'Example Results'!F46/4</f>
        <v>0.18892570850144447</v>
      </c>
      <c r="H34" s="23">
        <f>'Example Results'!G46/4</f>
        <v>0.23395504357205271</v>
      </c>
      <c r="I34" s="23">
        <f>'Example Results'!H46/4</f>
        <v>0.21473038843011888</v>
      </c>
      <c r="J34" s="23">
        <f>'Example Results'!I46/4</f>
        <v>0.2052457114132139</v>
      </c>
      <c r="K34" s="23">
        <f>'Example Results'!J46/4</f>
        <v>0.21134403599594712</v>
      </c>
      <c r="L34" s="23">
        <f>'Example Results'!K46/4</f>
        <v>0.23626720455128805</v>
      </c>
      <c r="M34" s="23">
        <f>'Example Results'!L46/4</f>
        <v>0.19813581640206523</v>
      </c>
      <c r="N34" s="23">
        <f>'Example Results'!M46/4</f>
        <v>0.21561189980345233</v>
      </c>
      <c r="P34" s="64"/>
    </row>
    <row r="35" spans="2:16">
      <c r="B35" s="63" t="s">
        <v>5</v>
      </c>
      <c r="C35" s="23">
        <f>'Example Results'!B47/4</f>
        <v>0.19104518939907686</v>
      </c>
      <c r="D35" s="23">
        <f>'Example Results'!C47/4</f>
        <v>0.21516873561576558</v>
      </c>
      <c r="E35" s="23">
        <f>'Example Results'!D47/4</f>
        <v>0.17981194064162517</v>
      </c>
      <c r="F35" s="23">
        <f>'Example Results'!E47/4</f>
        <v>0.18909912057488712</v>
      </c>
      <c r="G35" s="23">
        <f>'Example Results'!F47/4</f>
        <v>0.20342970164410615</v>
      </c>
      <c r="H35" s="23">
        <f>'Example Results'!G47/4</f>
        <v>0.22952340169518498</v>
      </c>
      <c r="I35" s="23">
        <f>'Example Results'!H47/4</f>
        <v>0.19184962873976916</v>
      </c>
      <c r="J35" s="23">
        <f>'Example Results'!I47/4</f>
        <v>0.19410880269656366</v>
      </c>
      <c r="K35" s="23">
        <f>'Example Results'!J47/4</f>
        <v>0.20633435387427054</v>
      </c>
      <c r="L35" s="23">
        <f>'Example Results'!K47/4</f>
        <v>0.18206148059433955</v>
      </c>
      <c r="M35" s="23">
        <f>'Example Results'!L47/4</f>
        <v>0.22200887851267012</v>
      </c>
      <c r="N35" s="23">
        <f>'Example Results'!M47/4</f>
        <v>0.23690304882057778</v>
      </c>
      <c r="P35" s="64"/>
    </row>
    <row r="36" spans="2:16">
      <c r="B36" s="63" t="s">
        <v>6</v>
      </c>
      <c r="C36" s="23">
        <f>'Example Results'!B48/4</f>
        <v>0.30378712214700004</v>
      </c>
      <c r="D36" s="23">
        <f>'Example Results'!C48/4</f>
        <v>0.189156924599368</v>
      </c>
      <c r="E36" s="23">
        <f>'Example Results'!D48/4</f>
        <v>0.19624755160235638</v>
      </c>
      <c r="F36" s="23">
        <f>'Example Results'!E48/4</f>
        <v>0.19724948802669171</v>
      </c>
      <c r="G36" s="23">
        <f>'Example Results'!F48/4</f>
        <v>0.19723503702057146</v>
      </c>
      <c r="H36" s="23">
        <f>'Example Results'!G48/4</f>
        <v>0.22887310641977504</v>
      </c>
      <c r="I36" s="23">
        <f>'Example Results'!H48/4</f>
        <v>0.18411834046545097</v>
      </c>
      <c r="J36" s="23">
        <f>'Example Results'!I48/4</f>
        <v>0.18252872979222667</v>
      </c>
      <c r="K36" s="23">
        <f>'Example Results'!J48/4</f>
        <v>0.22172467539230578</v>
      </c>
      <c r="L36" s="23">
        <f>'Example Results'!K48/4</f>
        <v>0.19136792853576179</v>
      </c>
      <c r="M36" s="23">
        <f>'Example Results'!L48/4</f>
        <v>0.18996618094210035</v>
      </c>
      <c r="N36" s="23">
        <f>'Example Results'!M48/4</f>
        <v>0.20655111896607384</v>
      </c>
      <c r="P36" s="64"/>
    </row>
    <row r="37" spans="2:16">
      <c r="B37" s="63" t="s">
        <v>7</v>
      </c>
      <c r="C37" s="23">
        <f>'Example Results'!B49/4</f>
        <v>0.16835710979033006</v>
      </c>
      <c r="D37" s="23">
        <f>'Example Results'!C49/4</f>
        <v>0.20241813121569066</v>
      </c>
      <c r="E37" s="23">
        <f>'Example Results'!D49/4</f>
        <v>0.21208103730807837</v>
      </c>
      <c r="F37" s="23">
        <f>'Example Results'!E49/4</f>
        <v>0.19334289937219198</v>
      </c>
      <c r="G37" s="23">
        <f>'Example Results'!F49/4</f>
        <v>0.20200386904024437</v>
      </c>
      <c r="H37" s="23">
        <f>'Example Results'!G49/4</f>
        <v>0.20931126113503606</v>
      </c>
      <c r="I37" s="23">
        <f>'Example Results'!H49/4</f>
        <v>0.19512037312497915</v>
      </c>
      <c r="J37" s="23">
        <f>'Example Results'!I49/4</f>
        <v>0.1884247402892768</v>
      </c>
      <c r="K37" s="23">
        <f>'Example Results'!J49/4</f>
        <v>0.19374271054151809</v>
      </c>
      <c r="L37" s="23">
        <f>'Example Results'!K49/4</f>
        <v>0.20807329161073712</v>
      </c>
      <c r="M37" s="23">
        <f>'Example Results'!L49/4</f>
        <v>0.22279886684724221</v>
      </c>
      <c r="N37" s="23">
        <f>'Example Results'!M49/4</f>
        <v>0.20117534468935167</v>
      </c>
      <c r="P37" s="64"/>
    </row>
    <row r="38" spans="2:16">
      <c r="P38" s="64"/>
    </row>
    <row r="39" spans="2:16">
      <c r="P39" s="64"/>
    </row>
    <row r="40" spans="2:16">
      <c r="F40" s="11" t="s">
        <v>138</v>
      </c>
      <c r="P40" s="64"/>
    </row>
    <row r="41" spans="2:16">
      <c r="B41" s="22"/>
      <c r="C41" s="63">
        <v>1</v>
      </c>
      <c r="D41" s="63">
        <v>2</v>
      </c>
      <c r="E41" s="63">
        <v>3</v>
      </c>
      <c r="F41" s="63">
        <v>4</v>
      </c>
      <c r="G41" s="63">
        <v>5</v>
      </c>
      <c r="H41" s="63">
        <v>6</v>
      </c>
      <c r="I41" s="63">
        <v>7</v>
      </c>
      <c r="J41" s="63">
        <v>8</v>
      </c>
      <c r="K41" s="63">
        <v>9</v>
      </c>
      <c r="L41" s="63">
        <v>10</v>
      </c>
      <c r="M41" s="63">
        <v>11</v>
      </c>
      <c r="N41" s="63">
        <v>12</v>
      </c>
      <c r="P41" s="64"/>
    </row>
    <row r="42" spans="2:16">
      <c r="B42" s="63" t="s">
        <v>1</v>
      </c>
      <c r="C42" s="23">
        <f>'Example Results'!B42/5</f>
        <v>0.21697935068488192</v>
      </c>
      <c r="D42" s="23">
        <f>'Example Results'!C42/5</f>
        <v>0.18377671902306239</v>
      </c>
      <c r="E42" s="23">
        <f>'Example Results'!D42/5</f>
        <v>0.17888264495034761</v>
      </c>
      <c r="F42" s="23">
        <f>'Example Results'!E42/5</f>
        <v>0.1711831488894939</v>
      </c>
      <c r="G42" s="23">
        <f>'Example Results'!F42/5</f>
        <v>0.16380735536573318</v>
      </c>
      <c r="H42" s="23">
        <f>'Example Results'!G42/5</f>
        <v>0.1683700196980909</v>
      </c>
      <c r="I42" s="23">
        <f>'Example Results'!H42/5</f>
        <v>0.17429685900819752</v>
      </c>
      <c r="J42" s="23">
        <f>'Example Results'!I42/5</f>
        <v>0.18034315996889791</v>
      </c>
      <c r="K42" s="23">
        <f>'Example Results'!J42/5</f>
        <v>0.19388471610395291</v>
      </c>
      <c r="L42" s="23">
        <f>'Example Results'!K42/5</f>
        <v>0.20549176421971432</v>
      </c>
      <c r="M42" s="23">
        <f>'Example Results'!L42/5</f>
        <v>0.185190990822028</v>
      </c>
      <c r="N42" s="23">
        <f>'Example Results'!M42/5</f>
        <v>0.181198659531215</v>
      </c>
      <c r="P42" s="64">
        <f>COUNTIF(C42:N49,"&lt;0.3")-COUNTIF(C42:N49,"&lt;0.1")</f>
        <v>96</v>
      </c>
    </row>
    <row r="43" spans="2:16">
      <c r="B43" s="63" t="s">
        <v>2</v>
      </c>
      <c r="C43" s="23">
        <f>'Example Results'!B43/5</f>
        <v>0.14330234108154777</v>
      </c>
      <c r="D43" s="23">
        <f>'Example Results'!C43/5</f>
        <v>0.18197323345925884</v>
      </c>
      <c r="E43" s="23">
        <f>'Example Results'!D43/5</f>
        <v>0.17553386513208841</v>
      </c>
      <c r="F43" s="23">
        <f>'Example Results'!E43/5</f>
        <v>0.16925634807346446</v>
      </c>
      <c r="G43" s="23">
        <f>'Example Results'!F43/5</f>
        <v>0.17801558458313432</v>
      </c>
      <c r="H43" s="23">
        <f>'Example Results'!G43/5</f>
        <v>0.19796953383393531</v>
      </c>
      <c r="I43" s="23">
        <f>'Example Results'!H43/5</f>
        <v>0.19790016900455829</v>
      </c>
      <c r="J43" s="23">
        <f>'Example Results'!I43/5</f>
        <v>0.18631238889695717</v>
      </c>
      <c r="K43" s="23">
        <f>'Example Results'!J43/5</f>
        <v>0.20759197710918639</v>
      </c>
      <c r="L43" s="23">
        <f>'Example Results'!K43/5</f>
        <v>0.20340696573677045</v>
      </c>
      <c r="M43" s="23">
        <f>'Example Results'!L43/5</f>
        <v>0.18773822150081892</v>
      </c>
      <c r="N43" s="23">
        <f>'Example Results'!M43/5</f>
        <v>0.17744139793995756</v>
      </c>
      <c r="P43" s="64"/>
    </row>
    <row r="44" spans="2:16">
      <c r="B44" s="63" t="s">
        <v>0</v>
      </c>
      <c r="C44" s="23">
        <f>'Example Results'!B44/5</f>
        <v>0.1617225568827893</v>
      </c>
      <c r="D44" s="23">
        <f>'Example Results'!C44/5</f>
        <v>0.192582198752317</v>
      </c>
      <c r="E44" s="23">
        <f>'Example Results'!D44/5</f>
        <v>0.15494792521362974</v>
      </c>
      <c r="F44" s="23">
        <f>'Example Results'!E44/5</f>
        <v>0.16297883101484051</v>
      </c>
      <c r="G44" s="23">
        <f>'Example Results'!F44/5</f>
        <v>0.20201966914922925</v>
      </c>
      <c r="H44" s="23">
        <f>'Example Results'!G44/5</f>
        <v>0.20853610950904086</v>
      </c>
      <c r="I44" s="23">
        <f>'Example Results'!H44/5</f>
        <v>0.18390003427528828</v>
      </c>
      <c r="J44" s="23">
        <f>'Example Results'!I44/5</f>
        <v>0.17536430666027783</v>
      </c>
      <c r="K44" s="23">
        <f>'Example Results'!J44/5</f>
        <v>0.18278248980199119</v>
      </c>
      <c r="L44" s="23">
        <f>'Example Results'!K44/5</f>
        <v>0.18363798936430825</v>
      </c>
      <c r="M44" s="23">
        <f>'Example Results'!L44/5</f>
        <v>0.18696364757277512</v>
      </c>
      <c r="N44" s="23">
        <f>'Example Results'!M44/5</f>
        <v>0.19281726845187258</v>
      </c>
      <c r="P44" s="64"/>
    </row>
    <row r="45" spans="2:16">
      <c r="B45" s="63" t="s">
        <v>3</v>
      </c>
      <c r="C45" s="23">
        <f>'Example Results'!B45/5</f>
        <v>0.21261707363739121</v>
      </c>
      <c r="D45" s="23">
        <f>'Example Results'!C45/5</f>
        <v>0.18371120779531741</v>
      </c>
      <c r="E45" s="23">
        <f>'Example Results'!D45/5</f>
        <v>0.17297892725003336</v>
      </c>
      <c r="F45" s="23">
        <f>'Example Results'!E45/5</f>
        <v>0.16144895116691313</v>
      </c>
      <c r="G45" s="23">
        <f>'Example Results'!F45/5</f>
        <v>0.17365716113727572</v>
      </c>
      <c r="H45" s="23">
        <f>'Example Results'!G45/5</f>
        <v>0.16701355192360617</v>
      </c>
      <c r="I45" s="23">
        <f>'Example Results'!H45/5</f>
        <v>0.17675160324781902</v>
      </c>
      <c r="J45" s="23">
        <f>'Example Results'!I45/5</f>
        <v>0.15263961783602648</v>
      </c>
      <c r="K45" s="23">
        <f>'Example Results'!J45/5</f>
        <v>0.17538742827007017</v>
      </c>
      <c r="L45" s="23">
        <f>'Example Results'!K45/5</f>
        <v>0.13496700075140436</v>
      </c>
      <c r="M45" s="23">
        <f>'Example Results'!L45/5</f>
        <v>0.17380745160092601</v>
      </c>
      <c r="N45" s="23">
        <f>'Example Results'!M45/5</f>
        <v>0.20034720604091566</v>
      </c>
      <c r="P45" s="64"/>
    </row>
    <row r="46" spans="2:16">
      <c r="B46" s="63" t="s">
        <v>4</v>
      </c>
      <c r="C46" s="23">
        <f>'Example Results'!B46/5</f>
        <v>0.17971502290287231</v>
      </c>
      <c r="D46" s="23">
        <f>'Example Results'!C46/5</f>
        <v>0.15310975723513767</v>
      </c>
      <c r="E46" s="23">
        <f>'Example Results'!D46/5</f>
        <v>0.14025799579222123</v>
      </c>
      <c r="F46" s="23">
        <f>'Example Results'!E46/5</f>
        <v>0.18119480592958292</v>
      </c>
      <c r="G46" s="23">
        <f>'Example Results'!F46/5</f>
        <v>0.15114056680115556</v>
      </c>
      <c r="H46" s="23">
        <f>'Example Results'!G46/5</f>
        <v>0.18716403485764216</v>
      </c>
      <c r="I46" s="23">
        <f>'Example Results'!H46/5</f>
        <v>0.17178431074409511</v>
      </c>
      <c r="J46" s="23">
        <f>'Example Results'!I46/5</f>
        <v>0.16419656913057112</v>
      </c>
      <c r="K46" s="23">
        <f>'Example Results'!J46/5</f>
        <v>0.16907522879675768</v>
      </c>
      <c r="L46" s="23">
        <f>'Example Results'!K46/5</f>
        <v>0.18901376364103045</v>
      </c>
      <c r="M46" s="23">
        <f>'Example Results'!L46/5</f>
        <v>0.15850865312165219</v>
      </c>
      <c r="N46" s="23">
        <f>'Example Results'!M46/5</f>
        <v>0.17248951984276187</v>
      </c>
      <c r="P46" s="64"/>
    </row>
    <row r="47" spans="2:16">
      <c r="B47" s="63" t="s">
        <v>5</v>
      </c>
      <c r="C47" s="23">
        <f>'Example Results'!B47/5</f>
        <v>0.1528361515192615</v>
      </c>
      <c r="D47" s="23">
        <f>'Example Results'!C47/5</f>
        <v>0.17213498849261247</v>
      </c>
      <c r="E47" s="23">
        <f>'Example Results'!D47/5</f>
        <v>0.14384955251330014</v>
      </c>
      <c r="F47" s="23">
        <f>'Example Results'!E47/5</f>
        <v>0.1512792964599097</v>
      </c>
      <c r="G47" s="23">
        <f>'Example Results'!F47/5</f>
        <v>0.16274376131528492</v>
      </c>
      <c r="H47" s="23">
        <f>'Example Results'!G47/5</f>
        <v>0.18361872135614798</v>
      </c>
      <c r="I47" s="23">
        <f>'Example Results'!H47/5</f>
        <v>0.15347970299181532</v>
      </c>
      <c r="J47" s="23">
        <f>'Example Results'!I47/5</f>
        <v>0.15528704215725092</v>
      </c>
      <c r="K47" s="23">
        <f>'Example Results'!J47/5</f>
        <v>0.16506748309941643</v>
      </c>
      <c r="L47" s="23">
        <f>'Example Results'!K47/5</f>
        <v>0.14564918447547165</v>
      </c>
      <c r="M47" s="23">
        <f>'Example Results'!L47/5</f>
        <v>0.17760710281013609</v>
      </c>
      <c r="N47" s="23">
        <f>'Example Results'!M47/5</f>
        <v>0.18952243905646221</v>
      </c>
      <c r="P47" s="64"/>
    </row>
    <row r="48" spans="2:16">
      <c r="B48" s="63" t="s">
        <v>6</v>
      </c>
      <c r="C48" s="23">
        <f>'Example Results'!B48/5</f>
        <v>0.24302969771760002</v>
      </c>
      <c r="D48" s="23">
        <f>'Example Results'!C48/5</f>
        <v>0.15132553967949441</v>
      </c>
      <c r="E48" s="23">
        <f>'Example Results'!D48/5</f>
        <v>0.1569980412818851</v>
      </c>
      <c r="F48" s="23">
        <f>'Example Results'!E48/5</f>
        <v>0.15779959042135336</v>
      </c>
      <c r="G48" s="23">
        <f>'Example Results'!F48/5</f>
        <v>0.15778802961645716</v>
      </c>
      <c r="H48" s="23">
        <f>'Example Results'!G48/5</f>
        <v>0.18309848513582003</v>
      </c>
      <c r="I48" s="23">
        <f>'Example Results'!H48/5</f>
        <v>0.14729467237236077</v>
      </c>
      <c r="J48" s="23">
        <f>'Example Results'!I48/5</f>
        <v>0.14602298383378134</v>
      </c>
      <c r="K48" s="23">
        <f>'Example Results'!J48/5</f>
        <v>0.17737974031384462</v>
      </c>
      <c r="L48" s="23">
        <f>'Example Results'!K48/5</f>
        <v>0.15309434282860943</v>
      </c>
      <c r="M48" s="23">
        <f>'Example Results'!L48/5</f>
        <v>0.15197294475368028</v>
      </c>
      <c r="N48" s="23">
        <f>'Example Results'!M48/5</f>
        <v>0.16524089517285906</v>
      </c>
      <c r="P48" s="64"/>
    </row>
    <row r="49" spans="2:16">
      <c r="B49" s="63" t="s">
        <v>7</v>
      </c>
      <c r="C49" s="23">
        <f>'Example Results'!B49/5</f>
        <v>0.13468568783226403</v>
      </c>
      <c r="D49" s="23">
        <f>'Example Results'!C49/5</f>
        <v>0.16193450497255252</v>
      </c>
      <c r="E49" s="23">
        <f>'Example Results'!D49/5</f>
        <v>0.16966482984646269</v>
      </c>
      <c r="F49" s="23">
        <f>'Example Results'!E49/5</f>
        <v>0.15467431949775359</v>
      </c>
      <c r="G49" s="23">
        <f>'Example Results'!F49/5</f>
        <v>0.16160309523219549</v>
      </c>
      <c r="H49" s="23">
        <f>'Example Results'!G49/5</f>
        <v>0.16744900890802886</v>
      </c>
      <c r="I49" s="23">
        <f>'Example Results'!H49/5</f>
        <v>0.15609629849998333</v>
      </c>
      <c r="J49" s="23">
        <f>'Example Results'!I49/5</f>
        <v>0.15073979223142145</v>
      </c>
      <c r="K49" s="23">
        <f>'Example Results'!J49/5</f>
        <v>0.15499416843321448</v>
      </c>
      <c r="L49" s="23">
        <f>'Example Results'!K49/5</f>
        <v>0.1664586332885897</v>
      </c>
      <c r="M49" s="23">
        <f>'Example Results'!L49/5</f>
        <v>0.17823909347779376</v>
      </c>
      <c r="N49" s="23">
        <f>'Example Results'!M49/5</f>
        <v>0.16094027575148134</v>
      </c>
      <c r="P49" s="64"/>
    </row>
    <row r="50" spans="2:16">
      <c r="P50" s="64"/>
    </row>
    <row r="51" spans="2:16">
      <c r="P51" s="64"/>
    </row>
    <row r="52" spans="2:16">
      <c r="P52" s="64"/>
    </row>
    <row r="53" spans="2:16">
      <c r="F53" s="11" t="s">
        <v>139</v>
      </c>
      <c r="P53" s="64"/>
    </row>
    <row r="54" spans="2:16">
      <c r="B54" s="22"/>
      <c r="C54" s="63">
        <v>1</v>
      </c>
      <c r="D54" s="63">
        <v>2</v>
      </c>
      <c r="E54" s="63">
        <v>3</v>
      </c>
      <c r="F54" s="63">
        <v>4</v>
      </c>
      <c r="G54" s="63">
        <v>5</v>
      </c>
      <c r="H54" s="63">
        <v>6</v>
      </c>
      <c r="I54" s="63">
        <v>7</v>
      </c>
      <c r="J54" s="63">
        <v>8</v>
      </c>
      <c r="K54" s="63">
        <v>9</v>
      </c>
      <c r="L54" s="63">
        <v>10</v>
      </c>
      <c r="M54" s="63">
        <v>11</v>
      </c>
      <c r="N54" s="63">
        <v>12</v>
      </c>
      <c r="P54" s="64"/>
    </row>
    <row r="55" spans="2:16">
      <c r="B55" s="63" t="s">
        <v>1</v>
      </c>
      <c r="C55" s="23">
        <f>'Example Results'!B42/6</f>
        <v>0.18081612557073493</v>
      </c>
      <c r="D55" s="23">
        <f>'Example Results'!C42/6</f>
        <v>0.15314726585255198</v>
      </c>
      <c r="E55" s="23">
        <f>'Example Results'!D42/6</f>
        <v>0.14906887079195633</v>
      </c>
      <c r="F55" s="23">
        <f>'Example Results'!E42/6</f>
        <v>0.14265262407457827</v>
      </c>
      <c r="G55" s="23">
        <f>'Example Results'!F42/6</f>
        <v>0.13650612947144433</v>
      </c>
      <c r="H55" s="23">
        <f>'Example Results'!G42/6</f>
        <v>0.14030834974840908</v>
      </c>
      <c r="I55" s="23">
        <f>'Example Results'!H42/6</f>
        <v>0.14524738250683125</v>
      </c>
      <c r="J55" s="23">
        <f>'Example Results'!I42/6</f>
        <v>0.15028596664074825</v>
      </c>
      <c r="K55" s="23">
        <f>'Example Results'!J42/6</f>
        <v>0.16157059675329408</v>
      </c>
      <c r="L55" s="23">
        <f>'Example Results'!K42/6</f>
        <v>0.17124313684976192</v>
      </c>
      <c r="M55" s="23">
        <f>'Example Results'!L42/6</f>
        <v>0.15432582568502334</v>
      </c>
      <c r="N55" s="23">
        <f>'Example Results'!M42/6</f>
        <v>0.15099888294267916</v>
      </c>
      <c r="P55" s="64">
        <f>COUNTIF(C55:N62,"&lt;0.3")-COUNTIF(C55:N62,"&lt;0.1")</f>
        <v>96</v>
      </c>
    </row>
    <row r="56" spans="2:16">
      <c r="B56" s="63" t="s">
        <v>2</v>
      </c>
      <c r="C56" s="23">
        <f>'Example Results'!B43/6</f>
        <v>0.11941861756795646</v>
      </c>
      <c r="D56" s="23">
        <f>'Example Results'!C43/6</f>
        <v>0.15164436121604905</v>
      </c>
      <c r="E56" s="23">
        <f>'Example Results'!D43/6</f>
        <v>0.14627822094340701</v>
      </c>
      <c r="F56" s="23">
        <f>'Example Results'!E43/6</f>
        <v>0.14104695672788706</v>
      </c>
      <c r="G56" s="23">
        <f>'Example Results'!F43/6</f>
        <v>0.14834632048594529</v>
      </c>
      <c r="H56" s="23">
        <f>'Example Results'!G43/6</f>
        <v>0.16497461152827944</v>
      </c>
      <c r="I56" s="23">
        <f>'Example Results'!H43/6</f>
        <v>0.16491680750379858</v>
      </c>
      <c r="J56" s="23">
        <f>'Example Results'!I43/6</f>
        <v>0.15526032408079762</v>
      </c>
      <c r="K56" s="23">
        <f>'Example Results'!J43/6</f>
        <v>0.17299331425765532</v>
      </c>
      <c r="L56" s="23">
        <f>'Example Results'!K43/6</f>
        <v>0.16950580478064203</v>
      </c>
      <c r="M56" s="23">
        <f>'Example Results'!L43/6</f>
        <v>0.15644851791734912</v>
      </c>
      <c r="N56" s="23">
        <f>'Example Results'!M43/6</f>
        <v>0.14786783161663131</v>
      </c>
      <c r="P56" s="64"/>
    </row>
    <row r="57" spans="2:16">
      <c r="B57" s="63" t="s">
        <v>0</v>
      </c>
      <c r="C57" s="23">
        <f>'Example Results'!B44/6</f>
        <v>0.13476879740232442</v>
      </c>
      <c r="D57" s="23">
        <f>'Example Results'!C44/6</f>
        <v>0.16048516562693083</v>
      </c>
      <c r="E57" s="23">
        <f>'Example Results'!D44/6</f>
        <v>0.12912327101135812</v>
      </c>
      <c r="F57" s="23">
        <f>'Example Results'!E44/6</f>
        <v>0.13581569251236708</v>
      </c>
      <c r="G57" s="23">
        <f>'Example Results'!F44/6</f>
        <v>0.16834972429102438</v>
      </c>
      <c r="H57" s="23">
        <f>'Example Results'!G44/6</f>
        <v>0.17378009125753405</v>
      </c>
      <c r="I57" s="23">
        <f>'Example Results'!H44/6</f>
        <v>0.15325002856274023</v>
      </c>
      <c r="J57" s="23">
        <f>'Example Results'!I44/6</f>
        <v>0.1461369222168982</v>
      </c>
      <c r="K57" s="23">
        <f>'Example Results'!J44/6</f>
        <v>0.15231874150165933</v>
      </c>
      <c r="L57" s="23">
        <f>'Example Results'!K44/6</f>
        <v>0.15303165780359021</v>
      </c>
      <c r="M57" s="23">
        <f>'Example Results'!L44/6</f>
        <v>0.15580303964397926</v>
      </c>
      <c r="N57" s="23">
        <f>'Example Results'!M44/6</f>
        <v>0.16068105704322713</v>
      </c>
      <c r="P57" s="64"/>
    </row>
    <row r="58" spans="2:16">
      <c r="B58" s="63" t="s">
        <v>3</v>
      </c>
      <c r="C58" s="23">
        <f>'Example Results'!B45/6</f>
        <v>0.17718089469782602</v>
      </c>
      <c r="D58" s="23">
        <f>'Example Results'!C45/6</f>
        <v>0.15309267316276451</v>
      </c>
      <c r="E58" s="23">
        <f>'Example Results'!D45/6</f>
        <v>0.14414910604169448</v>
      </c>
      <c r="F58" s="23">
        <f>'Example Results'!E45/6</f>
        <v>0.13454079263909427</v>
      </c>
      <c r="G58" s="23">
        <f>'Example Results'!F45/6</f>
        <v>0.14471430094772977</v>
      </c>
      <c r="H58" s="23">
        <f>'Example Results'!G45/6</f>
        <v>0.1391779599363385</v>
      </c>
      <c r="I58" s="23">
        <f>'Example Results'!H45/6</f>
        <v>0.14729300270651585</v>
      </c>
      <c r="J58" s="23">
        <f>'Example Results'!I45/6</f>
        <v>0.12719968153002206</v>
      </c>
      <c r="K58" s="23">
        <f>'Example Results'!J45/6</f>
        <v>0.14615619022505846</v>
      </c>
      <c r="L58" s="23">
        <f>'Example Results'!K45/6</f>
        <v>0.1124725006261703</v>
      </c>
      <c r="M58" s="23">
        <f>'Example Results'!L45/6</f>
        <v>0.14483954300077168</v>
      </c>
      <c r="N58" s="23">
        <f>'Example Results'!M45/6</f>
        <v>0.16695600503409638</v>
      </c>
      <c r="P58" s="64"/>
    </row>
    <row r="59" spans="2:16">
      <c r="B59" s="63" t="s">
        <v>4</v>
      </c>
      <c r="C59" s="23">
        <f>'Example Results'!B46/6</f>
        <v>0.14976251908572694</v>
      </c>
      <c r="D59" s="23">
        <f>'Example Results'!C46/6</f>
        <v>0.12759146436261473</v>
      </c>
      <c r="E59" s="23">
        <f>'Example Results'!D46/6</f>
        <v>0.11688166316018435</v>
      </c>
      <c r="F59" s="23">
        <f>'Example Results'!E46/6</f>
        <v>0.15099567160798577</v>
      </c>
      <c r="G59" s="23">
        <f>'Example Results'!F46/6</f>
        <v>0.12595047233429632</v>
      </c>
      <c r="H59" s="23">
        <f>'Example Results'!G46/6</f>
        <v>0.15597002904803514</v>
      </c>
      <c r="I59" s="23">
        <f>'Example Results'!H46/6</f>
        <v>0.14315359228674593</v>
      </c>
      <c r="J59" s="23">
        <f>'Example Results'!I46/6</f>
        <v>0.13683047427547593</v>
      </c>
      <c r="K59" s="23">
        <f>'Example Results'!J46/6</f>
        <v>0.14089602399729809</v>
      </c>
      <c r="L59" s="23">
        <f>'Example Results'!K46/6</f>
        <v>0.15751146970085869</v>
      </c>
      <c r="M59" s="23">
        <f>'Example Results'!L46/6</f>
        <v>0.13209054426804348</v>
      </c>
      <c r="N59" s="23">
        <f>'Example Results'!M46/6</f>
        <v>0.14374126653563488</v>
      </c>
      <c r="P59" s="64"/>
    </row>
    <row r="60" spans="2:16">
      <c r="B60" s="63" t="s">
        <v>5</v>
      </c>
      <c r="C60" s="23">
        <f>'Example Results'!B47/6</f>
        <v>0.12736345959938458</v>
      </c>
      <c r="D60" s="23">
        <f>'Example Results'!C47/6</f>
        <v>0.14344582374384371</v>
      </c>
      <c r="E60" s="23">
        <f>'Example Results'!D47/6</f>
        <v>0.11987462709441678</v>
      </c>
      <c r="F60" s="23">
        <f>'Example Results'!E47/6</f>
        <v>0.12606608038325809</v>
      </c>
      <c r="G60" s="23">
        <f>'Example Results'!F47/6</f>
        <v>0.13561980109607077</v>
      </c>
      <c r="H60" s="23">
        <f>'Example Results'!G47/6</f>
        <v>0.15301560113012333</v>
      </c>
      <c r="I60" s="23">
        <f>'Example Results'!H47/6</f>
        <v>0.12789975249317945</v>
      </c>
      <c r="J60" s="23">
        <f>'Example Results'!I47/6</f>
        <v>0.12940586846437577</v>
      </c>
      <c r="K60" s="23">
        <f>'Example Results'!J47/6</f>
        <v>0.13755623591618035</v>
      </c>
      <c r="L60" s="23">
        <f>'Example Results'!K47/6</f>
        <v>0.12137432039622637</v>
      </c>
      <c r="M60" s="23">
        <f>'Example Results'!L47/6</f>
        <v>0.14800591900844676</v>
      </c>
      <c r="N60" s="23">
        <f>'Example Results'!M47/6</f>
        <v>0.15793536588038518</v>
      </c>
      <c r="P60" s="64"/>
    </row>
    <row r="61" spans="2:16">
      <c r="B61" s="63" t="s">
        <v>6</v>
      </c>
      <c r="C61" s="23">
        <f>'Example Results'!B48/6</f>
        <v>0.20252474809800003</v>
      </c>
      <c r="D61" s="23">
        <f>'Example Results'!C48/6</f>
        <v>0.12610461639957868</v>
      </c>
      <c r="E61" s="23">
        <f>'Example Results'!D48/6</f>
        <v>0.13083170106823758</v>
      </c>
      <c r="F61" s="23">
        <f>'Example Results'!E48/6</f>
        <v>0.13149965868446115</v>
      </c>
      <c r="G61" s="23">
        <f>'Example Results'!F48/6</f>
        <v>0.13149002468038098</v>
      </c>
      <c r="H61" s="23">
        <f>'Example Results'!G48/6</f>
        <v>0.15258207094651668</v>
      </c>
      <c r="I61" s="23">
        <f>'Example Results'!H48/6</f>
        <v>0.12274556031030065</v>
      </c>
      <c r="J61" s="23">
        <f>'Example Results'!I48/6</f>
        <v>0.12168581986148445</v>
      </c>
      <c r="K61" s="23">
        <f>'Example Results'!J48/6</f>
        <v>0.1478164502615372</v>
      </c>
      <c r="L61" s="23">
        <f>'Example Results'!K48/6</f>
        <v>0.12757861902384118</v>
      </c>
      <c r="M61" s="23">
        <f>'Example Results'!L48/6</f>
        <v>0.1266441206280669</v>
      </c>
      <c r="N61" s="23">
        <f>'Example Results'!M48/6</f>
        <v>0.13770074597738255</v>
      </c>
      <c r="P61" s="64"/>
    </row>
    <row r="62" spans="2:16">
      <c r="B62" s="63" t="s">
        <v>7</v>
      </c>
      <c r="C62" s="23">
        <f>'Example Results'!B49/6</f>
        <v>0.11223807319355338</v>
      </c>
      <c r="D62" s="23">
        <f>'Example Results'!C49/6</f>
        <v>0.13494542081046043</v>
      </c>
      <c r="E62" s="23">
        <f>'Example Results'!D49/6</f>
        <v>0.14138735820538559</v>
      </c>
      <c r="F62" s="23">
        <f>'Example Results'!E49/6</f>
        <v>0.128895266248128</v>
      </c>
      <c r="G62" s="23">
        <f>'Example Results'!F49/6</f>
        <v>0.13466924602682959</v>
      </c>
      <c r="H62" s="23">
        <f>'Example Results'!G49/6</f>
        <v>0.13954084075669071</v>
      </c>
      <c r="I62" s="23">
        <f>'Example Results'!H49/6</f>
        <v>0.13008024874998611</v>
      </c>
      <c r="J62" s="23">
        <f>'Example Results'!I49/6</f>
        <v>0.12561649352618454</v>
      </c>
      <c r="K62" s="23">
        <f>'Example Results'!J49/6</f>
        <v>0.12916180702767874</v>
      </c>
      <c r="L62" s="23">
        <f>'Example Results'!K49/6</f>
        <v>0.13871552774049142</v>
      </c>
      <c r="M62" s="23">
        <f>'Example Results'!L49/6</f>
        <v>0.14853257789816146</v>
      </c>
      <c r="N62" s="23">
        <f>'Example Results'!M49/6</f>
        <v>0.13411689645956779</v>
      </c>
      <c r="P62" s="64"/>
    </row>
    <row r="63" spans="2:16">
      <c r="P63" s="64"/>
    </row>
    <row r="64" spans="2:16">
      <c r="P64" s="64"/>
    </row>
    <row r="65" spans="2:16">
      <c r="F65" s="11" t="s">
        <v>140</v>
      </c>
      <c r="P65" s="64"/>
    </row>
    <row r="66" spans="2:16">
      <c r="B66" s="22"/>
      <c r="C66" s="63">
        <v>1</v>
      </c>
      <c r="D66" s="63">
        <v>2</v>
      </c>
      <c r="E66" s="63">
        <v>3</v>
      </c>
      <c r="F66" s="63">
        <v>4</v>
      </c>
      <c r="G66" s="63">
        <v>5</v>
      </c>
      <c r="H66" s="63">
        <v>6</v>
      </c>
      <c r="I66" s="63">
        <v>7</v>
      </c>
      <c r="J66" s="63">
        <v>8</v>
      </c>
      <c r="K66" s="63">
        <v>9</v>
      </c>
      <c r="L66" s="63">
        <v>10</v>
      </c>
      <c r="M66" s="63">
        <v>11</v>
      </c>
      <c r="N66" s="63">
        <v>12</v>
      </c>
      <c r="P66" s="64"/>
    </row>
    <row r="67" spans="2:16">
      <c r="B67" s="63" t="s">
        <v>1</v>
      </c>
      <c r="C67" s="23">
        <f>'Example Results'!B42/8</f>
        <v>0.1356120941780512</v>
      </c>
      <c r="D67" s="23">
        <f>'Example Results'!C42/8</f>
        <v>0.11486044938941399</v>
      </c>
      <c r="E67" s="23">
        <f>'Example Results'!D42/8</f>
        <v>0.11180165309396725</v>
      </c>
      <c r="F67" s="23">
        <f>'Example Results'!E42/8</f>
        <v>0.10698946805593369</v>
      </c>
      <c r="G67" s="23">
        <f>'Example Results'!F42/8</f>
        <v>0.10237959710358324</v>
      </c>
      <c r="H67" s="23">
        <f>'Example Results'!G42/8</f>
        <v>0.10523126231130682</v>
      </c>
      <c r="I67" s="23">
        <f>'Example Results'!H42/8</f>
        <v>0.10893553688012345</v>
      </c>
      <c r="J67" s="23">
        <f>'Example Results'!I42/8</f>
        <v>0.1127144749805612</v>
      </c>
      <c r="K67" s="23">
        <f>'Example Results'!J42/8</f>
        <v>0.12117794756497056</v>
      </c>
      <c r="L67" s="23">
        <f>'Example Results'!K42/8</f>
        <v>0.12843235263732145</v>
      </c>
      <c r="M67" s="23">
        <f>'Example Results'!L42/8</f>
        <v>0.11574436926376751</v>
      </c>
      <c r="N67" s="23">
        <f>'Example Results'!M42/8</f>
        <v>0.11324916220700937</v>
      </c>
      <c r="P67" s="64">
        <f>COUNTIF(C67:N74,"&lt;0.3")-COUNTIF(C67:N74,"&lt;0.1")</f>
        <v>69</v>
      </c>
    </row>
    <row r="68" spans="2:16">
      <c r="B68" s="63" t="s">
        <v>2</v>
      </c>
      <c r="C68" s="23">
        <f>'Example Results'!B43/8</f>
        <v>8.9563963175967348E-2</v>
      </c>
      <c r="D68" s="23">
        <f>'Example Results'!C43/8</f>
        <v>0.11373327091203678</v>
      </c>
      <c r="E68" s="23">
        <f>'Example Results'!D43/8</f>
        <v>0.10970866570755525</v>
      </c>
      <c r="F68" s="23">
        <f>'Example Results'!E43/8</f>
        <v>0.10578521754591529</v>
      </c>
      <c r="G68" s="23">
        <f>'Example Results'!F43/8</f>
        <v>0.11125974036445896</v>
      </c>
      <c r="H68" s="23">
        <f>'Example Results'!G43/8</f>
        <v>0.12373095864620957</v>
      </c>
      <c r="I68" s="23">
        <f>'Example Results'!H43/8</f>
        <v>0.12368760562784893</v>
      </c>
      <c r="J68" s="23">
        <f>'Example Results'!I43/8</f>
        <v>0.11644524306059822</v>
      </c>
      <c r="K68" s="23">
        <f>'Example Results'!J43/8</f>
        <v>0.1297449856932415</v>
      </c>
      <c r="L68" s="23">
        <f>'Example Results'!K43/8</f>
        <v>0.12712935358548152</v>
      </c>
      <c r="M68" s="23">
        <f>'Example Results'!L43/8</f>
        <v>0.11733638843801183</v>
      </c>
      <c r="N68" s="23">
        <f>'Example Results'!M43/8</f>
        <v>0.11090087371247348</v>
      </c>
      <c r="P68" s="64"/>
    </row>
    <row r="69" spans="2:16">
      <c r="B69" s="63" t="s">
        <v>0</v>
      </c>
      <c r="C69" s="23">
        <f>'Example Results'!B44/8</f>
        <v>0.10107659805174332</v>
      </c>
      <c r="D69" s="23">
        <f>'Example Results'!C44/8</f>
        <v>0.12036387422019812</v>
      </c>
      <c r="E69" s="23">
        <f>'Example Results'!D44/8</f>
        <v>9.684245325851859E-2</v>
      </c>
      <c r="F69" s="23">
        <f>'Example Results'!E44/8</f>
        <v>0.10186176938427531</v>
      </c>
      <c r="G69" s="23">
        <f>'Example Results'!F44/8</f>
        <v>0.12626229321826829</v>
      </c>
      <c r="H69" s="23">
        <f>'Example Results'!G44/8</f>
        <v>0.13033506844315054</v>
      </c>
      <c r="I69" s="23">
        <f>'Example Results'!H44/8</f>
        <v>0.11493752142205517</v>
      </c>
      <c r="J69" s="23">
        <f>'Example Results'!I44/8</f>
        <v>0.10960269166267364</v>
      </c>
      <c r="K69" s="23">
        <f>'Example Results'!J44/8</f>
        <v>0.11423905612624449</v>
      </c>
      <c r="L69" s="23">
        <f>'Example Results'!K44/8</f>
        <v>0.11477374335269266</v>
      </c>
      <c r="M69" s="23">
        <f>'Example Results'!L44/8</f>
        <v>0.11685227973298445</v>
      </c>
      <c r="N69" s="23">
        <f>'Example Results'!M44/8</f>
        <v>0.12051079278242036</v>
      </c>
      <c r="P69" s="64"/>
    </row>
    <row r="70" spans="2:16">
      <c r="B70" s="63" t="s">
        <v>3</v>
      </c>
      <c r="C70" s="23">
        <f>'Example Results'!B45/8</f>
        <v>0.13288567102336951</v>
      </c>
      <c r="D70" s="23">
        <f>'Example Results'!C45/8</f>
        <v>0.11481950487207337</v>
      </c>
      <c r="E70" s="23">
        <f>'Example Results'!D45/8</f>
        <v>0.10811182953127085</v>
      </c>
      <c r="F70" s="23">
        <f>'Example Results'!E45/8</f>
        <v>0.10090559447932071</v>
      </c>
      <c r="G70" s="23">
        <f>'Example Results'!F45/8</f>
        <v>0.10853572571079732</v>
      </c>
      <c r="H70" s="23">
        <f>'Example Results'!G45/8</f>
        <v>0.10438346995225387</v>
      </c>
      <c r="I70" s="23">
        <f>'Example Results'!H45/8</f>
        <v>0.11046975202988689</v>
      </c>
      <c r="J70" s="23">
        <f>'Example Results'!I45/8</f>
        <v>9.5399761147516554E-2</v>
      </c>
      <c r="K70" s="23">
        <f>'Example Results'!J45/8</f>
        <v>0.10961714266879385</v>
      </c>
      <c r="L70" s="23">
        <f>'Example Results'!K45/8</f>
        <v>8.4354375469627721E-2</v>
      </c>
      <c r="M70" s="23">
        <f>'Example Results'!L45/8</f>
        <v>0.10862965725057876</v>
      </c>
      <c r="N70" s="23">
        <f>'Example Results'!M45/8</f>
        <v>0.12521700377557229</v>
      </c>
      <c r="P70" s="64"/>
    </row>
    <row r="71" spans="2:16">
      <c r="B71" s="63" t="s">
        <v>4</v>
      </c>
      <c r="C71" s="23">
        <f>'Example Results'!B46/8</f>
        <v>0.1123218893142952</v>
      </c>
      <c r="D71" s="23">
        <f>'Example Results'!C46/8</f>
        <v>9.5693598271961042E-2</v>
      </c>
      <c r="E71" s="23">
        <f>'Example Results'!D46/8</f>
        <v>8.7661247370138265E-2</v>
      </c>
      <c r="F71" s="23">
        <f>'Example Results'!E46/8</f>
        <v>0.11324675370598933</v>
      </c>
      <c r="G71" s="23">
        <f>'Example Results'!F46/8</f>
        <v>9.4462854250722234E-2</v>
      </c>
      <c r="H71" s="23">
        <f>'Example Results'!G46/8</f>
        <v>0.11697752178602636</v>
      </c>
      <c r="I71" s="23">
        <f>'Example Results'!H46/8</f>
        <v>0.10736519421505944</v>
      </c>
      <c r="J71" s="23">
        <f>'Example Results'!I46/8</f>
        <v>0.10262285570660695</v>
      </c>
      <c r="K71" s="23">
        <f>'Example Results'!J46/8</f>
        <v>0.10567201799797356</v>
      </c>
      <c r="L71" s="23">
        <f>'Example Results'!K46/8</f>
        <v>0.11813360227564403</v>
      </c>
      <c r="M71" s="23">
        <f>'Example Results'!L46/8</f>
        <v>9.9067908201032617E-2</v>
      </c>
      <c r="N71" s="23">
        <f>'Example Results'!M46/8</f>
        <v>0.10780594990172616</v>
      </c>
      <c r="P71" s="64"/>
    </row>
    <row r="72" spans="2:16">
      <c r="B72" s="63" t="s">
        <v>5</v>
      </c>
      <c r="C72" s="23">
        <f>'Example Results'!B47/8</f>
        <v>9.552259469953843E-2</v>
      </c>
      <c r="D72" s="23">
        <f>'Example Results'!C47/8</f>
        <v>0.10758436780788279</v>
      </c>
      <c r="E72" s="23">
        <f>'Example Results'!D47/8</f>
        <v>8.9905970320812587E-2</v>
      </c>
      <c r="F72" s="23">
        <f>'Example Results'!E47/8</f>
        <v>9.454956028744356E-2</v>
      </c>
      <c r="G72" s="23">
        <f>'Example Results'!F47/8</f>
        <v>0.10171485082205307</v>
      </c>
      <c r="H72" s="23">
        <f>'Example Results'!G47/8</f>
        <v>0.11476170084759249</v>
      </c>
      <c r="I72" s="23">
        <f>'Example Results'!H47/8</f>
        <v>9.5924814369884578E-2</v>
      </c>
      <c r="J72" s="23">
        <f>'Example Results'!I47/8</f>
        <v>9.7054401348281832E-2</v>
      </c>
      <c r="K72" s="23">
        <f>'Example Results'!J47/8</f>
        <v>0.10316717693713527</v>
      </c>
      <c r="L72" s="23">
        <f>'Example Results'!K47/8</f>
        <v>9.1030740297169774E-2</v>
      </c>
      <c r="M72" s="23">
        <f>'Example Results'!L47/8</f>
        <v>0.11100443925633506</v>
      </c>
      <c r="N72" s="23">
        <f>'Example Results'!M47/8</f>
        <v>0.11845152441028889</v>
      </c>
      <c r="P72" s="64"/>
    </row>
    <row r="73" spans="2:16">
      <c r="B73" s="63" t="s">
        <v>6</v>
      </c>
      <c r="C73" s="23">
        <f>'Example Results'!B48/8</f>
        <v>0.15189356107350002</v>
      </c>
      <c r="D73" s="23">
        <f>'Example Results'!C48/8</f>
        <v>9.4578462299684002E-2</v>
      </c>
      <c r="E73" s="23">
        <f>'Example Results'!D48/8</f>
        <v>9.812377580117819E-2</v>
      </c>
      <c r="F73" s="23">
        <f>'Example Results'!E48/8</f>
        <v>9.8624744013345853E-2</v>
      </c>
      <c r="G73" s="23">
        <f>'Example Results'!F48/8</f>
        <v>9.8617518510285732E-2</v>
      </c>
      <c r="H73" s="23">
        <f>'Example Results'!G48/8</f>
        <v>0.11443655320988752</v>
      </c>
      <c r="I73" s="23">
        <f>'Example Results'!H48/8</f>
        <v>9.2059170232725487E-2</v>
      </c>
      <c r="J73" s="23">
        <f>'Example Results'!I48/8</f>
        <v>9.1264364896113337E-2</v>
      </c>
      <c r="K73" s="23">
        <f>'Example Results'!J48/8</f>
        <v>0.11086233769615289</v>
      </c>
      <c r="L73" s="23">
        <f>'Example Results'!K48/8</f>
        <v>9.5683964267880894E-2</v>
      </c>
      <c r="M73" s="23">
        <f>'Example Results'!L48/8</f>
        <v>9.4983090471050177E-2</v>
      </c>
      <c r="N73" s="23">
        <f>'Example Results'!M48/8</f>
        <v>0.10327555948303692</v>
      </c>
      <c r="P73" s="64"/>
    </row>
    <row r="74" spans="2:16">
      <c r="B74" s="63" t="s">
        <v>7</v>
      </c>
      <c r="C74" s="23">
        <f>'Example Results'!B49/8</f>
        <v>8.4178554895165028E-2</v>
      </c>
      <c r="D74" s="23">
        <f>'Example Results'!C49/8</f>
        <v>0.10120906560784533</v>
      </c>
      <c r="E74" s="23">
        <f>'Example Results'!D49/8</f>
        <v>0.10604051865403918</v>
      </c>
      <c r="F74" s="23">
        <f>'Example Results'!E49/8</f>
        <v>9.6671449686095992E-2</v>
      </c>
      <c r="G74" s="23">
        <f>'Example Results'!F49/8</f>
        <v>0.10100193452012218</v>
      </c>
      <c r="H74" s="23">
        <f>'Example Results'!G49/8</f>
        <v>0.10465563056751803</v>
      </c>
      <c r="I74" s="23">
        <f>'Example Results'!H49/8</f>
        <v>9.7560186562489576E-2</v>
      </c>
      <c r="J74" s="23">
        <f>'Example Results'!I49/8</f>
        <v>9.4212370144638402E-2</v>
      </c>
      <c r="K74" s="23">
        <f>'Example Results'!J49/8</f>
        <v>9.6871355270759046E-2</v>
      </c>
      <c r="L74" s="23">
        <f>'Example Results'!K49/8</f>
        <v>0.10403664580536856</v>
      </c>
      <c r="M74" s="23">
        <f>'Example Results'!L49/8</f>
        <v>0.1113994334236211</v>
      </c>
      <c r="N74" s="23">
        <f>'Example Results'!M49/8</f>
        <v>0.10058767234467583</v>
      </c>
      <c r="P74" s="64"/>
    </row>
    <row r="77" spans="2:16">
      <c r="F77" s="11" t="s">
        <v>141</v>
      </c>
    </row>
    <row r="78" spans="2:16">
      <c r="B78" s="22"/>
      <c r="C78" s="63">
        <v>1</v>
      </c>
      <c r="D78" s="63">
        <v>2</v>
      </c>
      <c r="E78" s="63">
        <v>3</v>
      </c>
      <c r="F78" s="63">
        <v>4</v>
      </c>
      <c r="G78" s="63">
        <v>5</v>
      </c>
      <c r="H78" s="63">
        <v>6</v>
      </c>
      <c r="I78" s="63">
        <v>7</v>
      </c>
      <c r="J78" s="63">
        <v>8</v>
      </c>
      <c r="K78" s="63">
        <v>9</v>
      </c>
      <c r="L78" s="63">
        <v>10</v>
      </c>
      <c r="M78" s="63">
        <v>11</v>
      </c>
      <c r="N78" s="63">
        <v>12</v>
      </c>
    </row>
    <row r="79" spans="2:16">
      <c r="B79" s="63" t="s">
        <v>1</v>
      </c>
      <c r="C79" s="23">
        <f>'Example Results'!B42/10</f>
        <v>0.10848967534244096</v>
      </c>
      <c r="D79" s="23">
        <f>'Example Results'!C42/10</f>
        <v>9.1888359511531195E-2</v>
      </c>
      <c r="E79" s="23">
        <f>'Example Results'!D42/10</f>
        <v>8.9441322475173807E-2</v>
      </c>
      <c r="F79" s="23">
        <f>'Example Results'!E42/10</f>
        <v>8.5591574444746951E-2</v>
      </c>
      <c r="G79" s="23">
        <f>'Example Results'!F42/10</f>
        <v>8.1903677682866591E-2</v>
      </c>
      <c r="H79" s="23">
        <f>'Example Results'!G42/10</f>
        <v>8.418500984904545E-2</v>
      </c>
      <c r="I79" s="23">
        <f>'Example Results'!H42/10</f>
        <v>8.7148429504098762E-2</v>
      </c>
      <c r="J79" s="23">
        <f>'Example Results'!I42/10</f>
        <v>9.0171579984448955E-2</v>
      </c>
      <c r="K79" s="23">
        <f>'Example Results'!J42/10</f>
        <v>9.6942358051976457E-2</v>
      </c>
      <c r="L79" s="23">
        <f>'Example Results'!K42/10</f>
        <v>0.10274588210985716</v>
      </c>
      <c r="M79" s="23">
        <f>'Example Results'!L42/10</f>
        <v>9.2595495411014E-2</v>
      </c>
      <c r="N79" s="23">
        <f>'Example Results'!M42/10</f>
        <v>9.05993297656075E-2</v>
      </c>
      <c r="P79" s="64">
        <f>COUNTIF(C79:N86,"&lt;0.3")-COUNTIF(C79:N86,"&lt;0.1")</f>
        <v>9</v>
      </c>
    </row>
    <row r="80" spans="2:16">
      <c r="B80" s="63" t="s">
        <v>2</v>
      </c>
      <c r="C80" s="23">
        <f>'Example Results'!B43/10</f>
        <v>7.1651170540773884E-2</v>
      </c>
      <c r="D80" s="23">
        <f>'Example Results'!C43/10</f>
        <v>9.0986616729629419E-2</v>
      </c>
      <c r="E80" s="23">
        <f>'Example Results'!D43/10</f>
        <v>8.7766932566044203E-2</v>
      </c>
      <c r="F80" s="23">
        <f>'Example Results'!E43/10</f>
        <v>8.4628174036732229E-2</v>
      </c>
      <c r="G80" s="23">
        <f>'Example Results'!F43/10</f>
        <v>8.9007792291567162E-2</v>
      </c>
      <c r="H80" s="23">
        <f>'Example Results'!G43/10</f>
        <v>9.8984766916967656E-2</v>
      </c>
      <c r="I80" s="23">
        <f>'Example Results'!H43/10</f>
        <v>9.8950084502279143E-2</v>
      </c>
      <c r="J80" s="23">
        <f>'Example Results'!I43/10</f>
        <v>9.3156194448478585E-2</v>
      </c>
      <c r="K80" s="23">
        <f>'Example Results'!J43/10</f>
        <v>0.1037959885545932</v>
      </c>
      <c r="L80" s="23">
        <f>'Example Results'!K43/10</f>
        <v>0.10170348286838522</v>
      </c>
      <c r="M80" s="23">
        <f>'Example Results'!L43/10</f>
        <v>9.3869110750409462E-2</v>
      </c>
      <c r="N80" s="23">
        <f>'Example Results'!M43/10</f>
        <v>8.8720698969978778E-2</v>
      </c>
    </row>
    <row r="81" spans="2:16">
      <c r="B81" s="63" t="s">
        <v>0</v>
      </c>
      <c r="C81" s="23">
        <f>'Example Results'!B44/10</f>
        <v>8.0861278441394652E-2</v>
      </c>
      <c r="D81" s="23">
        <f>'Example Results'!C44/10</f>
        <v>9.6291099376158498E-2</v>
      </c>
      <c r="E81" s="23">
        <f>'Example Results'!D44/10</f>
        <v>7.747396260681487E-2</v>
      </c>
      <c r="F81" s="23">
        <f>'Example Results'!E44/10</f>
        <v>8.1489415507420254E-2</v>
      </c>
      <c r="G81" s="23">
        <f>'Example Results'!F44/10</f>
        <v>0.10100983457461463</v>
      </c>
      <c r="H81" s="23">
        <f>'Example Results'!G44/10</f>
        <v>0.10426805475452043</v>
      </c>
      <c r="I81" s="23">
        <f>'Example Results'!H44/10</f>
        <v>9.1950017137644141E-2</v>
      </c>
      <c r="J81" s="23">
        <f>'Example Results'!I44/10</f>
        <v>8.7682153330138915E-2</v>
      </c>
      <c r="K81" s="23">
        <f>'Example Results'!J44/10</f>
        <v>9.1391244900995594E-2</v>
      </c>
      <c r="L81" s="23">
        <f>'Example Results'!K44/10</f>
        <v>9.1818994682154126E-2</v>
      </c>
      <c r="M81" s="23">
        <f>'Example Results'!L44/10</f>
        <v>9.3481823786387558E-2</v>
      </c>
      <c r="N81" s="23">
        <f>'Example Results'!M44/10</f>
        <v>9.6408634225936291E-2</v>
      </c>
    </row>
    <row r="82" spans="2:16">
      <c r="B82" s="63" t="s">
        <v>3</v>
      </c>
      <c r="C82" s="23">
        <f>'Example Results'!B45/10</f>
        <v>0.10630853681869561</v>
      </c>
      <c r="D82" s="23">
        <f>'Example Results'!C45/10</f>
        <v>9.1855603897658705E-2</v>
      </c>
      <c r="E82" s="23">
        <f>'Example Results'!D45/10</f>
        <v>8.648946362501668E-2</v>
      </c>
      <c r="F82" s="23">
        <f>'Example Results'!E45/10</f>
        <v>8.0724475583456565E-2</v>
      </c>
      <c r="G82" s="23">
        <f>'Example Results'!F45/10</f>
        <v>8.6828580568637861E-2</v>
      </c>
      <c r="H82" s="23">
        <f>'Example Results'!G45/10</f>
        <v>8.3506775961803087E-2</v>
      </c>
      <c r="I82" s="23">
        <f>'Example Results'!H45/10</f>
        <v>8.8375801623909511E-2</v>
      </c>
      <c r="J82" s="23">
        <f>'Example Results'!I45/10</f>
        <v>7.6319808918013238E-2</v>
      </c>
      <c r="K82" s="23">
        <f>'Example Results'!J45/10</f>
        <v>8.7693714135035086E-2</v>
      </c>
      <c r="L82" s="23">
        <f>'Example Results'!K45/10</f>
        <v>6.748350037570218E-2</v>
      </c>
      <c r="M82" s="23">
        <f>'Example Results'!L45/10</f>
        <v>8.6903725800463003E-2</v>
      </c>
      <c r="N82" s="23">
        <f>'Example Results'!M45/10</f>
        <v>0.10017360302045783</v>
      </c>
    </row>
    <row r="83" spans="2:16">
      <c r="B83" s="63" t="s">
        <v>4</v>
      </c>
      <c r="C83" s="23">
        <f>'Example Results'!B46/10</f>
        <v>8.9857511451436153E-2</v>
      </c>
      <c r="D83" s="23">
        <f>'Example Results'!C46/10</f>
        <v>7.6554878617568836E-2</v>
      </c>
      <c r="E83" s="23">
        <f>'Example Results'!D46/10</f>
        <v>7.0128997896110615E-2</v>
      </c>
      <c r="F83" s="23">
        <f>'Example Results'!E46/10</f>
        <v>9.0597402964791462E-2</v>
      </c>
      <c r="G83" s="23">
        <f>'Example Results'!F46/10</f>
        <v>7.5570283400577781E-2</v>
      </c>
      <c r="H83" s="23">
        <f>'Example Results'!G46/10</f>
        <v>9.3582017428821079E-2</v>
      </c>
      <c r="I83" s="23">
        <f>'Example Results'!H46/10</f>
        <v>8.5892155372047557E-2</v>
      </c>
      <c r="J83" s="23">
        <f>'Example Results'!I46/10</f>
        <v>8.2098284565285562E-2</v>
      </c>
      <c r="K83" s="23">
        <f>'Example Results'!J46/10</f>
        <v>8.4537614398378841E-2</v>
      </c>
      <c r="L83" s="23">
        <f>'Example Results'!K46/10</f>
        <v>9.4506881820515226E-2</v>
      </c>
      <c r="M83" s="23">
        <f>'Example Results'!L46/10</f>
        <v>7.9254326560826094E-2</v>
      </c>
      <c r="N83" s="23">
        <f>'Example Results'!M46/10</f>
        <v>8.6244759921380934E-2</v>
      </c>
    </row>
    <row r="84" spans="2:16">
      <c r="B84" s="63" t="s">
        <v>5</v>
      </c>
      <c r="C84" s="23">
        <f>'Example Results'!B47/10</f>
        <v>7.6418075759630749E-2</v>
      </c>
      <c r="D84" s="23">
        <f>'Example Results'!C47/10</f>
        <v>8.6067494246306234E-2</v>
      </c>
      <c r="E84" s="23">
        <f>'Example Results'!D47/10</f>
        <v>7.1924776256650072E-2</v>
      </c>
      <c r="F84" s="23">
        <f>'Example Results'!E47/10</f>
        <v>7.5639648229954851E-2</v>
      </c>
      <c r="G84" s="23">
        <f>'Example Results'!F47/10</f>
        <v>8.1371880657642462E-2</v>
      </c>
      <c r="H84" s="23">
        <f>'Example Results'!G47/10</f>
        <v>9.1809360678073992E-2</v>
      </c>
      <c r="I84" s="23">
        <f>'Example Results'!H47/10</f>
        <v>7.673985149590766E-2</v>
      </c>
      <c r="J84" s="23">
        <f>'Example Results'!I47/10</f>
        <v>7.764352107862546E-2</v>
      </c>
      <c r="K84" s="23">
        <f>'Example Results'!J47/10</f>
        <v>8.2533741549708217E-2</v>
      </c>
      <c r="L84" s="23">
        <f>'Example Results'!K47/10</f>
        <v>7.2824592237735825E-2</v>
      </c>
      <c r="M84" s="23">
        <f>'Example Results'!L47/10</f>
        <v>8.8803551405068043E-2</v>
      </c>
      <c r="N84" s="23">
        <f>'Example Results'!M47/10</f>
        <v>9.4761219528231105E-2</v>
      </c>
    </row>
    <row r="85" spans="2:16">
      <c r="B85" s="63" t="s">
        <v>6</v>
      </c>
      <c r="C85" s="23">
        <f>'Example Results'!B48/10</f>
        <v>0.12151484885880001</v>
      </c>
      <c r="D85" s="23">
        <f>'Example Results'!C48/10</f>
        <v>7.5662769839747207E-2</v>
      </c>
      <c r="E85" s="23">
        <f>'Example Results'!D48/10</f>
        <v>7.8499020640942552E-2</v>
      </c>
      <c r="F85" s="23">
        <f>'Example Results'!E48/10</f>
        <v>7.8899795210676679E-2</v>
      </c>
      <c r="G85" s="23">
        <f>'Example Results'!F48/10</f>
        <v>7.889401480822858E-2</v>
      </c>
      <c r="H85" s="23">
        <f>'Example Results'!G48/10</f>
        <v>9.1549242567910014E-2</v>
      </c>
      <c r="I85" s="23">
        <f>'Example Results'!H48/10</f>
        <v>7.3647336186180384E-2</v>
      </c>
      <c r="J85" s="23">
        <f>'Example Results'!I48/10</f>
        <v>7.3011491916890672E-2</v>
      </c>
      <c r="K85" s="23">
        <f>'Example Results'!J48/10</f>
        <v>8.8689870156922312E-2</v>
      </c>
      <c r="L85" s="23">
        <f>'Example Results'!K48/10</f>
        <v>7.6547171414304713E-2</v>
      </c>
      <c r="M85" s="23">
        <f>'Example Results'!L48/10</f>
        <v>7.5986472376840142E-2</v>
      </c>
      <c r="N85" s="23">
        <f>'Example Results'!M48/10</f>
        <v>8.262044758642953E-2</v>
      </c>
    </row>
    <row r="86" spans="2:16">
      <c r="B86" s="63" t="s">
        <v>7</v>
      </c>
      <c r="C86" s="23">
        <f>'Example Results'!B49/10</f>
        <v>6.7342843916132017E-2</v>
      </c>
      <c r="D86" s="23">
        <f>'Example Results'!C49/10</f>
        <v>8.0967252486276259E-2</v>
      </c>
      <c r="E86" s="23">
        <f>'Example Results'!D49/10</f>
        <v>8.4832414923231347E-2</v>
      </c>
      <c r="F86" s="23">
        <f>'Example Results'!E49/10</f>
        <v>7.7337159748876796E-2</v>
      </c>
      <c r="G86" s="23">
        <f>'Example Results'!F49/10</f>
        <v>8.0801547616097744E-2</v>
      </c>
      <c r="H86" s="23">
        <f>'Example Results'!G49/10</f>
        <v>8.3724504454014428E-2</v>
      </c>
      <c r="I86" s="23">
        <f>'Example Results'!H49/10</f>
        <v>7.8048149249991663E-2</v>
      </c>
      <c r="J86" s="23">
        <f>'Example Results'!I49/10</f>
        <v>7.5369896115710724E-2</v>
      </c>
      <c r="K86" s="23">
        <f>'Example Results'!J49/10</f>
        <v>7.749708421660724E-2</v>
      </c>
      <c r="L86" s="23">
        <f>'Example Results'!K49/10</f>
        <v>8.3229316644294851E-2</v>
      </c>
      <c r="M86" s="23">
        <f>'Example Results'!L49/10</f>
        <v>8.9119546738896882E-2</v>
      </c>
      <c r="N86" s="23">
        <f>'Example Results'!M49/10</f>
        <v>8.0470137875740672E-2</v>
      </c>
    </row>
    <row r="89" spans="2:16">
      <c r="F89" s="11" t="s">
        <v>142</v>
      </c>
    </row>
    <row r="90" spans="2:16">
      <c r="B90" s="22"/>
      <c r="C90" s="63">
        <v>1</v>
      </c>
      <c r="D90" s="63">
        <v>2</v>
      </c>
      <c r="E90" s="63">
        <v>3</v>
      </c>
      <c r="F90" s="63">
        <v>4</v>
      </c>
      <c r="G90" s="63">
        <v>5</v>
      </c>
      <c r="H90" s="63">
        <v>6</v>
      </c>
      <c r="I90" s="63">
        <v>7</v>
      </c>
      <c r="J90" s="63">
        <v>8</v>
      </c>
      <c r="K90" s="63">
        <v>9</v>
      </c>
      <c r="L90" s="63">
        <v>10</v>
      </c>
      <c r="M90" s="63">
        <v>11</v>
      </c>
      <c r="N90" s="63">
        <v>12</v>
      </c>
    </row>
    <row r="91" spans="2:16">
      <c r="B91" s="63" t="s">
        <v>1</v>
      </c>
      <c r="C91" s="23">
        <f>'Example Results'!B42/12</f>
        <v>9.0408062785367463E-2</v>
      </c>
      <c r="D91" s="23">
        <f>'Example Results'!C42/12</f>
        <v>7.6573632926275989E-2</v>
      </c>
      <c r="E91" s="23">
        <f>'Example Results'!D42/12</f>
        <v>7.4534435395978163E-2</v>
      </c>
      <c r="F91" s="23">
        <f>'Example Results'!E42/12</f>
        <v>7.1326312037289133E-2</v>
      </c>
      <c r="G91" s="23">
        <f>'Example Results'!F42/12</f>
        <v>6.8253064735722166E-2</v>
      </c>
      <c r="H91" s="23">
        <f>'Example Results'!G42/12</f>
        <v>7.0154174874204542E-2</v>
      </c>
      <c r="I91" s="23">
        <f>'Example Results'!H42/12</f>
        <v>7.2623691253415626E-2</v>
      </c>
      <c r="J91" s="23">
        <f>'Example Results'!I42/12</f>
        <v>7.5142983320374127E-2</v>
      </c>
      <c r="K91" s="23">
        <f>'Example Results'!J42/12</f>
        <v>8.0785298376647038E-2</v>
      </c>
      <c r="L91" s="23">
        <f>'Example Results'!K42/12</f>
        <v>8.5621568424880959E-2</v>
      </c>
      <c r="M91" s="23">
        <f>'Example Results'!L42/12</f>
        <v>7.7162912842511672E-2</v>
      </c>
      <c r="N91" s="23">
        <f>'Example Results'!M42/12</f>
        <v>7.5499441471339579E-2</v>
      </c>
      <c r="P91" s="64">
        <f>COUNTIF(C91:N98,"&lt;0.3")-COUNTIF(C91:N98,"&lt;0.1")</f>
        <v>1</v>
      </c>
    </row>
    <row r="92" spans="2:16">
      <c r="B92" s="63" t="s">
        <v>2</v>
      </c>
      <c r="C92" s="23">
        <f>'Example Results'!B43/12</f>
        <v>5.9709308783978232E-2</v>
      </c>
      <c r="D92" s="23">
        <f>'Example Results'!C43/12</f>
        <v>7.5822180608024523E-2</v>
      </c>
      <c r="E92" s="23">
        <f>'Example Results'!D43/12</f>
        <v>7.3139110471703503E-2</v>
      </c>
      <c r="F92" s="23">
        <f>'Example Results'!E43/12</f>
        <v>7.0523478363943529E-2</v>
      </c>
      <c r="G92" s="23">
        <f>'Example Results'!F43/12</f>
        <v>7.4173160242972644E-2</v>
      </c>
      <c r="H92" s="23">
        <f>'Example Results'!G43/12</f>
        <v>8.2487305764139721E-2</v>
      </c>
      <c r="I92" s="23">
        <f>'Example Results'!H43/12</f>
        <v>8.2458403751899292E-2</v>
      </c>
      <c r="J92" s="23">
        <f>'Example Results'!I43/12</f>
        <v>7.7630162040398812E-2</v>
      </c>
      <c r="K92" s="23">
        <f>'Example Results'!J43/12</f>
        <v>8.6496657128827661E-2</v>
      </c>
      <c r="L92" s="23">
        <f>'Example Results'!K43/12</f>
        <v>8.4752902390321017E-2</v>
      </c>
      <c r="M92" s="23">
        <f>'Example Results'!L43/12</f>
        <v>7.8224258958674561E-2</v>
      </c>
      <c r="N92" s="23">
        <f>'Example Results'!M43/12</f>
        <v>7.3933915808315653E-2</v>
      </c>
    </row>
    <row r="93" spans="2:16">
      <c r="B93" s="63" t="s">
        <v>0</v>
      </c>
      <c r="C93" s="23">
        <f>'Example Results'!B44/12</f>
        <v>6.738439870116221E-2</v>
      </c>
      <c r="D93" s="23">
        <f>'Example Results'!C44/12</f>
        <v>8.0242582813465413E-2</v>
      </c>
      <c r="E93" s="23">
        <f>'Example Results'!D44/12</f>
        <v>6.456163550567906E-2</v>
      </c>
      <c r="F93" s="23">
        <f>'Example Results'!E44/12</f>
        <v>6.7907846256183541E-2</v>
      </c>
      <c r="G93" s="23">
        <f>'Example Results'!F44/12</f>
        <v>8.4174862145512189E-2</v>
      </c>
      <c r="H93" s="23">
        <f>'Example Results'!G44/12</f>
        <v>8.6890045628767024E-2</v>
      </c>
      <c r="I93" s="23">
        <f>'Example Results'!H44/12</f>
        <v>7.6625014281370113E-2</v>
      </c>
      <c r="J93" s="23">
        <f>'Example Results'!I44/12</f>
        <v>7.3068461108449098E-2</v>
      </c>
      <c r="K93" s="23">
        <f>'Example Results'!J44/12</f>
        <v>7.6159370750829666E-2</v>
      </c>
      <c r="L93" s="23">
        <f>'Example Results'!K44/12</f>
        <v>7.6515828901795105E-2</v>
      </c>
      <c r="M93" s="23">
        <f>'Example Results'!L44/12</f>
        <v>7.7901519821989632E-2</v>
      </c>
      <c r="N93" s="23">
        <f>'Example Results'!M44/12</f>
        <v>8.0340528521613566E-2</v>
      </c>
    </row>
    <row r="94" spans="2:16">
      <c r="B94" s="63" t="s">
        <v>3</v>
      </c>
      <c r="C94" s="23">
        <f>'Example Results'!B45/12</f>
        <v>8.8590447348913012E-2</v>
      </c>
      <c r="D94" s="23">
        <f>'Example Results'!C45/12</f>
        <v>7.6546336581382254E-2</v>
      </c>
      <c r="E94" s="23">
        <f>'Example Results'!D45/12</f>
        <v>7.207455302084724E-2</v>
      </c>
      <c r="F94" s="23">
        <f>'Example Results'!E45/12</f>
        <v>6.7270396319547135E-2</v>
      </c>
      <c r="G94" s="23">
        <f>'Example Results'!F45/12</f>
        <v>7.2357150473864887E-2</v>
      </c>
      <c r="H94" s="23">
        <f>'Example Results'!G45/12</f>
        <v>6.9588979968169248E-2</v>
      </c>
      <c r="I94" s="23">
        <f>'Example Results'!H45/12</f>
        <v>7.3646501353257926E-2</v>
      </c>
      <c r="J94" s="23">
        <f>'Example Results'!I45/12</f>
        <v>6.3599840765011031E-2</v>
      </c>
      <c r="K94" s="23">
        <f>'Example Results'!J45/12</f>
        <v>7.3078095112529232E-2</v>
      </c>
      <c r="L94" s="23">
        <f>'Example Results'!K45/12</f>
        <v>5.623625031308515E-2</v>
      </c>
      <c r="M94" s="23">
        <f>'Example Results'!L45/12</f>
        <v>7.2419771500385838E-2</v>
      </c>
      <c r="N94" s="23">
        <f>'Example Results'!M45/12</f>
        <v>8.3478002517048192E-2</v>
      </c>
    </row>
    <row r="95" spans="2:16">
      <c r="B95" s="63" t="s">
        <v>4</v>
      </c>
      <c r="C95" s="23">
        <f>'Example Results'!B46/12</f>
        <v>7.4881259542863468E-2</v>
      </c>
      <c r="D95" s="23">
        <f>'Example Results'!C46/12</f>
        <v>6.3795732181307366E-2</v>
      </c>
      <c r="E95" s="23">
        <f>'Example Results'!D46/12</f>
        <v>5.8440831580092174E-2</v>
      </c>
      <c r="F95" s="23">
        <f>'Example Results'!E46/12</f>
        <v>7.5497835803992885E-2</v>
      </c>
      <c r="G95" s="23">
        <f>'Example Results'!F46/12</f>
        <v>6.297523616714816E-2</v>
      </c>
      <c r="H95" s="23">
        <f>'Example Results'!G46/12</f>
        <v>7.7985014524017571E-2</v>
      </c>
      <c r="I95" s="23">
        <f>'Example Results'!H46/12</f>
        <v>7.1576796143372964E-2</v>
      </c>
      <c r="J95" s="23">
        <f>'Example Results'!I46/12</f>
        <v>6.8415237137737964E-2</v>
      </c>
      <c r="K95" s="23">
        <f>'Example Results'!J46/12</f>
        <v>7.0448011998649043E-2</v>
      </c>
      <c r="L95" s="23">
        <f>'Example Results'!K46/12</f>
        <v>7.8755734850429346E-2</v>
      </c>
      <c r="M95" s="23">
        <f>'Example Results'!L46/12</f>
        <v>6.604527213402174E-2</v>
      </c>
      <c r="N95" s="23">
        <f>'Example Results'!M46/12</f>
        <v>7.1870633267817438E-2</v>
      </c>
    </row>
    <row r="96" spans="2:16">
      <c r="B96" s="63" t="s">
        <v>5</v>
      </c>
      <c r="C96" s="23">
        <f>'Example Results'!B47/12</f>
        <v>6.3681729799692291E-2</v>
      </c>
      <c r="D96" s="23">
        <f>'Example Results'!C47/12</f>
        <v>7.1722911871921854E-2</v>
      </c>
      <c r="E96" s="23">
        <f>'Example Results'!D47/12</f>
        <v>5.9937313547208389E-2</v>
      </c>
      <c r="F96" s="23">
        <f>'Example Results'!E47/12</f>
        <v>6.3033040191629044E-2</v>
      </c>
      <c r="G96" s="23">
        <f>'Example Results'!F47/12</f>
        <v>6.7809900548035387E-2</v>
      </c>
      <c r="H96" s="23">
        <f>'Example Results'!G47/12</f>
        <v>7.6507800565061665E-2</v>
      </c>
      <c r="I96" s="23">
        <f>'Example Results'!H47/12</f>
        <v>6.3949876246589724E-2</v>
      </c>
      <c r="J96" s="23">
        <f>'Example Results'!I47/12</f>
        <v>6.4702934232187884E-2</v>
      </c>
      <c r="K96" s="23">
        <f>'Example Results'!J47/12</f>
        <v>6.8778117958090176E-2</v>
      </c>
      <c r="L96" s="23">
        <f>'Example Results'!K47/12</f>
        <v>6.0687160198113183E-2</v>
      </c>
      <c r="M96" s="23">
        <f>'Example Results'!L47/12</f>
        <v>7.4002959504223378E-2</v>
      </c>
      <c r="N96" s="23">
        <f>'Example Results'!M47/12</f>
        <v>7.8967682940192588E-2</v>
      </c>
    </row>
    <row r="97" spans="2:16">
      <c r="B97" s="63" t="s">
        <v>6</v>
      </c>
      <c r="C97" s="23">
        <f>'Example Results'!B48/12</f>
        <v>0.10126237404900001</v>
      </c>
      <c r="D97" s="23">
        <f>'Example Results'!C48/12</f>
        <v>6.3052308199789339E-2</v>
      </c>
      <c r="E97" s="23">
        <f>'Example Results'!D48/12</f>
        <v>6.5415850534118788E-2</v>
      </c>
      <c r="F97" s="23">
        <f>'Example Results'!E48/12</f>
        <v>6.5749829342230573E-2</v>
      </c>
      <c r="G97" s="23">
        <f>'Example Results'!F48/12</f>
        <v>6.5745012340190492E-2</v>
      </c>
      <c r="H97" s="23">
        <f>'Example Results'!G48/12</f>
        <v>7.6291035473258342E-2</v>
      </c>
      <c r="I97" s="23">
        <f>'Example Results'!H48/12</f>
        <v>6.1372780155150325E-2</v>
      </c>
      <c r="J97" s="23">
        <f>'Example Results'!I48/12</f>
        <v>6.0842909930742227E-2</v>
      </c>
      <c r="K97" s="23">
        <f>'Example Results'!J48/12</f>
        <v>7.3908225130768598E-2</v>
      </c>
      <c r="L97" s="23">
        <f>'Example Results'!K48/12</f>
        <v>6.3789309511920592E-2</v>
      </c>
      <c r="M97" s="23">
        <f>'Example Results'!L48/12</f>
        <v>6.3322060314033451E-2</v>
      </c>
      <c r="N97" s="23">
        <f>'Example Results'!M48/12</f>
        <v>6.8850372988691275E-2</v>
      </c>
    </row>
    <row r="98" spans="2:16">
      <c r="B98" s="63" t="s">
        <v>7</v>
      </c>
      <c r="C98" s="23">
        <f>'Example Results'!B49/12</f>
        <v>5.6119036596776688E-2</v>
      </c>
      <c r="D98" s="23">
        <f>'Example Results'!C49/12</f>
        <v>6.7472710405230216E-2</v>
      </c>
      <c r="E98" s="23">
        <f>'Example Results'!D49/12</f>
        <v>7.0693679102692794E-2</v>
      </c>
      <c r="F98" s="23">
        <f>'Example Results'!E49/12</f>
        <v>6.4447633124063999E-2</v>
      </c>
      <c r="G98" s="23">
        <f>'Example Results'!F49/12</f>
        <v>6.7334623013414793E-2</v>
      </c>
      <c r="H98" s="23">
        <f>'Example Results'!G49/12</f>
        <v>6.9770420378345355E-2</v>
      </c>
      <c r="I98" s="23">
        <f>'Example Results'!H49/12</f>
        <v>6.5040124374993055E-2</v>
      </c>
      <c r="J98" s="23">
        <f>'Example Results'!I49/12</f>
        <v>6.2808246763092268E-2</v>
      </c>
      <c r="K98" s="23">
        <f>'Example Results'!J49/12</f>
        <v>6.4580903513839369E-2</v>
      </c>
      <c r="L98" s="23">
        <f>'Example Results'!K49/12</f>
        <v>6.9357763870245712E-2</v>
      </c>
      <c r="M98" s="23">
        <f>'Example Results'!L49/12</f>
        <v>7.426628894908073E-2</v>
      </c>
      <c r="N98" s="23">
        <f>'Example Results'!M49/12</f>
        <v>6.7058448229783893E-2</v>
      </c>
    </row>
    <row r="101" spans="2:16">
      <c r="F101" s="11" t="s">
        <v>143</v>
      </c>
    </row>
    <row r="102" spans="2:16">
      <c r="B102" s="22"/>
      <c r="C102" s="63">
        <v>1</v>
      </c>
      <c r="D102" s="63">
        <v>2</v>
      </c>
      <c r="E102" s="63">
        <v>3</v>
      </c>
      <c r="F102" s="63">
        <v>4</v>
      </c>
      <c r="G102" s="63">
        <v>5</v>
      </c>
      <c r="H102" s="63">
        <v>6</v>
      </c>
      <c r="I102" s="63">
        <v>7</v>
      </c>
      <c r="J102" s="63">
        <v>8</v>
      </c>
      <c r="K102" s="63">
        <v>9</v>
      </c>
      <c r="L102" s="63">
        <v>10</v>
      </c>
      <c r="M102" s="63">
        <v>11</v>
      </c>
      <c r="N102" s="63">
        <v>12</v>
      </c>
    </row>
    <row r="103" spans="2:16">
      <c r="B103" s="63" t="s">
        <v>1</v>
      </c>
      <c r="C103" s="23">
        <f>'Example Results'!B42/14</f>
        <v>7.7492625244600682E-2</v>
      </c>
      <c r="D103" s="23">
        <f>'Example Results'!C42/14</f>
        <v>6.5634542508236568E-2</v>
      </c>
      <c r="E103" s="23">
        <f>'Example Results'!D42/14</f>
        <v>6.3886658910838431E-2</v>
      </c>
      <c r="F103" s="23">
        <f>'Example Results'!E42/14</f>
        <v>6.1136838889104969E-2</v>
      </c>
      <c r="G103" s="23">
        <f>'Example Results'!F42/14</f>
        <v>5.8502626916333282E-2</v>
      </c>
      <c r="H103" s="23">
        <f>'Example Results'!G42/14</f>
        <v>6.0132149892175323E-2</v>
      </c>
      <c r="I103" s="23">
        <f>'Example Results'!H42/14</f>
        <v>6.2248878217213401E-2</v>
      </c>
      <c r="J103" s="23">
        <f>'Example Results'!I42/14</f>
        <v>6.4408271417463539E-2</v>
      </c>
      <c r="K103" s="23">
        <f>'Example Results'!J42/14</f>
        <v>6.9244541465697459E-2</v>
      </c>
      <c r="L103" s="23">
        <f>'Example Results'!K42/14</f>
        <v>7.3389915792755112E-2</v>
      </c>
      <c r="M103" s="23">
        <f>'Example Results'!L42/14</f>
        <v>6.6139639579295723E-2</v>
      </c>
      <c r="N103" s="23">
        <f>'Example Results'!M42/14</f>
        <v>6.4713806975433927E-2</v>
      </c>
      <c r="P103" s="64">
        <f>COUNTIF(C103:N110,"&lt;0.3")-COUNTIF(C103:N110,"&lt;0.1")</f>
        <v>0</v>
      </c>
    </row>
    <row r="104" spans="2:16">
      <c r="B104" s="63" t="s">
        <v>2</v>
      </c>
      <c r="C104" s="23">
        <f>'Example Results'!B43/14</f>
        <v>5.1179407529124199E-2</v>
      </c>
      <c r="D104" s="23">
        <f>'Example Results'!C43/14</f>
        <v>6.4990440521163872E-2</v>
      </c>
      <c r="E104" s="23">
        <f>'Example Results'!D43/14</f>
        <v>6.2690666118602995E-2</v>
      </c>
      <c r="F104" s="23">
        <f>'Example Results'!E43/14</f>
        <v>6.0448695740523022E-2</v>
      </c>
      <c r="G104" s="23">
        <f>'Example Results'!F43/14</f>
        <v>6.3576994493976552E-2</v>
      </c>
      <c r="H104" s="23">
        <f>'Example Results'!G43/14</f>
        <v>7.0703404940691189E-2</v>
      </c>
      <c r="I104" s="23">
        <f>'Example Results'!H43/14</f>
        <v>7.0678631787342253E-2</v>
      </c>
      <c r="J104" s="23">
        <f>'Example Results'!I43/14</f>
        <v>6.654013889177042E-2</v>
      </c>
      <c r="K104" s="23">
        <f>'Example Results'!J43/14</f>
        <v>7.4139991824709428E-2</v>
      </c>
      <c r="L104" s="23">
        <f>'Example Results'!K43/14</f>
        <v>7.2645344905989437E-2</v>
      </c>
      <c r="M104" s="23">
        <f>'Example Results'!L43/14</f>
        <v>6.7049364821721052E-2</v>
      </c>
      <c r="N104" s="23">
        <f>'Example Results'!M43/14</f>
        <v>6.3371927835699129E-2</v>
      </c>
    </row>
    <row r="105" spans="2:16">
      <c r="B105" s="63" t="s">
        <v>0</v>
      </c>
      <c r="C105" s="23">
        <f>'Example Results'!B44/14</f>
        <v>5.7758056029567614E-2</v>
      </c>
      <c r="D105" s="23">
        <f>'Example Results'!C44/14</f>
        <v>6.8779356697256072E-2</v>
      </c>
      <c r="E105" s="23">
        <f>'Example Results'!D44/14</f>
        <v>5.5338544719153483E-2</v>
      </c>
      <c r="F105" s="23">
        <f>'Example Results'!E44/14</f>
        <v>5.8206725362443035E-2</v>
      </c>
      <c r="G105" s="23">
        <f>'Example Results'!F44/14</f>
        <v>7.2149881839010457E-2</v>
      </c>
      <c r="H105" s="23">
        <f>'Example Results'!G44/14</f>
        <v>7.44771819675146E-2</v>
      </c>
      <c r="I105" s="23">
        <f>'Example Results'!H44/14</f>
        <v>6.5678583669745813E-2</v>
      </c>
      <c r="J105" s="23">
        <f>'Example Results'!I44/14</f>
        <v>6.2630109521527796E-2</v>
      </c>
      <c r="K105" s="23">
        <f>'Example Results'!J44/14</f>
        <v>6.5279460643568279E-2</v>
      </c>
      <c r="L105" s="23">
        <f>'Example Results'!K44/14</f>
        <v>6.5584996201538667E-2</v>
      </c>
      <c r="M105" s="23">
        <f>'Example Results'!L44/14</f>
        <v>6.6772731275991121E-2</v>
      </c>
      <c r="N105" s="23">
        <f>'Example Results'!M44/14</f>
        <v>6.8863310161383057E-2</v>
      </c>
    </row>
    <row r="106" spans="2:16">
      <c r="B106" s="63" t="s">
        <v>3</v>
      </c>
      <c r="C106" s="23">
        <f>'Example Results'!B45/14</f>
        <v>7.5934669156211151E-2</v>
      </c>
      <c r="D106" s="23">
        <f>'Example Results'!C45/14</f>
        <v>6.5611145641184782E-2</v>
      </c>
      <c r="E106" s="23">
        <f>'Example Results'!D45/14</f>
        <v>6.1778188303583344E-2</v>
      </c>
      <c r="F106" s="23">
        <f>'Example Results'!E45/14</f>
        <v>5.7660339702468977E-2</v>
      </c>
      <c r="G106" s="23">
        <f>'Example Results'!F45/14</f>
        <v>6.2020414691884185E-2</v>
      </c>
      <c r="H106" s="23">
        <f>'Example Results'!G45/14</f>
        <v>5.964769711557364E-2</v>
      </c>
      <c r="I106" s="23">
        <f>'Example Results'!H45/14</f>
        <v>6.312557258850679E-2</v>
      </c>
      <c r="J106" s="23">
        <f>'Example Results'!I45/14</f>
        <v>5.4514149227152316E-2</v>
      </c>
      <c r="K106" s="23">
        <f>'Example Results'!J45/14</f>
        <v>6.263836723931078E-2</v>
      </c>
      <c r="L106" s="23">
        <f>'Example Results'!K45/14</f>
        <v>4.8202500268358699E-2</v>
      </c>
      <c r="M106" s="23">
        <f>'Example Results'!L45/14</f>
        <v>6.2074089857473577E-2</v>
      </c>
      <c r="N106" s="23">
        <f>'Example Results'!M45/14</f>
        <v>7.1552573586041307E-2</v>
      </c>
    </row>
    <row r="107" spans="2:16">
      <c r="B107" s="63" t="s">
        <v>4</v>
      </c>
      <c r="C107" s="23">
        <f>'Example Results'!B46/14</f>
        <v>6.4183936751025822E-2</v>
      </c>
      <c r="D107" s="23">
        <f>'Example Results'!C46/14</f>
        <v>5.4682056155406313E-2</v>
      </c>
      <c r="E107" s="23">
        <f>'Example Results'!D46/14</f>
        <v>5.0092141354364725E-2</v>
      </c>
      <c r="F107" s="23">
        <f>'Example Results'!E46/14</f>
        <v>6.4712430689136763E-2</v>
      </c>
      <c r="G107" s="23">
        <f>'Example Results'!F46/14</f>
        <v>5.3978773857555562E-2</v>
      </c>
      <c r="H107" s="23">
        <f>'Example Results'!G46/14</f>
        <v>6.684429816344363E-2</v>
      </c>
      <c r="I107" s="23">
        <f>'Example Results'!H46/14</f>
        <v>6.1351539551462539E-2</v>
      </c>
      <c r="J107" s="23">
        <f>'Example Results'!I46/14</f>
        <v>5.864163183234683E-2</v>
      </c>
      <c r="K107" s="23">
        <f>'Example Results'!J46/14</f>
        <v>6.0384010284556318E-2</v>
      </c>
      <c r="L107" s="23">
        <f>'Example Results'!K46/14</f>
        <v>6.7504915586082306E-2</v>
      </c>
      <c r="M107" s="23">
        <f>'Example Results'!L46/14</f>
        <v>5.6610233257732921E-2</v>
      </c>
      <c r="N107" s="23">
        <f>'Example Results'!M46/14</f>
        <v>6.160339994384352E-2</v>
      </c>
    </row>
    <row r="108" spans="2:16">
      <c r="B108" s="63" t="s">
        <v>5</v>
      </c>
      <c r="C108" s="23">
        <f>'Example Results'!B47/14</f>
        <v>5.4584339828307675E-2</v>
      </c>
      <c r="D108" s="23">
        <f>'Example Results'!C47/14</f>
        <v>6.1476781604504448E-2</v>
      </c>
      <c r="E108" s="23">
        <f>'Example Results'!D47/14</f>
        <v>5.1374840183321481E-2</v>
      </c>
      <c r="F108" s="23">
        <f>'Example Results'!E47/14</f>
        <v>5.4028320164253463E-2</v>
      </c>
      <c r="G108" s="23">
        <f>'Example Results'!F47/14</f>
        <v>5.8122771898316043E-2</v>
      </c>
      <c r="H108" s="23">
        <f>'Example Results'!G47/14</f>
        <v>6.5578114770052848E-2</v>
      </c>
      <c r="I108" s="23">
        <f>'Example Results'!H47/14</f>
        <v>5.4814179639934048E-2</v>
      </c>
      <c r="J108" s="23">
        <f>'Example Results'!I47/14</f>
        <v>5.5459657913303907E-2</v>
      </c>
      <c r="K108" s="23">
        <f>'Example Results'!J47/14</f>
        <v>5.8952672535505866E-2</v>
      </c>
      <c r="L108" s="23">
        <f>'Example Results'!K47/14</f>
        <v>5.2017565884097013E-2</v>
      </c>
      <c r="M108" s="23">
        <f>'Example Results'!L47/14</f>
        <v>6.3431108146477178E-2</v>
      </c>
      <c r="N108" s="23">
        <f>'Example Results'!M47/14</f>
        <v>6.7686585377307942E-2</v>
      </c>
    </row>
    <row r="109" spans="2:16">
      <c r="B109" s="63" t="s">
        <v>6</v>
      </c>
      <c r="C109" s="23">
        <f>'Example Results'!B48/14</f>
        <v>8.6796320613428582E-2</v>
      </c>
      <c r="D109" s="23">
        <f>'Example Results'!C48/14</f>
        <v>5.404483559981943E-2</v>
      </c>
      <c r="E109" s="23">
        <f>'Example Results'!D48/14</f>
        <v>5.6070729029244683E-2</v>
      </c>
      <c r="F109" s="23">
        <f>'Example Results'!E48/14</f>
        <v>5.6356996579054776E-2</v>
      </c>
      <c r="G109" s="23">
        <f>'Example Results'!F48/14</f>
        <v>5.6352867720163277E-2</v>
      </c>
      <c r="H109" s="23">
        <f>'Example Results'!G48/14</f>
        <v>6.539231611993572E-2</v>
      </c>
      <c r="I109" s="23">
        <f>'Example Results'!H48/14</f>
        <v>5.2605240132985995E-2</v>
      </c>
      <c r="J109" s="23">
        <f>'Example Results'!I48/14</f>
        <v>5.2151065654921905E-2</v>
      </c>
      <c r="K109" s="23">
        <f>'Example Results'!J48/14</f>
        <v>6.3349907254944507E-2</v>
      </c>
      <c r="L109" s="23">
        <f>'Example Results'!K48/14</f>
        <v>5.4676551010217657E-2</v>
      </c>
      <c r="M109" s="23">
        <f>'Example Results'!L48/14</f>
        <v>5.4276051697742959E-2</v>
      </c>
      <c r="N109" s="23">
        <f>'Example Results'!M48/14</f>
        <v>5.9014605418878242E-2</v>
      </c>
    </row>
    <row r="110" spans="2:16">
      <c r="B110" s="63" t="s">
        <v>7</v>
      </c>
      <c r="C110" s="23">
        <f>'Example Results'!B49/14</f>
        <v>4.8102031368665733E-2</v>
      </c>
      <c r="D110" s="23">
        <f>'Example Results'!C49/14</f>
        <v>5.7833751775911615E-2</v>
      </c>
      <c r="E110" s="23">
        <f>'Example Results'!D49/14</f>
        <v>6.0594582088022389E-2</v>
      </c>
      <c r="F110" s="23">
        <f>'Example Results'!E49/14</f>
        <v>5.5240828392054853E-2</v>
      </c>
      <c r="G110" s="23">
        <f>'Example Results'!F49/14</f>
        <v>5.7715391154355533E-2</v>
      </c>
      <c r="H110" s="23">
        <f>'Example Results'!G49/14</f>
        <v>5.9803217467153162E-2</v>
      </c>
      <c r="I110" s="23">
        <f>'Example Results'!H49/14</f>
        <v>5.5748678035708328E-2</v>
      </c>
      <c r="J110" s="23">
        <f>'Example Results'!I49/14</f>
        <v>5.3835640082650515E-2</v>
      </c>
      <c r="K110" s="23">
        <f>'Example Results'!J49/14</f>
        <v>5.5355060154719457E-2</v>
      </c>
      <c r="L110" s="23">
        <f>'Example Results'!K49/14</f>
        <v>5.9449511888782038E-2</v>
      </c>
      <c r="M110" s="23">
        <f>'Example Results'!L49/14</f>
        <v>6.3656819099212059E-2</v>
      </c>
      <c r="N110" s="23">
        <f>'Example Results'!M49/14</f>
        <v>5.7478669911243334E-2</v>
      </c>
    </row>
  </sheetData>
  <mergeCells count="1">
    <mergeCell ref="C4:D4"/>
  </mergeCells>
  <phoneticPr fontId="21"/>
  <conditionalFormatting sqref="C6:N13">
    <cfRule type="cellIs" dxfId="45" priority="17" operator="between">
      <formula>0.1</formula>
      <formula>0.3</formula>
    </cfRule>
    <cfRule type="cellIs" dxfId="44" priority="27" stopIfTrue="1" operator="between">
      <formula>0.1</formula>
      <formula>0.16</formula>
    </cfRule>
    <cfRule type="cellIs" dxfId="43" priority="64" stopIfTrue="1" operator="between">
      <formula>0.1</formula>
      <formula>0.15</formula>
    </cfRule>
    <cfRule type="cellIs" dxfId="42" priority="83" stopIfTrue="1" operator="between">
      <formula>0.05</formula>
      <formula>0.3</formula>
    </cfRule>
    <cfRule type="cellIs" dxfId="41" priority="84" stopIfTrue="1" operator="greaterThan">
      <formula>0.3</formula>
    </cfRule>
    <cfRule type="cellIs" dxfId="40" priority="85" stopIfTrue="1" operator="lessThan">
      <formula>0.05</formula>
    </cfRule>
    <cfRule type="cellIs" dxfId="39" priority="90" stopIfTrue="1" operator="lessThan">
      <formula>0.15</formula>
    </cfRule>
  </conditionalFormatting>
  <conditionalFormatting sqref="C18:N25">
    <cfRule type="cellIs" dxfId="38" priority="16" operator="between">
      <formula>0.1</formula>
      <formula>0.3</formula>
    </cfRule>
    <cfRule type="cellIs" dxfId="37" priority="26" stopIfTrue="1" operator="between">
      <formula>0.1</formula>
      <formula>0.16</formula>
    </cfRule>
    <cfRule type="cellIs" dxfId="36" priority="80" stopIfTrue="1" operator="greaterThan">
      <formula>0.3</formula>
    </cfRule>
    <cfRule type="cellIs" dxfId="35" priority="81" stopIfTrue="1" operator="lessThan">
      <formula>0.05</formula>
    </cfRule>
    <cfRule type="cellIs" dxfId="34" priority="82" stopIfTrue="1" operator="between">
      <formula>0.05</formula>
      <formula>0.3</formula>
    </cfRule>
    <cfRule type="cellIs" dxfId="33" priority="89" stopIfTrue="1" operator="lessThan">
      <formula>0.15</formula>
    </cfRule>
  </conditionalFormatting>
  <conditionalFormatting sqref="C30:N37 C42:N49">
    <cfRule type="cellIs" dxfId="32" priority="77" stopIfTrue="1" operator="between">
      <formula>0.05</formula>
      <formula>0.3</formula>
    </cfRule>
    <cfRule type="cellIs" dxfId="31" priority="78" stopIfTrue="1" operator="lessThan">
      <formula>0.05</formula>
    </cfRule>
    <cfRule type="cellIs" dxfId="30" priority="79" stopIfTrue="1" operator="greaterThan">
      <formula>0.3</formula>
    </cfRule>
    <cfRule type="cellIs" dxfId="29" priority="88" stopIfTrue="1" operator="lessThan">
      <formula>0.15</formula>
    </cfRule>
  </conditionalFormatting>
  <conditionalFormatting sqref="C55:N62 C67:N74 C91:N98 C103:N110 C79:N86">
    <cfRule type="cellIs" dxfId="28" priority="70" stopIfTrue="1" operator="between">
      <formula>0.05</formula>
      <formula>0.3</formula>
    </cfRule>
    <cfRule type="cellIs" dxfId="27" priority="71" stopIfTrue="1" operator="greaterThan">
      <formula>0.3</formula>
    </cfRule>
    <cfRule type="cellIs" dxfId="26" priority="72" stopIfTrue="1" operator="lessThan">
      <formula>0.05</formula>
    </cfRule>
    <cfRule type="cellIs" dxfId="25" priority="73" stopIfTrue="1" operator="greaterThan">
      <formula>0.3</formula>
    </cfRule>
    <cfRule type="cellIs" dxfId="24" priority="86" stopIfTrue="1" operator="lessThan">
      <formula>0.15</formula>
    </cfRule>
  </conditionalFormatting>
  <conditionalFormatting sqref="P6:P110">
    <cfRule type="expression" dxfId="23" priority="18" stopIfTrue="1">
      <formula>"max"</formula>
    </cfRule>
    <cfRule type="expression" dxfId="22" priority="33" stopIfTrue="1">
      <formula>"Max"</formula>
    </cfRule>
  </conditionalFormatting>
  <conditionalFormatting sqref="C30:N37">
    <cfRule type="cellIs" dxfId="21" priority="15" operator="between">
      <formula>0.1</formula>
      <formula>0.3</formula>
    </cfRule>
    <cfRule type="cellIs" dxfId="20" priority="25" stopIfTrue="1" operator="between">
      <formula>0.1</formula>
      <formula>0.16</formula>
    </cfRule>
  </conditionalFormatting>
  <conditionalFormatting sqref="C42:N49">
    <cfRule type="cellIs" dxfId="19" priority="14" operator="between">
      <formula>0.1</formula>
      <formula>0.3</formula>
    </cfRule>
    <cfRule type="cellIs" dxfId="18" priority="24" stopIfTrue="1" operator="between">
      <formula>0.1</formula>
      <formula>0.16</formula>
    </cfRule>
  </conditionalFormatting>
  <conditionalFormatting sqref="C55:N62">
    <cfRule type="cellIs" dxfId="17" priority="13" operator="between">
      <formula>0.1</formula>
      <formula>0.3</formula>
    </cfRule>
    <cfRule type="cellIs" dxfId="16" priority="23" stopIfTrue="1" operator="between">
      <formula>0.1</formula>
      <formula>0.16</formula>
    </cfRule>
  </conditionalFormatting>
  <conditionalFormatting sqref="C67:N74">
    <cfRule type="cellIs" dxfId="15" priority="22" stopIfTrue="1" operator="between">
      <formula>0.1</formula>
      <formula>0.16</formula>
    </cfRule>
  </conditionalFormatting>
  <conditionalFormatting sqref="C79:N86">
    <cfRule type="cellIs" dxfId="14" priority="21" stopIfTrue="1" operator="between">
      <formula>0.1</formula>
      <formula>0.16</formula>
    </cfRule>
  </conditionalFormatting>
  <conditionalFormatting sqref="C91:N98">
    <cfRule type="cellIs" dxfId="13" priority="20" stopIfTrue="1" operator="between">
      <formula>0.1</formula>
      <formula>0.16</formula>
    </cfRule>
  </conditionalFormatting>
  <conditionalFormatting sqref="C103:N110">
    <cfRule type="cellIs" dxfId="12" priority="1" operator="between">
      <formula>0.1</formula>
      <formula>0.3</formula>
    </cfRule>
    <cfRule type="cellIs" dxfId="11" priority="2" operator="lessThan">
      <formula>0.1</formula>
    </cfRule>
    <cfRule type="cellIs" dxfId="10" priority="3" operator="greaterThan">
      <formula>0.3</formula>
    </cfRule>
    <cfRule type="cellIs" dxfId="9" priority="4" operator="greaterThan">
      <formula>0.1</formula>
    </cfRule>
    <cfRule type="cellIs" dxfId="8" priority="5" operator="between">
      <formula>0.1</formula>
      <formula>0.3</formula>
    </cfRule>
    <cfRule type="cellIs" dxfId="7" priority="6" operator="between">
      <formula>0.1</formula>
      <formula>0.3</formula>
    </cfRule>
    <cfRule type="cellIs" dxfId="6" priority="19" stopIfTrue="1" operator="between">
      <formula>0.1</formula>
      <formula>0.16</formula>
    </cfRule>
  </conditionalFormatting>
  <conditionalFormatting sqref="C18:N25 C30:N37 C6:N13 C42:N49 C55:N62 C67:N74 C79:N86 C91:N98 C103:N110">
    <cfRule type="cellIs" dxfId="5" priority="10" operator="greaterThan">
      <formula>0.3</formula>
    </cfRule>
    <cfRule type="cellIs" dxfId="4" priority="11" operator="between">
      <formula>0.1</formula>
      <formula>0.3</formula>
    </cfRule>
    <cfRule type="cellIs" dxfId="3" priority="12" operator="lessThan">
      <formula>0.1</formula>
    </cfRule>
  </conditionalFormatting>
  <conditionalFormatting sqref="C6:N13 C18:N25 C30:N37 C42:N49 C55:N62 C67:N74 C79:N86 C91:N98">
    <cfRule type="cellIs" dxfId="2" priority="7" operator="lessThan">
      <formula>0.1</formula>
    </cfRule>
    <cfRule type="cellIs" dxfId="1" priority="8" operator="greaterThan">
      <formula>0.3</formula>
    </cfRule>
    <cfRule type="cellIs" dxfId="0" priority="9" operator="between">
      <formula>0.1</formula>
      <formula>0.3</formula>
    </cfRule>
  </conditionalFormatting>
  <pageMargins left="0.45" right="0.45" top="0.75" bottom="0.75" header="0.3" footer="0.3"/>
  <pageSetup scale="59" orientation="landscape"/>
  <headerFooter>
    <oddHeader>&amp;R100-6260-B2</oddHeader>
    <oddFooter>&amp;RSample Dilution Guide Page &amp;P of &amp;N</oddFooter>
  </headerFooter>
  <rowBreaks count="1" manualBreakCount="1">
    <brk id="52" max="16383" man="1"/>
  </rowBreaks>
  <extLst>
    <ext xmlns:mx="http://schemas.microsoft.com/office/mac/excel/2008/main" uri="{64002731-A6B0-56B0-2670-7721B7C09600}">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Protocol</vt:lpstr>
      <vt:lpstr>Raw Data</vt:lpstr>
      <vt:lpstr>Example Results</vt:lpstr>
      <vt:lpstr>Sample Dilution Guide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Peilin Chen</dc:creator>
  <cp:lastModifiedBy>Tsukasa Kouno</cp:lastModifiedBy>
  <cp:lastPrinted>2014-07-01T01:10:31Z</cp:lastPrinted>
  <dcterms:created xsi:type="dcterms:W3CDTF">2012-07-06T22:36:30Z</dcterms:created>
  <dcterms:modified xsi:type="dcterms:W3CDTF">2015-10-18T06:37:57Z</dcterms:modified>
</cp:coreProperties>
</file>