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5600" windowHeight="16060" activeTab="2"/>
  </bookViews>
  <sheets>
    <sheet name="Protocol" sheetId="3" r:id="rId1"/>
    <sheet name="Raw Data" sheetId="1" r:id="rId2"/>
    <sheet name="Example Results" sheetId="2" r:id="rId3"/>
    <sheet name="Sample Dilution Guide" sheetId="4" r:id="rId4"/>
  </sheet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C42" i="2" l="1"/>
  <c r="D42" i="2"/>
  <c r="E42" i="2"/>
  <c r="F42" i="2"/>
  <c r="G42" i="2"/>
  <c r="H42" i="2"/>
  <c r="I42" i="2"/>
  <c r="J42" i="2"/>
  <c r="K42" i="2"/>
  <c r="L42" i="2"/>
  <c r="M42" i="2"/>
  <c r="C43" i="2"/>
  <c r="D43" i="2"/>
  <c r="E43" i="2"/>
  <c r="F43" i="2"/>
  <c r="G43" i="2"/>
  <c r="H43" i="2"/>
  <c r="I43" i="2"/>
  <c r="J43" i="2"/>
  <c r="K43" i="2"/>
  <c r="L43" i="2"/>
  <c r="M43" i="2"/>
  <c r="C44" i="2"/>
  <c r="D44" i="2"/>
  <c r="E44" i="2"/>
  <c r="F44" i="2"/>
  <c r="G44" i="2"/>
  <c r="H44" i="2"/>
  <c r="I44" i="2"/>
  <c r="J44" i="2"/>
  <c r="K44" i="2"/>
  <c r="L44" i="2"/>
  <c r="M44" i="2"/>
  <c r="C45" i="2"/>
  <c r="D45" i="2"/>
  <c r="E45" i="2"/>
  <c r="F45" i="2"/>
  <c r="G45" i="2"/>
  <c r="H45" i="2"/>
  <c r="I45" i="2"/>
  <c r="J45" i="2"/>
  <c r="K45" i="2"/>
  <c r="L45" i="2"/>
  <c r="M45" i="2"/>
  <c r="C46" i="2"/>
  <c r="D46" i="2"/>
  <c r="E46" i="2"/>
  <c r="F46" i="2"/>
  <c r="G46" i="2"/>
  <c r="H46" i="2"/>
  <c r="I46" i="2"/>
  <c r="J46" i="2"/>
  <c r="K46" i="2"/>
  <c r="L46" i="2"/>
  <c r="M46" i="2"/>
  <c r="C47" i="2"/>
  <c r="D47" i="2"/>
  <c r="E47" i="2"/>
  <c r="F47" i="2"/>
  <c r="G47" i="2"/>
  <c r="H47" i="2"/>
  <c r="I47" i="2"/>
  <c r="J47" i="2"/>
  <c r="K47" i="2"/>
  <c r="L47" i="2"/>
  <c r="M47" i="2"/>
  <c r="C48" i="2"/>
  <c r="D48" i="2"/>
  <c r="E48" i="2"/>
  <c r="F48" i="2"/>
  <c r="G48" i="2"/>
  <c r="H48" i="2"/>
  <c r="I48" i="2"/>
  <c r="J48" i="2"/>
  <c r="K48" i="2"/>
  <c r="L48" i="2"/>
  <c r="M48" i="2"/>
  <c r="C49" i="2"/>
  <c r="D49" i="2"/>
  <c r="E49" i="2"/>
  <c r="F49" i="2"/>
  <c r="G49" i="2"/>
  <c r="H49" i="2"/>
  <c r="I49" i="2"/>
  <c r="J49" i="2"/>
  <c r="K49" i="2"/>
  <c r="L49" i="2"/>
  <c r="M49" i="2"/>
  <c r="B43" i="2"/>
  <c r="B44" i="2"/>
  <c r="B45" i="2"/>
  <c r="B46" i="2"/>
  <c r="B47" i="2"/>
  <c r="B48" i="2"/>
  <c r="B49" i="2"/>
  <c r="F13" i="2"/>
  <c r="A69" i="3"/>
  <c r="A72" i="3"/>
  <c r="D39" i="3"/>
  <c r="F20" i="3"/>
  <c r="F19" i="3"/>
  <c r="E55" i="3"/>
  <c r="E56" i="3"/>
  <c r="E57" i="3"/>
  <c r="E58" i="3"/>
  <c r="E59" i="3"/>
  <c r="E60" i="3"/>
  <c r="E61" i="3"/>
  <c r="E54" i="3"/>
  <c r="B34" i="3"/>
  <c r="C49" i="3"/>
  <c r="C50" i="3"/>
  <c r="C51" i="3"/>
  <c r="C52" i="3"/>
  <c r="C53" i="3"/>
  <c r="C56" i="3"/>
  <c r="C48" i="3"/>
  <c r="D38" i="3"/>
  <c r="F26" i="3"/>
  <c r="F24" i="3"/>
  <c r="C39" i="3"/>
  <c r="D40" i="3"/>
  <c r="C40" i="3"/>
  <c r="D41" i="3"/>
  <c r="C41" i="3"/>
  <c r="D42" i="3"/>
  <c r="C42" i="3"/>
  <c r="D43" i="3"/>
  <c r="C43" i="3"/>
  <c r="D44" i="3"/>
  <c r="C44" i="3"/>
  <c r="D45" i="3"/>
  <c r="C45" i="3"/>
  <c r="D46" i="3"/>
  <c r="C46" i="3"/>
  <c r="D47" i="3"/>
  <c r="C47" i="3"/>
  <c r="C20" i="2"/>
  <c r="D20" i="2"/>
  <c r="E20" i="2"/>
  <c r="F20" i="2"/>
  <c r="G20" i="2"/>
  <c r="H20" i="2"/>
  <c r="I20" i="2"/>
  <c r="J20" i="2"/>
  <c r="K20" i="2"/>
  <c r="L20" i="2"/>
  <c r="M20" i="2"/>
  <c r="N20" i="2"/>
  <c r="O20" i="2"/>
  <c r="P20" i="2"/>
  <c r="Q20" i="2"/>
  <c r="R20" i="2"/>
  <c r="S20" i="2"/>
  <c r="T20" i="2"/>
  <c r="U20" i="2"/>
  <c r="V20" i="2"/>
  <c r="W20" i="2"/>
  <c r="X20" i="2"/>
  <c r="Y20" i="2"/>
  <c r="C21" i="2"/>
  <c r="D21" i="2"/>
  <c r="E21" i="2"/>
  <c r="F21" i="2"/>
  <c r="G21" i="2"/>
  <c r="H21" i="2"/>
  <c r="I21" i="2"/>
  <c r="J21" i="2"/>
  <c r="K21" i="2"/>
  <c r="L21" i="2"/>
  <c r="M21" i="2"/>
  <c r="N21" i="2"/>
  <c r="O21" i="2"/>
  <c r="P21" i="2"/>
  <c r="Q21" i="2"/>
  <c r="R21" i="2"/>
  <c r="S21" i="2"/>
  <c r="T21" i="2"/>
  <c r="U21" i="2"/>
  <c r="V21" i="2"/>
  <c r="W21" i="2"/>
  <c r="X21" i="2"/>
  <c r="Y21" i="2"/>
  <c r="C22" i="2"/>
  <c r="D22" i="2"/>
  <c r="E22" i="2"/>
  <c r="F22" i="2"/>
  <c r="G22" i="2"/>
  <c r="H22" i="2"/>
  <c r="I22" i="2"/>
  <c r="J22" i="2"/>
  <c r="K22" i="2"/>
  <c r="L22" i="2"/>
  <c r="M22" i="2"/>
  <c r="N22" i="2"/>
  <c r="O22" i="2"/>
  <c r="P22" i="2"/>
  <c r="Q22" i="2"/>
  <c r="R22" i="2"/>
  <c r="S22" i="2"/>
  <c r="T22" i="2"/>
  <c r="U22" i="2"/>
  <c r="V22" i="2"/>
  <c r="W22" i="2"/>
  <c r="X22" i="2"/>
  <c r="Y22" i="2"/>
  <c r="C23" i="2"/>
  <c r="D23" i="2"/>
  <c r="E23" i="2"/>
  <c r="F23" i="2"/>
  <c r="G23" i="2"/>
  <c r="H23" i="2"/>
  <c r="I23" i="2"/>
  <c r="J23" i="2"/>
  <c r="K23" i="2"/>
  <c r="L23" i="2"/>
  <c r="M23" i="2"/>
  <c r="N23" i="2"/>
  <c r="O23" i="2"/>
  <c r="P23" i="2"/>
  <c r="Q23" i="2"/>
  <c r="R23" i="2"/>
  <c r="S23" i="2"/>
  <c r="T23" i="2"/>
  <c r="U23" i="2"/>
  <c r="V23" i="2"/>
  <c r="W23" i="2"/>
  <c r="X23" i="2"/>
  <c r="Y23" i="2"/>
  <c r="C24" i="2"/>
  <c r="D24" i="2"/>
  <c r="E24" i="2"/>
  <c r="F24" i="2"/>
  <c r="G24" i="2"/>
  <c r="H24" i="2"/>
  <c r="I24" i="2"/>
  <c r="J24" i="2"/>
  <c r="K24" i="2"/>
  <c r="L24" i="2"/>
  <c r="M24" i="2"/>
  <c r="N24" i="2"/>
  <c r="O24" i="2"/>
  <c r="P24" i="2"/>
  <c r="Q24" i="2"/>
  <c r="R24" i="2"/>
  <c r="S24" i="2"/>
  <c r="T24" i="2"/>
  <c r="U24" i="2"/>
  <c r="V24" i="2"/>
  <c r="W24" i="2"/>
  <c r="X24" i="2"/>
  <c r="Y24" i="2"/>
  <c r="C25" i="2"/>
  <c r="D25" i="2"/>
  <c r="E25" i="2"/>
  <c r="F25" i="2"/>
  <c r="G25" i="2"/>
  <c r="H25" i="2"/>
  <c r="I25" i="2"/>
  <c r="J25" i="2"/>
  <c r="K25" i="2"/>
  <c r="L25" i="2"/>
  <c r="M25" i="2"/>
  <c r="N25" i="2"/>
  <c r="O25" i="2"/>
  <c r="P25" i="2"/>
  <c r="Q25" i="2"/>
  <c r="R25" i="2"/>
  <c r="S25" i="2"/>
  <c r="T25" i="2"/>
  <c r="U25" i="2"/>
  <c r="V25" i="2"/>
  <c r="W25" i="2"/>
  <c r="X25" i="2"/>
  <c r="Y25" i="2"/>
  <c r="C26" i="2"/>
  <c r="D26" i="2"/>
  <c r="E26" i="2"/>
  <c r="F26" i="2"/>
  <c r="G26" i="2"/>
  <c r="H26" i="2"/>
  <c r="I26" i="2"/>
  <c r="J26" i="2"/>
  <c r="K26" i="2"/>
  <c r="L26" i="2"/>
  <c r="M26" i="2"/>
  <c r="N26" i="2"/>
  <c r="O26" i="2"/>
  <c r="P26" i="2"/>
  <c r="Q26" i="2"/>
  <c r="R26" i="2"/>
  <c r="S26" i="2"/>
  <c r="T26" i="2"/>
  <c r="U26" i="2"/>
  <c r="V26" i="2"/>
  <c r="W26" i="2"/>
  <c r="X26" i="2"/>
  <c r="Y26" i="2"/>
  <c r="C27" i="2"/>
  <c r="D27" i="2"/>
  <c r="E27" i="2"/>
  <c r="F27" i="2"/>
  <c r="G27" i="2"/>
  <c r="H27" i="2"/>
  <c r="I27" i="2"/>
  <c r="J27" i="2"/>
  <c r="K27" i="2"/>
  <c r="L27" i="2"/>
  <c r="M27" i="2"/>
  <c r="N27" i="2"/>
  <c r="O27" i="2"/>
  <c r="P27" i="2"/>
  <c r="Q27" i="2"/>
  <c r="R27" i="2"/>
  <c r="S27" i="2"/>
  <c r="T27" i="2"/>
  <c r="U27" i="2"/>
  <c r="V27" i="2"/>
  <c r="W27" i="2"/>
  <c r="X27" i="2"/>
  <c r="Y27" i="2"/>
  <c r="B27" i="2"/>
  <c r="B26" i="2"/>
  <c r="B25" i="2"/>
  <c r="B24" i="2"/>
  <c r="B23" i="2"/>
  <c r="B22" i="2"/>
  <c r="B21" i="2"/>
  <c r="B20" i="2"/>
  <c r="K3" i="2"/>
  <c r="K4" i="2"/>
  <c r="K5" i="2"/>
  <c r="K6" i="2"/>
  <c r="K7" i="2"/>
  <c r="K8" i="2"/>
  <c r="K9" i="2"/>
  <c r="K10" i="2"/>
  <c r="J10" i="2"/>
  <c r="J9" i="2"/>
  <c r="J8" i="2"/>
  <c r="J7" i="2"/>
  <c r="J6" i="2"/>
  <c r="J5" i="2"/>
  <c r="J4" i="2"/>
  <c r="J3" i="2"/>
  <c r="B4" i="2"/>
  <c r="B5" i="2"/>
  <c r="B6" i="2"/>
  <c r="B7" i="2"/>
  <c r="B8" i="2"/>
  <c r="B9" i="2"/>
  <c r="B10" i="2"/>
  <c r="B11" i="2"/>
  <c r="B12" i="2"/>
  <c r="C57" i="3"/>
  <c r="J38" i="2"/>
  <c r="K38" i="2"/>
  <c r="C34" i="2"/>
  <c r="E35" i="2"/>
  <c r="M37" i="2"/>
  <c r="L32" i="2"/>
  <c r="J32" i="2"/>
  <c r="L36" i="2"/>
  <c r="G36" i="2"/>
  <c r="C54" i="3"/>
  <c r="E7" i="2"/>
  <c r="C55" i="3"/>
  <c r="C58" i="3"/>
  <c r="C61" i="3"/>
  <c r="B65" i="3"/>
  <c r="C59" i="3"/>
  <c r="C60" i="3"/>
  <c r="E4" i="2"/>
  <c r="F32" i="2"/>
  <c r="E37" i="2"/>
  <c r="I36" i="2"/>
  <c r="F34" i="2"/>
  <c r="M32" i="2"/>
  <c r="I32" i="2"/>
  <c r="B37" i="2"/>
  <c r="C36" i="2"/>
  <c r="I35" i="2"/>
  <c r="C35" i="2"/>
  <c r="D34" i="2"/>
  <c r="D33" i="2"/>
  <c r="K31" i="2"/>
  <c r="E31" i="2"/>
  <c r="I37" i="2"/>
  <c r="B36" i="2"/>
  <c r="I38" i="2"/>
  <c r="F18" i="3"/>
  <c r="F14" i="3"/>
  <c r="C31" i="2"/>
  <c r="G33" i="2"/>
  <c r="L35" i="2"/>
  <c r="C37" i="2"/>
  <c r="B34" i="2"/>
  <c r="K37" i="2"/>
  <c r="H34" i="2"/>
  <c r="H38" i="2"/>
  <c r="D35" i="2"/>
  <c r="E12" i="2"/>
  <c r="D32" i="2"/>
  <c r="E10" i="2"/>
  <c r="B38" i="2"/>
  <c r="E11" i="2"/>
  <c r="B31" i="2"/>
  <c r="E6" i="2"/>
  <c r="E3" i="2"/>
  <c r="J34" i="2"/>
  <c r="L31" i="2"/>
  <c r="E33" i="2"/>
  <c r="B35" i="2"/>
  <c r="H36" i="2"/>
  <c r="G37" i="2"/>
  <c r="J31" i="2"/>
  <c r="G34" i="2"/>
  <c r="H37" i="2"/>
  <c r="F31" i="2"/>
  <c r="I34" i="2"/>
  <c r="E13" i="2"/>
  <c r="E9" i="2"/>
  <c r="E5" i="2"/>
  <c r="M38" i="2"/>
  <c r="I33" i="2"/>
  <c r="C33" i="2"/>
  <c r="J35" i="2"/>
  <c r="E38" i="2"/>
  <c r="F36" i="2"/>
  <c r="K34" i="2"/>
  <c r="J33" i="2"/>
  <c r="M31" i="2"/>
  <c r="L37" i="2"/>
  <c r="K33" i="2"/>
  <c r="B32" i="2"/>
  <c r="J37" i="2"/>
  <c r="D37" i="2"/>
  <c r="J36" i="2"/>
  <c r="D36" i="2"/>
  <c r="G35" i="2"/>
  <c r="L34" i="2"/>
  <c r="H33" i="2"/>
  <c r="K32" i="2"/>
  <c r="E32" i="2"/>
  <c r="D31" i="2"/>
  <c r="C38" i="2"/>
  <c r="F33" i="2"/>
  <c r="G31" i="2"/>
  <c r="M35" i="2"/>
  <c r="M33" i="2"/>
  <c r="G38" i="2"/>
  <c r="F35" i="2"/>
  <c r="E34" i="2"/>
  <c r="C32" i="2"/>
  <c r="I31" i="2"/>
  <c r="H35" i="2"/>
  <c r="J12" i="2"/>
  <c r="F37" i="2"/>
  <c r="K35" i="2"/>
  <c r="M34" i="2"/>
  <c r="L33" i="2"/>
  <c r="B33" i="2"/>
  <c r="G32" i="2"/>
  <c r="H31" i="2"/>
  <c r="H32" i="2"/>
  <c r="E8" i="2"/>
  <c r="L38" i="2"/>
  <c r="F38" i="2"/>
  <c r="D38" i="2"/>
  <c r="M36" i="2"/>
  <c r="K36" i="2"/>
  <c r="E36" i="2"/>
  <c r="F12" i="3"/>
  <c r="F13" i="3"/>
  <c r="H5" i="2"/>
  <c r="H3" i="2"/>
  <c r="H4" i="2"/>
  <c r="N58" i="4"/>
  <c r="H97" i="4"/>
  <c r="M61" i="4"/>
  <c r="G110" i="4"/>
  <c r="H13" i="4"/>
  <c r="K85" i="4"/>
  <c r="N47" i="4"/>
  <c r="I91" i="4"/>
  <c r="M12" i="4"/>
  <c r="C13" i="4"/>
  <c r="B42" i="2"/>
  <c r="D7" i="4"/>
  <c r="M97" i="4"/>
  <c r="C31" i="4"/>
  <c r="K12" i="4"/>
  <c r="I55" i="4"/>
  <c r="I18" i="4"/>
  <c r="G98" i="4"/>
  <c r="N94" i="4"/>
  <c r="N84" i="4"/>
  <c r="M73" i="4"/>
  <c r="N33" i="4"/>
  <c r="N9" i="4"/>
  <c r="G86" i="4"/>
  <c r="K48" i="4"/>
  <c r="N45" i="4"/>
  <c r="I6" i="4"/>
  <c r="G25" i="4"/>
  <c r="N21" i="4"/>
  <c r="N70" i="4"/>
  <c r="I67" i="4"/>
  <c r="G13" i="4"/>
  <c r="N82" i="4"/>
  <c r="N106" i="4"/>
  <c r="C7" i="4"/>
  <c r="N23" i="4"/>
  <c r="N11" i="4"/>
  <c r="C92" i="4"/>
  <c r="N35" i="4"/>
  <c r="C19" i="4"/>
  <c r="H74" i="4"/>
  <c r="N60" i="4"/>
  <c r="C43" i="4"/>
  <c r="N108" i="4"/>
  <c r="N72" i="4"/>
  <c r="C104" i="4"/>
  <c r="C56" i="4"/>
  <c r="C80" i="4"/>
  <c r="H109" i="4"/>
  <c r="N96" i="4"/>
  <c r="C68" i="4"/>
  <c r="K73" i="4"/>
  <c r="M109" i="4"/>
  <c r="K24" i="4"/>
  <c r="K61" i="4"/>
  <c r="K97" i="4"/>
  <c r="M48" i="4"/>
  <c r="M24" i="4"/>
  <c r="H48" i="4"/>
  <c r="K36" i="4"/>
  <c r="M36" i="4"/>
  <c r="K109" i="4"/>
  <c r="M85" i="4"/>
  <c r="H49" i="4"/>
  <c r="H98" i="4"/>
  <c r="H110" i="4"/>
  <c r="I103" i="4"/>
  <c r="I42" i="4"/>
  <c r="I79" i="4"/>
  <c r="G62" i="4"/>
  <c r="G74" i="4"/>
  <c r="H86" i="4"/>
  <c r="H62" i="4"/>
  <c r="H73" i="4"/>
  <c r="H24" i="4"/>
  <c r="H85" i="4"/>
  <c r="H25" i="4"/>
  <c r="H61" i="4"/>
  <c r="H36" i="4"/>
  <c r="I30" i="4"/>
  <c r="G49" i="4"/>
  <c r="G37" i="4"/>
  <c r="H37" i="4"/>
  <c r="H12" i="4"/>
  <c r="K94" i="4"/>
  <c r="K58" i="4"/>
  <c r="K70" i="4"/>
  <c r="K33" i="4"/>
  <c r="K106" i="4"/>
  <c r="K45" i="4"/>
  <c r="K82" i="4"/>
  <c r="K9" i="4"/>
  <c r="K21" i="4"/>
  <c r="H70" i="4"/>
  <c r="H33" i="4"/>
  <c r="H58" i="4"/>
  <c r="H9" i="4"/>
  <c r="H94" i="4"/>
  <c r="H21" i="4"/>
  <c r="H45" i="4"/>
  <c r="H106" i="4"/>
  <c r="H82" i="4"/>
  <c r="N49" i="4"/>
  <c r="N13" i="4"/>
  <c r="N62" i="4"/>
  <c r="N86" i="4"/>
  <c r="N74" i="4"/>
  <c r="N37" i="4"/>
  <c r="N98" i="4"/>
  <c r="N110" i="4"/>
  <c r="N25" i="4"/>
  <c r="F79" i="4"/>
  <c r="F18" i="4"/>
  <c r="F91" i="4"/>
  <c r="F30" i="4"/>
  <c r="F67" i="4"/>
  <c r="F42" i="4"/>
  <c r="F103" i="4"/>
  <c r="F55" i="4"/>
  <c r="F6" i="4"/>
  <c r="M96" i="4"/>
  <c r="M84" i="4"/>
  <c r="M108" i="4"/>
  <c r="M35" i="4"/>
  <c r="M11" i="4"/>
  <c r="M47" i="4"/>
  <c r="M60" i="4"/>
  <c r="M23" i="4"/>
  <c r="M72" i="4"/>
  <c r="I94" i="4"/>
  <c r="I82" i="4"/>
  <c r="I9" i="4"/>
  <c r="I21" i="4"/>
  <c r="I70" i="4"/>
  <c r="I58" i="4"/>
  <c r="I33" i="4"/>
  <c r="I106" i="4"/>
  <c r="I45" i="4"/>
  <c r="G57" i="4"/>
  <c r="G69" i="4"/>
  <c r="G20" i="4"/>
  <c r="G81" i="4"/>
  <c r="G93" i="4"/>
  <c r="G44" i="4"/>
  <c r="G32" i="4"/>
  <c r="G105" i="4"/>
  <c r="G8" i="4"/>
  <c r="D81" i="4"/>
  <c r="D32" i="4"/>
  <c r="D69" i="4"/>
  <c r="D105" i="4"/>
  <c r="D93" i="4"/>
  <c r="D20" i="4"/>
  <c r="D44" i="4"/>
  <c r="D57" i="4"/>
  <c r="D8" i="4"/>
  <c r="H79" i="4"/>
  <c r="H103" i="4"/>
  <c r="H30" i="4"/>
  <c r="H55" i="4"/>
  <c r="H67" i="4"/>
  <c r="H6" i="4"/>
  <c r="H18" i="4"/>
  <c r="H42" i="4"/>
  <c r="H91" i="4"/>
  <c r="D98" i="4"/>
  <c r="D25" i="4"/>
  <c r="D110" i="4"/>
  <c r="D62" i="4"/>
  <c r="D37" i="4"/>
  <c r="D74" i="4"/>
  <c r="D13" i="4"/>
  <c r="D86" i="4"/>
  <c r="D49" i="4"/>
  <c r="J55" i="4"/>
  <c r="J6" i="4"/>
  <c r="J79" i="4"/>
  <c r="J42" i="4"/>
  <c r="J18" i="4"/>
  <c r="J30" i="4"/>
  <c r="J91" i="4"/>
  <c r="J67" i="4"/>
  <c r="J103" i="4"/>
  <c r="C20" i="4"/>
  <c r="C69" i="4"/>
  <c r="C81" i="4"/>
  <c r="C32" i="4"/>
  <c r="C105" i="4"/>
  <c r="C44" i="4"/>
  <c r="C8" i="4"/>
  <c r="C57" i="4"/>
  <c r="C93" i="4"/>
  <c r="L72" i="4"/>
  <c r="L35" i="4"/>
  <c r="L108" i="4"/>
  <c r="L47" i="4"/>
  <c r="L60" i="4"/>
  <c r="L23" i="4"/>
  <c r="L11" i="4"/>
  <c r="L84" i="4"/>
  <c r="L96" i="4"/>
  <c r="E62" i="4"/>
  <c r="E37" i="4"/>
  <c r="E110" i="4"/>
  <c r="E49" i="4"/>
  <c r="E13" i="4"/>
  <c r="E74" i="4"/>
  <c r="E98" i="4"/>
  <c r="E25" i="4"/>
  <c r="E86" i="4"/>
  <c r="G107" i="4"/>
  <c r="G59" i="4"/>
  <c r="G34" i="4"/>
  <c r="G71" i="4"/>
  <c r="G95" i="4"/>
  <c r="G10" i="4"/>
  <c r="G46" i="4"/>
  <c r="G22" i="4"/>
  <c r="G83" i="4"/>
  <c r="L10" i="4"/>
  <c r="L107" i="4"/>
  <c r="L46" i="4"/>
  <c r="L22" i="4"/>
  <c r="L34" i="4"/>
  <c r="L71" i="4"/>
  <c r="L95" i="4"/>
  <c r="L59" i="4"/>
  <c r="L83" i="4"/>
  <c r="N30" i="4"/>
  <c r="N42" i="4"/>
  <c r="N67" i="4"/>
  <c r="N79" i="4"/>
  <c r="N55" i="4"/>
  <c r="N6" i="4"/>
  <c r="N103" i="4"/>
  <c r="N18" i="4"/>
  <c r="N91" i="4"/>
  <c r="K84" i="4"/>
  <c r="K47" i="4"/>
  <c r="K35" i="4"/>
  <c r="K96" i="4"/>
  <c r="K60" i="4"/>
  <c r="K11" i="4"/>
  <c r="K23" i="4"/>
  <c r="K108" i="4"/>
  <c r="K72" i="4"/>
  <c r="F33" i="4"/>
  <c r="F45" i="4"/>
  <c r="F58" i="4"/>
  <c r="F21" i="4"/>
  <c r="F70" i="4"/>
  <c r="F106" i="4"/>
  <c r="F94" i="4"/>
  <c r="F82" i="4"/>
  <c r="F9" i="4"/>
  <c r="I35" i="4"/>
  <c r="I47" i="4"/>
  <c r="I23" i="4"/>
  <c r="I11" i="4"/>
  <c r="I108" i="4"/>
  <c r="I84" i="4"/>
  <c r="I96" i="4"/>
  <c r="I60" i="4"/>
  <c r="I72" i="4"/>
  <c r="J109" i="4"/>
  <c r="J97" i="4"/>
  <c r="J85" i="4"/>
  <c r="J48" i="4"/>
  <c r="J73" i="4"/>
  <c r="J24" i="4"/>
  <c r="J61" i="4"/>
  <c r="J12" i="4"/>
  <c r="J36" i="4"/>
  <c r="L18" i="4"/>
  <c r="L67" i="4"/>
  <c r="L55" i="4"/>
  <c r="L79" i="4"/>
  <c r="L91" i="4"/>
  <c r="L103" i="4"/>
  <c r="L30" i="4"/>
  <c r="L42" i="4"/>
  <c r="L6" i="4"/>
  <c r="L74" i="4"/>
  <c r="L37" i="4"/>
  <c r="L49" i="4"/>
  <c r="L110" i="4"/>
  <c r="L86" i="4"/>
  <c r="L98" i="4"/>
  <c r="L13" i="4"/>
  <c r="L25" i="4"/>
  <c r="L62" i="4"/>
  <c r="J71" i="4"/>
  <c r="J83" i="4"/>
  <c r="J46" i="4"/>
  <c r="J95" i="4"/>
  <c r="J10" i="4"/>
  <c r="J22" i="4"/>
  <c r="J107" i="4"/>
  <c r="J59" i="4"/>
  <c r="J34" i="4"/>
  <c r="D36" i="4"/>
  <c r="D48" i="4"/>
  <c r="D85" i="4"/>
  <c r="D12" i="4"/>
  <c r="D24" i="4"/>
  <c r="D97" i="4"/>
  <c r="D109" i="4"/>
  <c r="D73" i="4"/>
  <c r="D61" i="4"/>
  <c r="H8" i="4"/>
  <c r="H57" i="4"/>
  <c r="H81" i="4"/>
  <c r="H44" i="4"/>
  <c r="H105" i="4"/>
  <c r="H93" i="4"/>
  <c r="H32" i="4"/>
  <c r="H69" i="4"/>
  <c r="H20" i="4"/>
  <c r="J74" i="4"/>
  <c r="J25" i="4"/>
  <c r="J98" i="4"/>
  <c r="J86" i="4"/>
  <c r="J49" i="4"/>
  <c r="J110" i="4"/>
  <c r="J13" i="4"/>
  <c r="J37" i="4"/>
  <c r="J62" i="4"/>
  <c r="F109" i="4"/>
  <c r="F97" i="4"/>
  <c r="F24" i="4"/>
  <c r="F85" i="4"/>
  <c r="F12" i="4"/>
  <c r="F36" i="4"/>
  <c r="F61" i="4"/>
  <c r="F73" i="4"/>
  <c r="F48" i="4"/>
  <c r="E105" i="4"/>
  <c r="E81" i="4"/>
  <c r="E93" i="4"/>
  <c r="E20" i="4"/>
  <c r="E44" i="4"/>
  <c r="E32" i="4"/>
  <c r="E57" i="4"/>
  <c r="E69" i="4"/>
  <c r="E8" i="4"/>
  <c r="I92" i="4"/>
  <c r="I104" i="4"/>
  <c r="I31" i="4"/>
  <c r="I80" i="4"/>
  <c r="I43" i="4"/>
  <c r="I56" i="4"/>
  <c r="I7" i="4"/>
  <c r="I19" i="4"/>
  <c r="I68" i="4"/>
  <c r="K69" i="4"/>
  <c r="K32" i="4"/>
  <c r="K20" i="4"/>
  <c r="K8" i="4"/>
  <c r="K81" i="4"/>
  <c r="K105" i="4"/>
  <c r="K44" i="4"/>
  <c r="K57" i="4"/>
  <c r="K93" i="4"/>
  <c r="E97" i="4"/>
  <c r="E85" i="4"/>
  <c r="E24" i="4"/>
  <c r="E36" i="4"/>
  <c r="E12" i="4"/>
  <c r="E48" i="4"/>
  <c r="E61" i="4"/>
  <c r="E109" i="4"/>
  <c r="E73" i="4"/>
  <c r="E6" i="4"/>
  <c r="E18" i="4"/>
  <c r="E42" i="4"/>
  <c r="E103" i="4"/>
  <c r="E30" i="4"/>
  <c r="E91" i="4"/>
  <c r="E79" i="4"/>
  <c r="E67" i="4"/>
  <c r="E55" i="4"/>
  <c r="G79" i="4"/>
  <c r="G91" i="4"/>
  <c r="G30" i="4"/>
  <c r="G18" i="4"/>
  <c r="G67" i="4"/>
  <c r="G6" i="4"/>
  <c r="G42" i="4"/>
  <c r="G55" i="4"/>
  <c r="G103" i="4"/>
  <c r="D68" i="4"/>
  <c r="D31" i="4"/>
  <c r="D92" i="4"/>
  <c r="D104" i="4"/>
  <c r="D19" i="4"/>
  <c r="D80" i="4"/>
  <c r="D56" i="4"/>
  <c r="D43" i="4"/>
  <c r="D107" i="4"/>
  <c r="D46" i="4"/>
  <c r="D59" i="4"/>
  <c r="D34" i="4"/>
  <c r="D71" i="4"/>
  <c r="D22" i="4"/>
  <c r="D95" i="4"/>
  <c r="D83" i="4"/>
  <c r="D10" i="4"/>
  <c r="J104" i="4"/>
  <c r="J31" i="4"/>
  <c r="J43" i="4"/>
  <c r="J56" i="4"/>
  <c r="J68" i="4"/>
  <c r="J92" i="4"/>
  <c r="J19" i="4"/>
  <c r="J7" i="4"/>
  <c r="J80" i="4"/>
  <c r="D108" i="4"/>
  <c r="D47" i="4"/>
  <c r="D23" i="4"/>
  <c r="D60" i="4"/>
  <c r="D35" i="4"/>
  <c r="D96" i="4"/>
  <c r="D84" i="4"/>
  <c r="D72" i="4"/>
  <c r="D11" i="4"/>
  <c r="F47" i="4"/>
  <c r="F108" i="4"/>
  <c r="F60" i="4"/>
  <c r="F11" i="4"/>
  <c r="F23" i="4"/>
  <c r="F72" i="4"/>
  <c r="F35" i="4"/>
  <c r="F96" i="4"/>
  <c r="F84" i="4"/>
  <c r="K6" i="4"/>
  <c r="K79" i="4"/>
  <c r="K67" i="4"/>
  <c r="K18" i="4"/>
  <c r="K91" i="4"/>
  <c r="K30" i="4"/>
  <c r="K42" i="4"/>
  <c r="K55" i="4"/>
  <c r="K103" i="4"/>
  <c r="L21" i="4"/>
  <c r="L45" i="4"/>
  <c r="L94" i="4"/>
  <c r="L106" i="4"/>
  <c r="L58" i="4"/>
  <c r="L70" i="4"/>
  <c r="L33" i="4"/>
  <c r="L82" i="4"/>
  <c r="L9" i="4"/>
  <c r="F44" i="4"/>
  <c r="F69" i="4"/>
  <c r="F105" i="4"/>
  <c r="F32" i="4"/>
  <c r="F93" i="4"/>
  <c r="F20" i="4"/>
  <c r="F81" i="4"/>
  <c r="F8" i="4"/>
  <c r="F57" i="4"/>
  <c r="E84" i="4"/>
  <c r="E35" i="4"/>
  <c r="E34" i="4"/>
  <c r="E11" i="4"/>
  <c r="E72" i="4"/>
  <c r="E47" i="4"/>
  <c r="E23" i="4"/>
  <c r="E108" i="4"/>
  <c r="E96" i="4"/>
  <c r="E60" i="4"/>
  <c r="N46" i="4"/>
  <c r="N83" i="4"/>
  <c r="N59" i="4"/>
  <c r="N34" i="4"/>
  <c r="N10" i="4"/>
  <c r="N22" i="4"/>
  <c r="N107" i="4"/>
  <c r="N71" i="4"/>
  <c r="N95" i="4"/>
  <c r="K83" i="4"/>
  <c r="K10" i="4"/>
  <c r="K71" i="4"/>
  <c r="K95" i="4"/>
  <c r="K59" i="4"/>
  <c r="K22" i="4"/>
  <c r="K34" i="4"/>
  <c r="K46" i="4"/>
  <c r="K107" i="4"/>
  <c r="J93" i="4"/>
  <c r="J57" i="4"/>
  <c r="J8" i="4"/>
  <c r="J105" i="4"/>
  <c r="J44" i="4"/>
  <c r="J32" i="4"/>
  <c r="J20" i="4"/>
  <c r="J81" i="4"/>
  <c r="J69" i="4"/>
  <c r="I95" i="4"/>
  <c r="I10" i="4"/>
  <c r="I46" i="4"/>
  <c r="I59" i="4"/>
  <c r="I107" i="4"/>
  <c r="I71" i="4"/>
  <c r="I83" i="4"/>
  <c r="I22" i="4"/>
  <c r="I34" i="4"/>
  <c r="N93" i="4"/>
  <c r="N69" i="4"/>
  <c r="N105" i="4"/>
  <c r="N81" i="4"/>
  <c r="N32" i="4"/>
  <c r="N20" i="4"/>
  <c r="N57" i="4"/>
  <c r="N8" i="4"/>
  <c r="N44" i="4"/>
  <c r="G82" i="4"/>
  <c r="G45" i="4"/>
  <c r="G94" i="4"/>
  <c r="G70" i="4"/>
  <c r="G58" i="4"/>
  <c r="G9" i="4"/>
  <c r="G21" i="4"/>
  <c r="G106" i="4"/>
  <c r="G33" i="4"/>
  <c r="C85" i="4"/>
  <c r="C73" i="4"/>
  <c r="C109" i="4"/>
  <c r="C61" i="4"/>
  <c r="C97" i="4"/>
  <c r="C36" i="4"/>
  <c r="C24" i="4"/>
  <c r="C12" i="4"/>
  <c r="C48" i="4"/>
  <c r="H96" i="4"/>
  <c r="H72" i="4"/>
  <c r="H23" i="4"/>
  <c r="H60" i="4"/>
  <c r="H11" i="4"/>
  <c r="H108" i="4"/>
  <c r="H35" i="4"/>
  <c r="H47" i="4"/>
  <c r="H84" i="4"/>
  <c r="N31" i="4"/>
  <c r="N43" i="4"/>
  <c r="N68" i="4"/>
  <c r="N80" i="4"/>
  <c r="N92" i="4"/>
  <c r="N19" i="4"/>
  <c r="N56" i="4"/>
  <c r="N7" i="4"/>
  <c r="N104" i="4"/>
  <c r="D9" i="4"/>
  <c r="D82" i="4"/>
  <c r="D33" i="4"/>
  <c r="D70" i="4"/>
  <c r="D106" i="4"/>
  <c r="D21" i="4"/>
  <c r="D58" i="4"/>
  <c r="D94" i="4"/>
  <c r="D45" i="4"/>
  <c r="L24" i="4"/>
  <c r="L61" i="4"/>
  <c r="L85" i="4"/>
  <c r="L97" i="4"/>
  <c r="L109" i="4"/>
  <c r="L12" i="4"/>
  <c r="L36" i="4"/>
  <c r="L48" i="4"/>
  <c r="L73" i="4"/>
  <c r="G56" i="4"/>
  <c r="G92" i="4"/>
  <c r="G68" i="4"/>
  <c r="G43" i="4"/>
  <c r="G7" i="4"/>
  <c r="G104" i="4"/>
  <c r="G31" i="4"/>
  <c r="G80" i="4"/>
  <c r="G19" i="4"/>
  <c r="J108" i="4"/>
  <c r="J23" i="4"/>
  <c r="J96" i="4"/>
  <c r="J47" i="4"/>
  <c r="J72" i="4"/>
  <c r="J11" i="4"/>
  <c r="J60" i="4"/>
  <c r="J84" i="4"/>
  <c r="J35" i="4"/>
  <c r="M7" i="4"/>
  <c r="M92" i="4"/>
  <c r="M31" i="4"/>
  <c r="M80" i="4"/>
  <c r="M56" i="4"/>
  <c r="M43" i="4"/>
  <c r="M104" i="4"/>
  <c r="M68" i="4"/>
  <c r="M19" i="4"/>
  <c r="I25" i="4"/>
  <c r="I74" i="4"/>
  <c r="I110" i="4"/>
  <c r="I62" i="4"/>
  <c r="I37" i="4"/>
  <c r="I98" i="4"/>
  <c r="I13" i="4"/>
  <c r="I49" i="4"/>
  <c r="I86" i="4"/>
  <c r="H7" i="4"/>
  <c r="H56" i="4"/>
  <c r="H104" i="4"/>
  <c r="H31" i="4"/>
  <c r="H43" i="4"/>
  <c r="H68" i="4"/>
  <c r="H80" i="4"/>
  <c r="H92" i="4"/>
  <c r="H19" i="4"/>
  <c r="H59" i="4"/>
  <c r="H34" i="4"/>
  <c r="H22" i="4"/>
  <c r="H95" i="4"/>
  <c r="H10" i="4"/>
  <c r="H83" i="4"/>
  <c r="H46" i="4"/>
  <c r="H71" i="4"/>
  <c r="H107" i="4"/>
  <c r="I93" i="4"/>
  <c r="I32" i="4"/>
  <c r="I81" i="4"/>
  <c r="I8" i="4"/>
  <c r="I57" i="4"/>
  <c r="I20" i="4"/>
  <c r="I105" i="4"/>
  <c r="I44" i="4"/>
  <c r="I69" i="4"/>
  <c r="M45" i="4"/>
  <c r="M33" i="4"/>
  <c r="M58" i="4"/>
  <c r="M106" i="4"/>
  <c r="M70" i="4"/>
  <c r="M82" i="4"/>
  <c r="M21" i="4"/>
  <c r="M9" i="4"/>
  <c r="M94" i="4"/>
  <c r="M25" i="4"/>
  <c r="M49" i="4"/>
  <c r="M86" i="4"/>
  <c r="M98" i="4"/>
  <c r="M74" i="4"/>
  <c r="M62" i="4"/>
  <c r="M37" i="4"/>
  <c r="M110" i="4"/>
  <c r="M13" i="4"/>
  <c r="L81" i="4"/>
  <c r="L8" i="4"/>
  <c r="L20" i="4"/>
  <c r="L32" i="4"/>
  <c r="L57" i="4"/>
  <c r="L105" i="4"/>
  <c r="L44" i="4"/>
  <c r="L93" i="4"/>
  <c r="L69" i="4"/>
  <c r="E46" i="4"/>
  <c r="E10" i="4"/>
  <c r="E95" i="4"/>
  <c r="E107" i="4"/>
  <c r="E71" i="4"/>
  <c r="E22" i="4"/>
  <c r="E59" i="4"/>
  <c r="E83" i="4"/>
  <c r="K31" i="4"/>
  <c r="K19" i="4"/>
  <c r="K7" i="4"/>
  <c r="K80" i="4"/>
  <c r="K104" i="4"/>
  <c r="K56" i="4"/>
  <c r="K92" i="4"/>
  <c r="K43" i="4"/>
  <c r="K68" i="4"/>
  <c r="C62" i="4"/>
  <c r="C37" i="4"/>
  <c r="C110" i="4"/>
  <c r="C74" i="4"/>
  <c r="C98" i="4"/>
  <c r="C49" i="4"/>
  <c r="C86" i="4"/>
  <c r="C25" i="4"/>
  <c r="F37" i="4"/>
  <c r="F98" i="4"/>
  <c r="F74" i="4"/>
  <c r="F49" i="4"/>
  <c r="F62" i="4"/>
  <c r="F25" i="4"/>
  <c r="F110" i="4"/>
  <c r="F86" i="4"/>
  <c r="F13" i="4"/>
  <c r="F92" i="4"/>
  <c r="F104" i="4"/>
  <c r="F7" i="4"/>
  <c r="F19" i="4"/>
  <c r="F80" i="4"/>
  <c r="F68" i="4"/>
  <c r="F31" i="4"/>
  <c r="F43" i="4"/>
  <c r="F56" i="4"/>
  <c r="J70" i="4"/>
  <c r="J21" i="4"/>
  <c r="J33" i="4"/>
  <c r="J106" i="4"/>
  <c r="J9" i="4"/>
  <c r="J82" i="4"/>
  <c r="J45" i="4"/>
  <c r="J58" i="4"/>
  <c r="J94" i="4"/>
  <c r="L56" i="4"/>
  <c r="L31" i="4"/>
  <c r="L80" i="4"/>
  <c r="L92" i="4"/>
  <c r="L104" i="4"/>
  <c r="L68" i="4"/>
  <c r="L7" i="4"/>
  <c r="L43" i="4"/>
  <c r="L19" i="4"/>
  <c r="M69" i="4"/>
  <c r="M105" i="4"/>
  <c r="M20" i="4"/>
  <c r="M8" i="4"/>
  <c r="M32" i="4"/>
  <c r="M57" i="4"/>
  <c r="M44" i="4"/>
  <c r="M93" i="4"/>
  <c r="M81" i="4"/>
  <c r="I109" i="4"/>
  <c r="I85" i="4"/>
  <c r="I48" i="4"/>
  <c r="I36" i="4"/>
  <c r="I12" i="4"/>
  <c r="I61" i="4"/>
  <c r="I97" i="4"/>
  <c r="I73" i="4"/>
  <c r="I24" i="4"/>
  <c r="C95" i="4"/>
  <c r="C107" i="4"/>
  <c r="C71" i="4"/>
  <c r="C34" i="4"/>
  <c r="C83" i="4"/>
  <c r="C46" i="4"/>
  <c r="C22" i="4"/>
  <c r="C10" i="4"/>
  <c r="C59" i="4"/>
  <c r="C72" i="4"/>
  <c r="C108" i="4"/>
  <c r="C47" i="4"/>
  <c r="C35" i="4"/>
  <c r="C23" i="4"/>
  <c r="C96" i="4"/>
  <c r="C84" i="4"/>
  <c r="C60" i="4"/>
  <c r="C11" i="4"/>
  <c r="C79" i="4"/>
  <c r="C55" i="4"/>
  <c r="C18" i="4"/>
  <c r="C91" i="4"/>
  <c r="C103" i="4"/>
  <c r="C6" i="4"/>
  <c r="C30" i="4"/>
  <c r="C42" i="4"/>
  <c r="C67" i="4"/>
  <c r="K25" i="4"/>
  <c r="K74" i="4"/>
  <c r="K110" i="4"/>
  <c r="K86" i="4"/>
  <c r="K62" i="4"/>
  <c r="K49" i="4"/>
  <c r="K98" i="4"/>
  <c r="K13" i="4"/>
  <c r="K37" i="4"/>
  <c r="D6" i="4"/>
  <c r="D103" i="4"/>
  <c r="D67" i="4"/>
  <c r="D30" i="4"/>
  <c r="D91" i="4"/>
  <c r="D55" i="4"/>
  <c r="D18" i="4"/>
  <c r="D79" i="4"/>
  <c r="D42" i="4"/>
  <c r="C9" i="4"/>
  <c r="C33" i="4"/>
  <c r="C70" i="4"/>
  <c r="C21" i="4"/>
  <c r="C58" i="4"/>
  <c r="C45" i="4"/>
  <c r="C94" i="4"/>
  <c r="C106" i="4"/>
  <c r="C82" i="4"/>
  <c r="E70" i="4"/>
  <c r="E106" i="4"/>
  <c r="E94" i="4"/>
  <c r="E45" i="4"/>
  <c r="E33" i="4"/>
  <c r="E9" i="4"/>
  <c r="E82" i="4"/>
  <c r="E58" i="4"/>
  <c r="E21" i="4"/>
  <c r="E68" i="4"/>
  <c r="E104" i="4"/>
  <c r="E56" i="4"/>
  <c r="E43" i="4"/>
  <c r="E7" i="4"/>
  <c r="E31" i="4"/>
  <c r="E19" i="4"/>
  <c r="E92" i="4"/>
  <c r="E80" i="4"/>
  <c r="M71" i="4"/>
  <c r="M59" i="4"/>
  <c r="M22" i="4"/>
  <c r="M46" i="4"/>
  <c r="M83" i="4"/>
  <c r="M34" i="4"/>
  <c r="M107" i="4"/>
  <c r="M95" i="4"/>
  <c r="M10" i="4"/>
  <c r="N36" i="4"/>
  <c r="N73" i="4"/>
  <c r="N85" i="4"/>
  <c r="N97" i="4"/>
  <c r="N109" i="4"/>
  <c r="N24" i="4"/>
  <c r="N48" i="4"/>
  <c r="N61" i="4"/>
  <c r="N12" i="4"/>
  <c r="F59" i="4"/>
  <c r="F107" i="4"/>
  <c r="F22" i="4"/>
  <c r="F95" i="4"/>
  <c r="F10" i="4"/>
  <c r="F46" i="4"/>
  <c r="F71" i="4"/>
  <c r="F34" i="4"/>
  <c r="F83" i="4"/>
  <c r="G108" i="4"/>
  <c r="G23" i="4"/>
  <c r="G11" i="4"/>
  <c r="G47" i="4"/>
  <c r="G96" i="4"/>
  <c r="G72" i="4"/>
  <c r="G84" i="4"/>
  <c r="G60" i="4"/>
  <c r="G35" i="4"/>
  <c r="M18" i="4"/>
  <c r="M79" i="4"/>
  <c r="M6" i="4"/>
  <c r="M30" i="4"/>
  <c r="M91" i="4"/>
  <c r="M42" i="4"/>
  <c r="M67" i="4"/>
  <c r="M103" i="4"/>
  <c r="M55" i="4"/>
  <c r="G85" i="4"/>
  <c r="G48" i="4"/>
  <c r="G24" i="4"/>
  <c r="G61" i="4"/>
  <c r="G97" i="4"/>
  <c r="G12" i="4"/>
  <c r="G73" i="4"/>
  <c r="G109" i="4"/>
  <c r="G36" i="4"/>
  <c r="P25" i="4"/>
  <c r="P13" i="4"/>
  <c r="P42" i="4"/>
  <c r="P91" i="4"/>
  <c r="P67" i="4"/>
  <c r="P103" i="4"/>
  <c r="P79" i="4"/>
  <c r="P6" i="4"/>
  <c r="P55" i="4"/>
  <c r="P30" i="4"/>
  <c r="P18" i="4"/>
</calcChain>
</file>

<file path=xl/sharedStrings.xml><?xml version="1.0" encoding="utf-8"?>
<sst xmlns="http://schemas.openxmlformats.org/spreadsheetml/2006/main" count="531" uniqueCount="223">
  <si>
    <t>C</t>
  </si>
  <si>
    <t>A</t>
  </si>
  <si>
    <t>B</t>
  </si>
  <si>
    <t>D</t>
  </si>
  <si>
    <t>E</t>
  </si>
  <si>
    <t>F</t>
  </si>
  <si>
    <t>G</t>
  </si>
  <si>
    <t>H</t>
  </si>
  <si>
    <t>I</t>
  </si>
  <si>
    <t>J</t>
  </si>
  <si>
    <t>K</t>
  </si>
  <si>
    <t>L</t>
  </si>
  <si>
    <t>M</t>
  </si>
  <si>
    <t>N</t>
  </si>
  <si>
    <t>O</t>
  </si>
  <si>
    <t>P</t>
  </si>
  <si>
    <t>Std (ng/ul</t>
  </si>
  <si>
    <t>A1</t>
  </si>
  <si>
    <t>A2</t>
  </si>
  <si>
    <t>Abg-Bkg</t>
  </si>
  <si>
    <t>Slope</t>
  </si>
  <si>
    <t>Intercept</t>
  </si>
  <si>
    <t>Rsq</t>
  </si>
  <si>
    <t xml:space="preserve">Calibration Curve  </t>
  </si>
  <si>
    <t>Avgerage</t>
  </si>
  <si>
    <t>Sample Read Intensity</t>
  </si>
  <si>
    <t>Average Sample Read Intensity-Background</t>
  </si>
  <si>
    <t>Concentration Estimate (ng/ul)</t>
  </si>
  <si>
    <t>Component</t>
  </si>
  <si>
    <t>Vendor</t>
  </si>
  <si>
    <t>Part Number</t>
  </si>
  <si>
    <t>Lot Number</t>
  </si>
  <si>
    <t>PicoGreen Stock</t>
  </si>
  <si>
    <t>Invitrogen</t>
  </si>
  <si>
    <t>Lambda Stock DNA</t>
  </si>
  <si>
    <t>Harvest Reagent Background</t>
  </si>
  <si>
    <t>20X TE Buffer</t>
  </si>
  <si>
    <t>Ultra Pure Water</t>
  </si>
  <si>
    <t>10977-023</t>
  </si>
  <si>
    <t>S1</t>
  </si>
  <si>
    <t>S2</t>
  </si>
  <si>
    <t>S3</t>
  </si>
  <si>
    <t>S4</t>
  </si>
  <si>
    <t>S5</t>
  </si>
  <si>
    <t>S6</t>
  </si>
  <si>
    <t>S7</t>
  </si>
  <si>
    <t>S8</t>
  </si>
  <si>
    <t>S9</t>
  </si>
  <si>
    <t>S10</t>
  </si>
  <si>
    <t>S11</t>
  </si>
  <si>
    <t>S12</t>
  </si>
  <si>
    <t>S13</t>
  </si>
  <si>
    <t>S14</t>
  </si>
  <si>
    <t>S15</t>
  </si>
  <si>
    <t>S16</t>
  </si>
  <si>
    <t>S17</t>
  </si>
  <si>
    <t>S25</t>
  </si>
  <si>
    <t>S33</t>
  </si>
  <si>
    <t>S41</t>
  </si>
  <si>
    <t>S49</t>
  </si>
  <si>
    <t>S57</t>
  </si>
  <si>
    <t>S65</t>
  </si>
  <si>
    <t>S73</t>
  </si>
  <si>
    <t>S81</t>
  </si>
  <si>
    <t>S89</t>
  </si>
  <si>
    <t>S18</t>
  </si>
  <si>
    <t>S26</t>
  </si>
  <si>
    <t>S34</t>
  </si>
  <si>
    <t>S42</t>
  </si>
  <si>
    <t>S50</t>
  </si>
  <si>
    <t>S58</t>
  </si>
  <si>
    <t>S66</t>
  </si>
  <si>
    <t>S74</t>
  </si>
  <si>
    <t>S82</t>
  </si>
  <si>
    <t>S90</t>
  </si>
  <si>
    <t>S19</t>
  </si>
  <si>
    <t>S27</t>
  </si>
  <si>
    <t>S35</t>
  </si>
  <si>
    <t>S43</t>
  </si>
  <si>
    <t>S51</t>
  </si>
  <si>
    <t>S59</t>
  </si>
  <si>
    <t>S67</t>
  </si>
  <si>
    <t>S75</t>
  </si>
  <si>
    <t>S83</t>
  </si>
  <si>
    <t>S91</t>
  </si>
  <si>
    <t>S20</t>
  </si>
  <si>
    <t>S28</t>
  </si>
  <si>
    <t>S36</t>
  </si>
  <si>
    <t>S44</t>
  </si>
  <si>
    <t>S52</t>
  </si>
  <si>
    <t>S60</t>
  </si>
  <si>
    <t>S68</t>
  </si>
  <si>
    <t>S76</t>
  </si>
  <si>
    <t>S84</t>
  </si>
  <si>
    <t>S92</t>
  </si>
  <si>
    <t>S21</t>
  </si>
  <si>
    <t>S29</t>
  </si>
  <si>
    <t>S37</t>
  </si>
  <si>
    <t>S45</t>
  </si>
  <si>
    <t>S53</t>
  </si>
  <si>
    <t>S61</t>
  </si>
  <si>
    <t>S69</t>
  </si>
  <si>
    <t>S77</t>
  </si>
  <si>
    <t>S85</t>
  </si>
  <si>
    <t>S93</t>
  </si>
  <si>
    <t>S22</t>
  </si>
  <si>
    <t>S30</t>
  </si>
  <si>
    <t>S38</t>
  </si>
  <si>
    <t>S46</t>
  </si>
  <si>
    <t>S54</t>
  </si>
  <si>
    <t>S62</t>
  </si>
  <si>
    <t>S70</t>
  </si>
  <si>
    <t>S78</t>
  </si>
  <si>
    <t>S86</t>
  </si>
  <si>
    <t>S94</t>
  </si>
  <si>
    <t>S23</t>
  </si>
  <si>
    <t>S31</t>
  </si>
  <si>
    <t>S39</t>
  </si>
  <si>
    <t>S47</t>
  </si>
  <si>
    <t>S55</t>
  </si>
  <si>
    <t>S63</t>
  </si>
  <si>
    <t>S71</t>
  </si>
  <si>
    <t>S79</t>
  </si>
  <si>
    <t>S87</t>
  </si>
  <si>
    <t>S95</t>
  </si>
  <si>
    <t>S24</t>
  </si>
  <si>
    <t>S32</t>
  </si>
  <si>
    <t>S40</t>
  </si>
  <si>
    <t>S48</t>
  </si>
  <si>
    <t>S56</t>
  </si>
  <si>
    <t>S64</t>
  </si>
  <si>
    <t>S72</t>
  </si>
  <si>
    <t>S80</t>
  </si>
  <si>
    <t>S88</t>
  </si>
  <si>
    <t>S96</t>
  </si>
  <si>
    <t>1:2 Dilution</t>
  </si>
  <si>
    <t>1:3 Dilution</t>
  </si>
  <si>
    <t>1:4 Dilution</t>
  </si>
  <si>
    <t>1:5 dilution</t>
  </si>
  <si>
    <t>1:6 Dilution</t>
  </si>
  <si>
    <t>1:8 Dilution</t>
  </si>
  <si>
    <t>1:10 Dilution</t>
  </si>
  <si>
    <t>1:12 Dilution</t>
  </si>
  <si>
    <t>1:14 Dilution</t>
  </si>
  <si>
    <t>Table 1. Preparation of Standards and Background</t>
  </si>
  <si>
    <t>Sample Dilution Guide</t>
  </si>
  <si>
    <t>Single-Cell mRNA Seq PicoGreen Template</t>
  </si>
  <si>
    <t>Standard 1</t>
  </si>
  <si>
    <t>Standard 2</t>
  </si>
  <si>
    <t>Standard 3</t>
  </si>
  <si>
    <t>Standard 4</t>
  </si>
  <si>
    <t>Standard 5</t>
  </si>
  <si>
    <t>Standard 6</t>
  </si>
  <si>
    <t>Standard 7</t>
  </si>
  <si>
    <t>Standard 8</t>
  </si>
  <si>
    <t>Standard 9</t>
  </si>
  <si>
    <t>Standard 10</t>
  </si>
  <si>
    <t>Harvest Reagent</t>
  </si>
  <si>
    <t>384-well Fluorometer Plate</t>
  </si>
  <si>
    <t>ng/µL</t>
  </si>
  <si>
    <r>
      <t>a) Label a 96-well plate as</t>
    </r>
    <r>
      <rPr>
        <b/>
        <sz val="11"/>
        <color indexed="8"/>
        <rFont val="Calibri"/>
        <family val="2"/>
      </rPr>
      <t xml:space="preserve"> Standard Plate.</t>
    </r>
  </si>
  <si>
    <r>
      <t>a) Label a 96-well plate as</t>
    </r>
    <r>
      <rPr>
        <b/>
        <sz val="11"/>
        <color indexed="8"/>
        <rFont val="Calibri"/>
        <family val="2"/>
      </rPr>
      <t xml:space="preserve"> Sample Plate.</t>
    </r>
  </si>
  <si>
    <t>d) Seal the plate with an adhesive film.</t>
  </si>
  <si>
    <t>e) Vortex and spin down all components.</t>
  </si>
  <si>
    <t>10) Centrifuge the plate  at 1,500 rpm for 1 minute.</t>
  </si>
  <si>
    <t>11) Measure Fluorescence intensity on a 384-well Fluorometer.</t>
  </si>
  <si>
    <t>12) Paste the raw data into the raw data sheet.</t>
  </si>
  <si>
    <t>13) Check the results and sample dilution guide to determine the appropriate dilution factor for library preparation.</t>
  </si>
  <si>
    <t>Paste your data starting in cell A-1.</t>
  </si>
  <si>
    <t xml:space="preserve"> </t>
  </si>
  <si>
    <t>1X TE buffer</t>
  </si>
  <si>
    <t>1X TE Buffer</t>
  </si>
  <si>
    <t>Quant-iT Kit, P11496</t>
  </si>
  <si>
    <t>TOTAL</t>
  </si>
  <si>
    <r>
      <rPr>
        <b/>
        <sz val="11"/>
        <color indexed="8"/>
        <rFont val="Calibri"/>
        <family val="2"/>
      </rPr>
      <t xml:space="preserve"> Note:</t>
    </r>
    <r>
      <rPr>
        <sz val="11"/>
        <color theme="1"/>
        <rFont val="Calibri"/>
        <family val="2"/>
        <scheme val="minor"/>
      </rPr>
      <t xml:space="preserve"> Not added to A1.</t>
    </r>
  </si>
  <si>
    <t>Well</t>
  </si>
  <si>
    <t>A3</t>
  </si>
  <si>
    <t>B1</t>
  </si>
  <si>
    <t>B2</t>
  </si>
  <si>
    <t>B3</t>
  </si>
  <si>
    <t>C1</t>
  </si>
  <si>
    <t>C2</t>
  </si>
  <si>
    <t>C3</t>
  </si>
  <si>
    <t>Volume C1 Harvest</t>
  </si>
  <si>
    <t>-</t>
  </si>
  <si>
    <t>b) To the Standard Plate, pipette appropriate volumes of 1XTE as shown in Standard Plate Map below.</t>
  </si>
  <si>
    <t>1X TE</t>
  </si>
  <si>
    <t>Final well volume needed for Picogreen reader</t>
  </si>
  <si>
    <t>Lambda DNA Stock Concentration:</t>
  </si>
  <si>
    <t>Number of Samples to Analyze:</t>
  </si>
  <si>
    <t>2) Prepare diluted PicoGreen Working Solution.</t>
  </si>
  <si>
    <t>4) Prepare standard and background plate.</t>
  </si>
  <si>
    <t>5) Sample dilution:</t>
  </si>
  <si>
    <t>Replicates</t>
  </si>
  <si>
    <t>1) Make/Get 1X TE buffer.</t>
  </si>
  <si>
    <t>a)  Pipette down-up 5 times for mixing (or vortex and spin down).</t>
  </si>
  <si>
    <t>***Remove and discard half of this dilution after mixing.</t>
  </si>
  <si>
    <r>
      <t xml:space="preserve">Conc. (pg/µL) </t>
    </r>
    <r>
      <rPr>
        <b/>
        <sz val="11"/>
        <color indexed="8"/>
        <rFont val="Calibri"/>
        <family val="2"/>
      </rPr>
      <t>λDNA</t>
    </r>
  </si>
  <si>
    <t>3) Prepare 2 ng/µL Lambda DNA  Solution.</t>
  </si>
  <si>
    <t>Volume of Diluent</t>
  </si>
  <si>
    <t>Vol. Required (µL)</t>
  </si>
  <si>
    <t>Volume of 1X TE (µL)</t>
  </si>
  <si>
    <t>Fluidigm, the Fluidigm logo, and C1 are trademarks or registered trademarks of Fluidigm Corporation in the U.S. and/or other countries. All other trademarks are the sole property of their respective owners.  For Research Use Only. Not for use in diagnostic procedures. © Fluidigm Corporation. All rights reserved.</t>
  </si>
  <si>
    <t>D1</t>
  </si>
  <si>
    <t>E1</t>
  </si>
  <si>
    <t>F1</t>
  </si>
  <si>
    <t>G1</t>
  </si>
  <si>
    <t>H1</t>
  </si>
  <si>
    <t>D2</t>
  </si>
  <si>
    <t>E2</t>
  </si>
  <si>
    <t>F2</t>
  </si>
  <si>
    <t>G2</t>
  </si>
  <si>
    <t>H2</t>
  </si>
  <si>
    <t>D3</t>
  </si>
  <si>
    <t>E3</t>
  </si>
  <si>
    <t>F3</t>
  </si>
  <si>
    <t>G3</t>
  </si>
  <si>
    <t>H3</t>
  </si>
  <si>
    <t>&lt;0.1 or &gt;0.3 ng/ul (out of range)</t>
  </si>
  <si>
    <t>0.1-0.3 ng/ul (ideal)</t>
  </si>
  <si>
    <t>Number of samples at 0.1-0.3 ng/ul</t>
  </si>
  <si>
    <t>d) Pipette appropriate volume 2 ng/µL Lambda DNA Solution into wells A1 and B1 of the Standard Plate, and make serial dilution  by transferring from B1 to C1 as shown in Table 1 after pipetting up-down 10 times for thorough mixing. Be sure to remove volume from B2 so final volume is equal to all others. The table below is provided as an example. Alternatively, prepare 10 two-fold serial dilutions  in strip tubes, vortexing well at each step. Concentrations are listed in table 1 below.</t>
  </si>
  <si>
    <t xml:space="preserve"> </t>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</si>
</sst>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00"/>
    <numFmt numFmtId="166" formatCode="0.0\ &quot;ul&quot;"/>
    <numFmt numFmtId="167" formatCode="0.0"/>
    <numFmt numFmtId="168" formatCode="#0"/>
  </numFmts>
  <fonts count="26" x14ac:knownFonts="1">
    <font>
      <sz val="11"/>
      <color theme="1"/>
      <name val="Calibri"/>
      <family val="2"/>
      <scheme val="minor"/>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i/>
      <sz val="14"/>
      <color theme="1"/>
      <name val="Calibri"/>
      <family val="2"/>
      <scheme val="minor"/>
    </font>
    <font>
      <sz val="9"/>
      <color theme="1"/>
      <name val="Calibri"/>
      <family val="2"/>
      <scheme val="minor"/>
    </font>
    <font>
      <sz val="6"/>
      <name val="Calibri"/>
      <family val="3"/>
      <charset val="128"/>
      <scheme val="minor"/>
    </font>
    <font>
      <b/>
      <sz val="11"/>
      <color rgb="FFFF0000"/>
      <name val="Calibri"/>
      <family val="3"/>
      <charset val="128"/>
      <scheme val="minor"/>
    </font>
    <font>
      <b/>
      <sz val="11"/>
      <color theme="1"/>
      <name val="Calibri"/>
      <family val="3"/>
      <charset val="128"/>
      <scheme val="minor"/>
    </font>
    <font>
      <u/>
      <sz val="11"/>
      <color theme="10"/>
      <name val="Calibri"/>
      <family val="2"/>
      <scheme val="minor"/>
    </font>
    <font>
      <u/>
      <sz val="11"/>
      <color theme="11"/>
      <name val="Calibri"/>
      <family val="2"/>
      <scheme val="min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rgb="FFFFFF66"/>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2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8" applyNumberFormat="0" applyAlignment="0" applyProtection="0"/>
    <xf numFmtId="0" fontId="6" fillId="28" borderId="9"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30" borderId="8" applyNumberFormat="0" applyAlignment="0" applyProtection="0"/>
    <xf numFmtId="0" fontId="13" fillId="0" borderId="13" applyNumberFormat="0" applyFill="0" applyAlignment="0" applyProtection="0"/>
    <xf numFmtId="0" fontId="14" fillId="31" borderId="0" applyNumberFormat="0" applyBorder="0" applyAlignment="0" applyProtection="0"/>
    <xf numFmtId="0" fontId="2" fillId="32" borderId="14" applyNumberFormat="0" applyFont="0" applyAlignment="0" applyProtection="0"/>
    <xf numFmtId="0" fontId="15" fillId="27" borderId="15" applyNumberFormat="0" applyAlignment="0" applyProtection="0"/>
    <xf numFmtId="0" fontId="16" fillId="0" borderId="0" applyNumberFormat="0" applyFill="0" applyBorder="0" applyAlignment="0" applyProtection="0"/>
    <xf numFmtId="0" fontId="17" fillId="0" borderId="16" applyNumberFormat="0" applyFill="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76">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1" xfId="0" applyBorder="1" applyAlignment="1">
      <alignment horizontal="center"/>
    </xf>
    <xf numFmtId="0" fontId="17" fillId="0" borderId="1" xfId="0" applyFont="1" applyBorder="1"/>
    <xf numFmtId="0" fontId="17" fillId="0" borderId="1" xfId="0" applyFont="1" applyBorder="1" applyAlignment="1">
      <alignment horizontal="center"/>
    </xf>
    <xf numFmtId="164" fontId="0" fillId="0" borderId="1" xfId="0" applyNumberFormat="1" applyBorder="1"/>
    <xf numFmtId="0" fontId="17" fillId="33" borderId="1" xfId="0" applyFont="1" applyFill="1" applyBorder="1"/>
    <xf numFmtId="1" fontId="17" fillId="33" borderId="1" xfId="0" applyNumberFormat="1" applyFont="1" applyFill="1" applyBorder="1"/>
    <xf numFmtId="1" fontId="0" fillId="33" borderId="1" xfId="0" applyNumberFormat="1" applyFill="1" applyBorder="1"/>
    <xf numFmtId="0" fontId="17" fillId="0" borderId="0" xfId="0" applyFont="1"/>
    <xf numFmtId="0" fontId="0" fillId="34" borderId="1" xfId="0" applyFill="1" applyBorder="1" applyAlignment="1">
      <alignment horizontal="center"/>
    </xf>
    <xf numFmtId="1" fontId="0" fillId="0" borderId="1" xfId="0" applyNumberFormat="1" applyBorder="1" applyAlignment="1">
      <alignment horizontal="center"/>
    </xf>
    <xf numFmtId="0" fontId="0" fillId="35" borderId="1" xfId="0" applyFill="1" applyBorder="1" applyAlignment="1">
      <alignment horizontal="center"/>
    </xf>
    <xf numFmtId="165" fontId="0" fillId="0" borderId="1" xfId="0" applyNumberFormat="1" applyBorder="1" applyAlignment="1">
      <alignment horizontal="center"/>
    </xf>
    <xf numFmtId="0" fontId="19" fillId="0" borderId="0" xfId="0" applyFont="1"/>
    <xf numFmtId="0" fontId="0" fillId="33" borderId="2" xfId="0" applyFill="1" applyBorder="1" applyAlignment="1">
      <alignment horizontal="center"/>
    </xf>
    <xf numFmtId="0" fontId="17" fillId="0" borderId="0" xfId="0" applyFont="1" applyBorder="1"/>
    <xf numFmtId="0" fontId="0" fillId="33" borderId="1" xfId="0" applyFill="1" applyBorder="1" applyAlignment="1">
      <alignment horizontal="center"/>
    </xf>
    <xf numFmtId="166" fontId="0" fillId="0" borderId="1" xfId="0" applyNumberFormat="1" applyBorder="1" applyAlignment="1">
      <alignment horizontal="center"/>
    </xf>
    <xf numFmtId="166" fontId="0" fillId="0" borderId="0" xfId="0" applyNumberFormat="1" applyBorder="1" applyAlignment="1">
      <alignment horizontal="center"/>
    </xf>
    <xf numFmtId="0" fontId="0" fillId="0" borderId="1" xfId="0" applyFont="1" applyBorder="1" applyAlignment="1">
      <alignment horizontal="center"/>
    </xf>
    <xf numFmtId="165" fontId="0" fillId="0" borderId="1"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xf numFmtId="167" fontId="0" fillId="0" borderId="0" xfId="0" applyNumberFormat="1" applyBorder="1" applyAlignment="1">
      <alignment horizontal="left"/>
    </xf>
    <xf numFmtId="0" fontId="0" fillId="36" borderId="0" xfId="0" applyFill="1" applyBorder="1" applyAlignment="1">
      <alignment horizontal="left"/>
    </xf>
    <xf numFmtId="0" fontId="0" fillId="36" borderId="1" xfId="0" applyFill="1" applyBorder="1" applyAlignment="1">
      <alignment horizontal="center"/>
    </xf>
    <xf numFmtId="0" fontId="0" fillId="0" borderId="0" xfId="0" applyBorder="1" applyAlignment="1">
      <alignment horizontal="center"/>
    </xf>
    <xf numFmtId="0" fontId="0" fillId="36" borderId="0" xfId="0" applyFill="1" applyBorder="1" applyAlignment="1"/>
    <xf numFmtId="0" fontId="0" fillId="0" borderId="0" xfId="0" applyFill="1" applyBorder="1" applyAlignment="1"/>
    <xf numFmtId="0" fontId="0" fillId="0" borderId="0" xfId="0" applyAlignment="1">
      <alignment wrapText="1"/>
    </xf>
    <xf numFmtId="0" fontId="0" fillId="38" borderId="1" xfId="0" applyFill="1" applyBorder="1" applyAlignment="1">
      <alignment horizontal="center"/>
    </xf>
    <xf numFmtId="0" fontId="0" fillId="39" borderId="1" xfId="0" applyFill="1" applyBorder="1" applyAlignment="1">
      <alignment horizontal="center"/>
    </xf>
    <xf numFmtId="0" fontId="0" fillId="40" borderId="1" xfId="0" applyFill="1" applyBorder="1" applyAlignment="1">
      <alignment horizontal="center"/>
    </xf>
    <xf numFmtId="0" fontId="17" fillId="0" borderId="1" xfId="0" applyFont="1" applyBorder="1" applyAlignment="1">
      <alignment horizontal="center"/>
    </xf>
    <xf numFmtId="0" fontId="0" fillId="36" borderId="0" xfId="0" applyFill="1" applyBorder="1" applyAlignment="1">
      <alignment horizontal="center"/>
    </xf>
    <xf numFmtId="0" fontId="18" fillId="0" borderId="0" xfId="0" applyFont="1"/>
    <xf numFmtId="2" fontId="17" fillId="0" borderId="1" xfId="0" applyNumberFormat="1" applyFont="1" applyBorder="1" applyAlignment="1">
      <alignment horizontal="center"/>
    </xf>
    <xf numFmtId="0" fontId="17" fillId="0" borderId="0" xfId="0" applyFont="1" applyBorder="1" applyAlignment="1">
      <alignment horizontal="center"/>
    </xf>
    <xf numFmtId="0" fontId="0" fillId="0" borderId="3" xfId="0" applyBorder="1" applyAlignment="1">
      <alignment horizontal="center"/>
    </xf>
    <xf numFmtId="0" fontId="0" fillId="36" borderId="3" xfId="0" applyFill="1" applyBorder="1" applyAlignment="1">
      <alignment horizontal="center"/>
    </xf>
    <xf numFmtId="166" fontId="0" fillId="0" borderId="3" xfId="0" applyNumberFormat="1" applyBorder="1" applyAlignment="1">
      <alignment horizontal="center"/>
    </xf>
    <xf numFmtId="0" fontId="0" fillId="0" borderId="4" xfId="0" applyBorder="1" applyAlignment="1">
      <alignment horizontal="center"/>
    </xf>
    <xf numFmtId="0" fontId="0" fillId="36" borderId="4" xfId="0" applyFill="1" applyBorder="1" applyAlignment="1">
      <alignment horizontal="center"/>
    </xf>
    <xf numFmtId="166" fontId="0" fillId="0" borderId="4" xfId="0" applyNumberFormat="1" applyBorder="1" applyAlignment="1">
      <alignment horizontal="center"/>
    </xf>
    <xf numFmtId="0" fontId="0" fillId="0" borderId="0" xfId="0" applyAlignment="1">
      <alignment wrapText="1"/>
    </xf>
    <xf numFmtId="0" fontId="0" fillId="0" borderId="0" xfId="0" applyAlignment="1"/>
    <xf numFmtId="0" fontId="0" fillId="0" borderId="0" xfId="0" applyFont="1"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2" fontId="0" fillId="0" borderId="0" xfId="0" applyNumberFormat="1"/>
    <xf numFmtId="0" fontId="17" fillId="0" borderId="3" xfId="0" applyFont="1" applyBorder="1" applyAlignment="1">
      <alignment horizontal="center"/>
    </xf>
    <xf numFmtId="0" fontId="17" fillId="0" borderId="3" xfId="0" applyFont="1" applyFill="1" applyBorder="1" applyAlignment="1">
      <alignment horizontal="center"/>
    </xf>
    <xf numFmtId="166" fontId="0" fillId="0" borderId="4" xfId="0" applyNumberFormat="1" applyFill="1" applyBorder="1" applyAlignment="1">
      <alignment horizontal="center"/>
    </xf>
    <xf numFmtId="2" fontId="0" fillId="0" borderId="1" xfId="0" applyNumberFormat="1" applyBorder="1" applyAlignment="1">
      <alignment horizontal="center"/>
    </xf>
    <xf numFmtId="167" fontId="0" fillId="0" borderId="1" xfId="0" applyNumberFormat="1" applyBorder="1" applyAlignment="1">
      <alignment horizontal="center"/>
    </xf>
    <xf numFmtId="167" fontId="0" fillId="0" borderId="6" xfId="0" applyNumberFormat="1" applyBorder="1" applyAlignment="1">
      <alignment horizontal="center"/>
    </xf>
    <xf numFmtId="0" fontId="0" fillId="0" borderId="0" xfId="0" applyFont="1"/>
    <xf numFmtId="0" fontId="0" fillId="37" borderId="0" xfId="0" applyFont="1" applyFill="1"/>
    <xf numFmtId="0" fontId="17" fillId="0" borderId="0" xfId="0" applyFont="1" applyAlignment="1">
      <alignment horizontal="center" wrapText="1"/>
    </xf>
    <xf numFmtId="0" fontId="0" fillId="35" borderId="1" xfId="0" applyFont="1" applyFill="1" applyBorder="1" applyAlignment="1">
      <alignment horizontal="center"/>
    </xf>
    <xf numFmtId="1" fontId="0" fillId="0" borderId="0" xfId="0" applyNumberFormat="1" applyFont="1" applyAlignment="1">
      <alignment horizontal="center"/>
    </xf>
    <xf numFmtId="1" fontId="0" fillId="0" borderId="0" xfId="0" applyNumberFormat="1" applyFont="1"/>
    <xf numFmtId="0" fontId="0" fillId="0" borderId="0" xfId="0" applyFont="1" applyFill="1"/>
    <xf numFmtId="0" fontId="0" fillId="41" borderId="0" xfId="0" applyFont="1" applyFill="1"/>
    <xf numFmtId="165" fontId="0" fillId="0" borderId="0" xfId="0" applyNumberFormat="1"/>
    <xf numFmtId="165" fontId="22" fillId="0" borderId="1" xfId="0" applyNumberFormat="1" applyFont="1" applyBorder="1" applyAlignment="1">
      <alignment horizontal="center"/>
    </xf>
    <xf numFmtId="165" fontId="23" fillId="0" borderId="1" xfId="0" applyNumberFormat="1" applyFont="1" applyBorder="1" applyAlignment="1">
      <alignment horizontal="center"/>
    </xf>
    <xf numFmtId="168" fontId="0" fillId="0" borderId="1" xfId="0" applyNumberFormat="1" applyBorder="1"/>
    <xf numFmtId="0" fontId="20" fillId="0" borderId="0" xfId="0" applyNumberFormat="1" applyFont="1" applyAlignment="1">
      <alignment horizontal="left" wrapText="1"/>
    </xf>
    <xf numFmtId="0" fontId="0" fillId="0" borderId="0" xfId="0" applyAlignment="1">
      <alignment horizontal="left" wrapText="1"/>
    </xf>
    <xf numFmtId="0" fontId="17" fillId="0" borderId="0" xfId="0" applyFont="1" applyAlignment="1">
      <alignment horizontal="center"/>
    </xf>
    <xf numFmtId="0" fontId="0" fillId="0" borderId="7" xfId="0" applyFont="1" applyBorder="1" applyAlignment="1">
      <alignment horizontal="center"/>
    </xf>
  </cellXfs>
  <cellStyles count="12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9">
    <dxf>
      <font>
        <condense val="0"/>
        <extend val="0"/>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66"/>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542925</xdr:colOff>
      <xdr:row>0</xdr:row>
      <xdr:rowOff>428625</xdr:rowOff>
    </xdr:to>
    <xdr:pic>
      <xdr:nvPicPr>
        <xdr:cNvPr id="1124" name="Picture 1" descr="F-Logo.rgb.100.jpg"/>
        <xdr:cNvPicPr>
          <a:picLocks noChangeAspect="1"/>
        </xdr:cNvPicPr>
      </xdr:nvPicPr>
      <xdr:blipFill>
        <a:blip xmlns:r="http://schemas.openxmlformats.org/officeDocument/2006/relationships" r:embed="rId1" cstate="print"/>
        <a:srcRect/>
        <a:stretch>
          <a:fillRect/>
        </a:stretch>
      </xdr:blipFill>
      <xdr:spPr bwMode="auto">
        <a:xfrm>
          <a:off x="4324350" y="0"/>
          <a:ext cx="183832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96"/>
  <sheetViews>
    <sheetView view="pageLayout" topLeftCell="A10" workbookViewId="0">
      <selection activeCell="C25" sqref="C25"/>
    </sheetView>
  </sheetViews>
  <sheetFormatPr baseColWidth="10" defaultColWidth="8.83203125" defaultRowHeight="14" x14ac:dyDescent="0"/>
  <cols>
    <col min="1" max="1" width="8.83203125" customWidth="1"/>
    <col min="2" max="2" width="19.5" customWidth="1"/>
    <col min="3" max="3" width="18.5" customWidth="1"/>
    <col min="4" max="4" width="17.83203125" customWidth="1"/>
    <col min="5" max="5" width="19.5" bestFit="1" customWidth="1"/>
    <col min="6" max="6" width="18.6640625" customWidth="1"/>
    <col min="7" max="7" width="14.33203125" customWidth="1"/>
    <col min="8" max="8" width="8.5" bestFit="1" customWidth="1"/>
    <col min="9" max="25" width="4" bestFit="1" customWidth="1"/>
  </cols>
  <sheetData>
    <row r="1" spans="1:7" ht="36" customHeight="1">
      <c r="A1" s="16" t="s">
        <v>146</v>
      </c>
    </row>
    <row r="3" spans="1:7" ht="15" thickBot="1">
      <c r="A3" s="11" t="s">
        <v>189</v>
      </c>
      <c r="D3" s="11" t="s">
        <v>193</v>
      </c>
    </row>
    <row r="4" spans="1:7" ht="15" thickBot="1">
      <c r="B4" s="17">
        <v>96</v>
      </c>
      <c r="D4" s="17">
        <v>2</v>
      </c>
    </row>
    <row r="5" spans="1:7" ht="15" thickBot="1">
      <c r="A5" s="11" t="s">
        <v>188</v>
      </c>
    </row>
    <row r="6" spans="1:7" ht="15" thickBot="1">
      <c r="B6" s="17">
        <v>500</v>
      </c>
      <c r="C6" t="s">
        <v>159</v>
      </c>
    </row>
    <row r="7" spans="1:7" ht="15" thickBot="1">
      <c r="A7" s="11" t="s">
        <v>187</v>
      </c>
      <c r="B7" s="37"/>
    </row>
    <row r="8" spans="1:7" ht="15" thickBot="1">
      <c r="B8" s="17">
        <v>25</v>
      </c>
    </row>
    <row r="10" spans="1:7">
      <c r="A10" s="11" t="s">
        <v>194</v>
      </c>
    </row>
    <row r="11" spans="1:7" ht="15" thickBot="1">
      <c r="B11" s="54" t="s">
        <v>28</v>
      </c>
      <c r="C11" s="54" t="s">
        <v>29</v>
      </c>
      <c r="D11" s="54" t="s">
        <v>30</v>
      </c>
      <c r="E11" s="54" t="s">
        <v>31</v>
      </c>
      <c r="F11" s="54" t="s">
        <v>200</v>
      </c>
    </row>
    <row r="12" spans="1:7">
      <c r="B12" s="44" t="s">
        <v>36</v>
      </c>
      <c r="C12" s="44" t="s">
        <v>33</v>
      </c>
      <c r="D12" s="44" t="s">
        <v>172</v>
      </c>
      <c r="E12" s="45"/>
      <c r="F12" s="46">
        <f>F14/20</f>
        <v>477.024</v>
      </c>
    </row>
    <row r="13" spans="1:7" ht="15" thickBot="1">
      <c r="B13" s="41" t="s">
        <v>37</v>
      </c>
      <c r="C13" s="41" t="s">
        <v>33</v>
      </c>
      <c r="D13" s="41" t="s">
        <v>38</v>
      </c>
      <c r="E13" s="42"/>
      <c r="F13" s="43">
        <f>F14-F12</f>
        <v>9063.4560000000001</v>
      </c>
    </row>
    <row r="14" spans="1:7">
      <c r="B14" s="40" t="s">
        <v>173</v>
      </c>
      <c r="C14" s="29"/>
      <c r="D14" s="29"/>
      <c r="F14" s="21">
        <f>(SUM(F25, B4*B8/2*D4*1.2, SUM(C38:C61), F18,))*1.2</f>
        <v>9540.48</v>
      </c>
      <c r="G14" s="53"/>
    </row>
    <row r="16" spans="1:7">
      <c r="A16" s="11" t="s">
        <v>190</v>
      </c>
    </row>
    <row r="17" spans="1:11" ht="15" thickBot="1">
      <c r="B17" s="54" t="s">
        <v>28</v>
      </c>
      <c r="C17" s="54" t="s">
        <v>29</v>
      </c>
      <c r="D17" s="54" t="s">
        <v>30</v>
      </c>
      <c r="E17" s="54" t="s">
        <v>31</v>
      </c>
      <c r="F17" s="54" t="s">
        <v>200</v>
      </c>
      <c r="G17" s="18"/>
    </row>
    <row r="18" spans="1:11">
      <c r="B18" s="44" t="s">
        <v>170</v>
      </c>
      <c r="C18" s="44"/>
      <c r="D18" s="44"/>
      <c r="E18" s="45"/>
      <c r="F18" s="46">
        <f>F20-F19</f>
        <v>4298.3999999999996</v>
      </c>
      <c r="G18" s="21"/>
      <c r="H18" s="25"/>
    </row>
    <row r="19" spans="1:11" ht="15" thickBot="1">
      <c r="B19" s="41" t="s">
        <v>32</v>
      </c>
      <c r="C19" s="41" t="s">
        <v>33</v>
      </c>
      <c r="D19" s="41" t="s">
        <v>172</v>
      </c>
      <c r="E19" s="42"/>
      <c r="F19" s="43">
        <f>0.005*F20</f>
        <v>21.6</v>
      </c>
      <c r="G19" s="21"/>
    </row>
    <row r="20" spans="1:11">
      <c r="B20" s="40" t="s">
        <v>173</v>
      </c>
      <c r="C20" s="29"/>
      <c r="D20" s="29"/>
      <c r="F20" s="21">
        <f>(SUM((B4*B8/2*D4*1.2), COUNTA(A38:A61)*B8/2*D4*1.2))*1.2</f>
        <v>4320</v>
      </c>
      <c r="G20" s="21"/>
    </row>
    <row r="22" spans="1:11">
      <c r="A22" s="11" t="s">
        <v>198</v>
      </c>
    </row>
    <row r="23" spans="1:11" ht="15" thickBot="1">
      <c r="B23" s="54" t="s">
        <v>28</v>
      </c>
      <c r="C23" s="54" t="s">
        <v>29</v>
      </c>
      <c r="D23" s="54" t="s">
        <v>30</v>
      </c>
      <c r="E23" s="55" t="s">
        <v>31</v>
      </c>
      <c r="F23" s="55" t="s">
        <v>200</v>
      </c>
    </row>
    <row r="24" spans="1:11">
      <c r="B24" s="44" t="s">
        <v>34</v>
      </c>
      <c r="C24" s="44" t="s">
        <v>33</v>
      </c>
      <c r="D24" s="44" t="s">
        <v>172</v>
      </c>
      <c r="E24" s="45"/>
      <c r="F24" s="56">
        <f>F26*2/B6</f>
        <v>2</v>
      </c>
    </row>
    <row r="25" spans="1:11" ht="15" thickBot="1">
      <c r="B25" s="41" t="s">
        <v>170</v>
      </c>
      <c r="C25" s="41"/>
      <c r="D25" s="41"/>
      <c r="E25" s="42"/>
      <c r="F25" s="43">
        <v>98</v>
      </c>
    </row>
    <row r="26" spans="1:11">
      <c r="B26" s="29" t="s">
        <v>173</v>
      </c>
      <c r="C26" s="29"/>
      <c r="D26" s="29"/>
      <c r="F26" s="21">
        <f>IF((B6)&gt;(B8*D4*1.2*1.2),(B6),(B8*D4*1.2*1.2))</f>
        <v>500</v>
      </c>
    </row>
    <row r="28" spans="1:11">
      <c r="A28" s="11" t="s">
        <v>191</v>
      </c>
    </row>
    <row r="29" spans="1:11">
      <c r="B29" s="31" t="s">
        <v>160</v>
      </c>
    </row>
    <row r="30" spans="1:11">
      <c r="B30" t="s">
        <v>185</v>
      </c>
    </row>
    <row r="31" spans="1:11">
      <c r="B31" t="s">
        <v>174</v>
      </c>
    </row>
    <row r="32" spans="1:11" ht="57.75" customHeight="1">
      <c r="B32" s="73" t="s">
        <v>221</v>
      </c>
      <c r="C32" s="73"/>
      <c r="D32" s="73"/>
      <c r="E32" s="73"/>
      <c r="F32" s="73"/>
      <c r="G32" s="47"/>
      <c r="H32" s="47"/>
      <c r="I32" s="47"/>
      <c r="J32" s="47"/>
      <c r="K32" s="47"/>
    </row>
    <row r="33" spans="1:12" ht="15" customHeight="1">
      <c r="B33" s="73"/>
      <c r="C33" s="73"/>
      <c r="D33" s="73"/>
      <c r="E33" s="73"/>
      <c r="F33" s="73"/>
      <c r="G33" s="47"/>
      <c r="H33" s="47"/>
      <c r="I33" s="47"/>
      <c r="J33" s="47"/>
      <c r="K33" s="47"/>
    </row>
    <row r="34" spans="1:12" ht="15.75" customHeight="1">
      <c r="B34" s="48" t="str">
        <f>"e) Pipette "&amp;E54&amp;" µL C1 Harvest Reagent into well C1-C8 of the Standard Plate."</f>
        <v>e) Pipette 2 µL C1 Harvest Reagent into well C1-C8 of the Standard Plate.</v>
      </c>
      <c r="C34" s="48"/>
      <c r="D34" s="48"/>
      <c r="E34" s="48"/>
      <c r="F34" s="48"/>
      <c r="G34" s="48"/>
      <c r="H34" s="48"/>
      <c r="I34" s="48"/>
      <c r="J34" s="48"/>
      <c r="K34" s="48"/>
      <c r="L34" s="48"/>
    </row>
    <row r="35" spans="1:12">
      <c r="B35" t="s">
        <v>169</v>
      </c>
    </row>
    <row r="36" spans="1:12">
      <c r="A36" s="11" t="s">
        <v>144</v>
      </c>
    </row>
    <row r="37" spans="1:12">
      <c r="A37" s="36" t="s">
        <v>175</v>
      </c>
      <c r="B37" s="36" t="s">
        <v>197</v>
      </c>
      <c r="C37" s="39" t="s">
        <v>201</v>
      </c>
      <c r="D37" s="5" t="s">
        <v>199</v>
      </c>
      <c r="E37" s="5" t="s">
        <v>183</v>
      </c>
    </row>
    <row r="38" spans="1:12">
      <c r="A38" s="22" t="s">
        <v>17</v>
      </c>
      <c r="B38" s="23">
        <v>2000</v>
      </c>
      <c r="C38" s="59">
        <v>0</v>
      </c>
      <c r="D38" s="58">
        <f>($B$8/2)*$D$4*1.2</f>
        <v>30</v>
      </c>
      <c r="E38" s="4" t="s">
        <v>184</v>
      </c>
      <c r="F38" s="24"/>
    </row>
    <row r="39" spans="1:12">
      <c r="A39" s="22" t="s">
        <v>177</v>
      </c>
      <c r="B39" s="23">
        <v>1000</v>
      </c>
      <c r="C39" s="58">
        <f>D39</f>
        <v>30</v>
      </c>
      <c r="D39" s="58">
        <f>($B$8/2)*$D$4*1.2</f>
        <v>30</v>
      </c>
      <c r="E39" s="4" t="s">
        <v>184</v>
      </c>
      <c r="F39" s="24"/>
    </row>
    <row r="40" spans="1:12">
      <c r="A40" s="22" t="s">
        <v>180</v>
      </c>
      <c r="B40" s="23">
        <v>500</v>
      </c>
      <c r="C40" s="58">
        <f t="shared" ref="C40:C47" si="0">D40</f>
        <v>30</v>
      </c>
      <c r="D40" s="58">
        <f t="shared" ref="C40:D53" si="1">($B$8/2)*$D$4*1.2</f>
        <v>30</v>
      </c>
      <c r="E40" s="4" t="s">
        <v>184</v>
      </c>
      <c r="F40" s="24"/>
    </row>
    <row r="41" spans="1:12">
      <c r="A41" s="22" t="s">
        <v>203</v>
      </c>
      <c r="B41" s="23">
        <v>250</v>
      </c>
      <c r="C41" s="58">
        <f t="shared" si="0"/>
        <v>30</v>
      </c>
      <c r="D41" s="58">
        <f t="shared" si="1"/>
        <v>30</v>
      </c>
      <c r="E41" s="4" t="s">
        <v>184</v>
      </c>
      <c r="F41" s="24"/>
    </row>
    <row r="42" spans="1:12">
      <c r="A42" s="22" t="s">
        <v>204</v>
      </c>
      <c r="B42" s="23">
        <v>125</v>
      </c>
      <c r="C42" s="58">
        <f t="shared" si="0"/>
        <v>30</v>
      </c>
      <c r="D42" s="58">
        <f t="shared" si="1"/>
        <v>30</v>
      </c>
      <c r="E42" s="4" t="s">
        <v>184</v>
      </c>
      <c r="F42" s="24"/>
    </row>
    <row r="43" spans="1:12">
      <c r="A43" s="22" t="s">
        <v>205</v>
      </c>
      <c r="B43" s="23">
        <v>62.5</v>
      </c>
      <c r="C43" s="58">
        <f t="shared" si="0"/>
        <v>30</v>
      </c>
      <c r="D43" s="58">
        <f t="shared" si="1"/>
        <v>30</v>
      </c>
      <c r="E43" s="4" t="s">
        <v>184</v>
      </c>
      <c r="F43" s="24"/>
    </row>
    <row r="44" spans="1:12">
      <c r="A44" s="22" t="s">
        <v>206</v>
      </c>
      <c r="B44" s="23">
        <v>31.25</v>
      </c>
      <c r="C44" s="58">
        <f t="shared" si="0"/>
        <v>30</v>
      </c>
      <c r="D44" s="58">
        <f t="shared" si="1"/>
        <v>30</v>
      </c>
      <c r="E44" s="4" t="s">
        <v>184</v>
      </c>
      <c r="F44" s="24"/>
    </row>
    <row r="45" spans="1:12">
      <c r="A45" s="22" t="s">
        <v>207</v>
      </c>
      <c r="B45" s="23">
        <v>15.625</v>
      </c>
      <c r="C45" s="58">
        <f t="shared" si="0"/>
        <v>30</v>
      </c>
      <c r="D45" s="58">
        <f t="shared" si="1"/>
        <v>30</v>
      </c>
      <c r="E45" s="4" t="s">
        <v>184</v>
      </c>
      <c r="F45" s="24"/>
    </row>
    <row r="46" spans="1:12">
      <c r="A46" s="22" t="s">
        <v>17</v>
      </c>
      <c r="B46" s="23">
        <v>7.8125</v>
      </c>
      <c r="C46" s="58">
        <f t="shared" si="0"/>
        <v>30</v>
      </c>
      <c r="D46" s="58">
        <f t="shared" si="1"/>
        <v>30</v>
      </c>
      <c r="E46" s="4" t="s">
        <v>184</v>
      </c>
      <c r="F46" s="24"/>
    </row>
    <row r="47" spans="1:12">
      <c r="A47" s="22" t="s">
        <v>178</v>
      </c>
      <c r="B47" s="23">
        <v>3.90625</v>
      </c>
      <c r="C47" s="58">
        <f t="shared" si="0"/>
        <v>30</v>
      </c>
      <c r="D47" s="58">
        <f t="shared" si="1"/>
        <v>30</v>
      </c>
      <c r="E47" s="4" t="s">
        <v>184</v>
      </c>
      <c r="F47" t="s">
        <v>196</v>
      </c>
    </row>
    <row r="48" spans="1:12">
      <c r="A48" s="22" t="s">
        <v>181</v>
      </c>
      <c r="B48" s="4" t="s">
        <v>171</v>
      </c>
      <c r="C48" s="58">
        <f t="shared" si="1"/>
        <v>30</v>
      </c>
      <c r="D48" s="57" t="s">
        <v>184</v>
      </c>
      <c r="E48" s="4" t="s">
        <v>184</v>
      </c>
      <c r="F48" s="52"/>
    </row>
    <row r="49" spans="1:12">
      <c r="A49" s="22" t="s">
        <v>208</v>
      </c>
      <c r="B49" s="4" t="s">
        <v>171</v>
      </c>
      <c r="C49" s="58">
        <f t="shared" si="1"/>
        <v>30</v>
      </c>
      <c r="D49" s="20" t="s">
        <v>184</v>
      </c>
      <c r="E49" s="4" t="s">
        <v>184</v>
      </c>
    </row>
    <row r="50" spans="1:12">
      <c r="A50" s="50" t="s">
        <v>209</v>
      </c>
      <c r="B50" s="51" t="s">
        <v>171</v>
      </c>
      <c r="C50" s="58">
        <f t="shared" si="1"/>
        <v>30</v>
      </c>
      <c r="D50" s="20" t="s">
        <v>184</v>
      </c>
      <c r="E50" s="4" t="s">
        <v>184</v>
      </c>
    </row>
    <row r="51" spans="1:12">
      <c r="A51" s="22" t="s">
        <v>210</v>
      </c>
      <c r="B51" s="4" t="s">
        <v>171</v>
      </c>
      <c r="C51" s="58">
        <f t="shared" si="1"/>
        <v>30</v>
      </c>
      <c r="D51" s="20" t="s">
        <v>184</v>
      </c>
      <c r="E51" s="4" t="s">
        <v>184</v>
      </c>
    </row>
    <row r="52" spans="1:12">
      <c r="A52" s="22" t="s">
        <v>211</v>
      </c>
      <c r="B52" s="4" t="s">
        <v>171</v>
      </c>
      <c r="C52" s="58">
        <f t="shared" si="1"/>
        <v>30</v>
      </c>
      <c r="D52" s="20" t="s">
        <v>184</v>
      </c>
      <c r="E52" s="4" t="s">
        <v>184</v>
      </c>
    </row>
    <row r="53" spans="1:12">
      <c r="A53" s="22" t="s">
        <v>212</v>
      </c>
      <c r="B53" s="4" t="s">
        <v>171</v>
      </c>
      <c r="C53" s="58">
        <f t="shared" si="1"/>
        <v>30</v>
      </c>
      <c r="D53" s="20" t="s">
        <v>184</v>
      </c>
      <c r="E53" s="4" t="s">
        <v>184</v>
      </c>
    </row>
    <row r="54" spans="1:12">
      <c r="A54" s="22" t="s">
        <v>176</v>
      </c>
      <c r="B54" s="4" t="s">
        <v>157</v>
      </c>
      <c r="C54" s="58">
        <f>$C$53-E54</f>
        <v>28</v>
      </c>
      <c r="D54" s="20" t="s">
        <v>184</v>
      </c>
      <c r="E54" s="58">
        <f>((2/30)*$B$8/2*$D$4*1.2)</f>
        <v>2</v>
      </c>
    </row>
    <row r="55" spans="1:12">
      <c r="A55" s="22" t="s">
        <v>179</v>
      </c>
      <c r="B55" s="4" t="s">
        <v>157</v>
      </c>
      <c r="C55" s="58">
        <f t="shared" ref="C55:C61" si="2">$C$53-E55</f>
        <v>28</v>
      </c>
      <c r="D55" s="20" t="s">
        <v>184</v>
      </c>
      <c r="E55" s="58">
        <f t="shared" ref="E55:E61" si="3">((2/30)*$B$8/2*$D$4*1.2)</f>
        <v>2</v>
      </c>
    </row>
    <row r="56" spans="1:12">
      <c r="A56" s="22" t="s">
        <v>182</v>
      </c>
      <c r="B56" s="4" t="s">
        <v>157</v>
      </c>
      <c r="C56" s="58">
        <f t="shared" si="2"/>
        <v>28</v>
      </c>
      <c r="D56" s="20" t="s">
        <v>184</v>
      </c>
      <c r="E56" s="58">
        <f t="shared" si="3"/>
        <v>2</v>
      </c>
    </row>
    <row r="57" spans="1:12">
      <c r="A57" s="22" t="s">
        <v>213</v>
      </c>
      <c r="B57" s="4" t="s">
        <v>157</v>
      </c>
      <c r="C57" s="58">
        <f t="shared" si="2"/>
        <v>28</v>
      </c>
      <c r="D57" s="20" t="s">
        <v>184</v>
      </c>
      <c r="E57" s="58">
        <f t="shared" si="3"/>
        <v>2</v>
      </c>
    </row>
    <row r="58" spans="1:12">
      <c r="A58" s="22" t="s">
        <v>214</v>
      </c>
      <c r="B58" s="4" t="s">
        <v>157</v>
      </c>
      <c r="C58" s="58">
        <f t="shared" si="2"/>
        <v>28</v>
      </c>
      <c r="D58" s="20" t="s">
        <v>184</v>
      </c>
      <c r="E58" s="58">
        <f t="shared" si="3"/>
        <v>2</v>
      </c>
      <c r="G58" s="24"/>
      <c r="H58" s="24"/>
    </row>
    <row r="59" spans="1:12">
      <c r="A59" s="22" t="s">
        <v>215</v>
      </c>
      <c r="B59" s="4" t="s">
        <v>157</v>
      </c>
      <c r="C59" s="58">
        <f t="shared" si="2"/>
        <v>28</v>
      </c>
      <c r="D59" s="20" t="s">
        <v>184</v>
      </c>
      <c r="E59" s="58">
        <f t="shared" si="3"/>
        <v>2</v>
      </c>
      <c r="G59" s="24"/>
      <c r="H59" s="24"/>
    </row>
    <row r="60" spans="1:12">
      <c r="A60" s="22" t="s">
        <v>216</v>
      </c>
      <c r="B60" s="4" t="s">
        <v>157</v>
      </c>
      <c r="C60" s="58">
        <f t="shared" si="2"/>
        <v>28</v>
      </c>
      <c r="D60" s="20" t="s">
        <v>184</v>
      </c>
      <c r="E60" s="58">
        <f t="shared" si="3"/>
        <v>2</v>
      </c>
      <c r="G60" s="24"/>
      <c r="H60" s="24"/>
    </row>
    <row r="61" spans="1:12">
      <c r="A61" s="22" t="s">
        <v>217</v>
      </c>
      <c r="B61" s="4" t="s">
        <v>157</v>
      </c>
      <c r="C61" s="58">
        <f t="shared" si="2"/>
        <v>28</v>
      </c>
      <c r="D61" s="20" t="s">
        <v>184</v>
      </c>
      <c r="E61" s="58">
        <f t="shared" si="3"/>
        <v>2</v>
      </c>
      <c r="G61" s="24"/>
      <c r="H61" s="24"/>
    </row>
    <row r="62" spans="1:12">
      <c r="A62" s="49"/>
      <c r="G62" s="24"/>
      <c r="H62" s="24"/>
    </row>
    <row r="63" spans="1:12">
      <c r="A63" s="11" t="s">
        <v>192</v>
      </c>
      <c r="G63" s="24"/>
      <c r="H63" s="24"/>
      <c r="L63" s="25"/>
    </row>
    <row r="64" spans="1:12">
      <c r="B64" t="s">
        <v>161</v>
      </c>
      <c r="G64" s="24"/>
      <c r="H64" s="24"/>
      <c r="L64" s="25"/>
    </row>
    <row r="65" spans="1:25">
      <c r="B65" t="str">
        <f>"b) To each well of  the Sample Plate, pipette "&amp;C61&amp;" µl of 1XTE and "&amp;E61&amp;" µl of Harvested C1 sample"</f>
        <v>b) To each well of  the Sample Plate, pipette 28 µl of 1XTE and 2 µl of Harvested C1 sample</v>
      </c>
      <c r="G65" s="24"/>
      <c r="H65" s="24"/>
      <c r="L65" s="25"/>
    </row>
    <row r="66" spans="1:25">
      <c r="B66" t="s">
        <v>162</v>
      </c>
      <c r="G66" s="26"/>
      <c r="H66" s="26"/>
    </row>
    <row r="67" spans="1:25">
      <c r="B67" t="s">
        <v>163</v>
      </c>
      <c r="G67" s="26"/>
      <c r="H67" s="26"/>
    </row>
    <row r="68" spans="1:25">
      <c r="G68" s="26"/>
      <c r="H68" s="26"/>
    </row>
    <row r="69" spans="1:25">
      <c r="A69" s="11" t="str">
        <f>"6) Pipette "&amp;B8/2*D4*1.2&amp;" ul diluted PicoGreen working solution into each well of the Standard Plate and Sample Plate."</f>
        <v>6) Pipette 30 ul diluted PicoGreen working solution into each well of the Standard Plate and Sample Plate.</v>
      </c>
      <c r="G69" s="24"/>
      <c r="H69" s="24"/>
    </row>
    <row r="70" spans="1:25" ht="15" customHeight="1">
      <c r="B70" s="48" t="s">
        <v>195</v>
      </c>
      <c r="C70" s="47"/>
      <c r="D70" s="47"/>
      <c r="E70" s="47"/>
      <c r="F70" s="47"/>
      <c r="G70" s="47"/>
      <c r="H70" s="47"/>
      <c r="I70" s="47"/>
      <c r="J70" s="47"/>
      <c r="K70" s="47"/>
      <c r="L70" s="47"/>
      <c r="M70" s="47"/>
      <c r="N70" s="47"/>
      <c r="O70" s="47"/>
      <c r="P70" s="47"/>
      <c r="Q70" s="47"/>
      <c r="R70" s="47"/>
    </row>
    <row r="71" spans="1:25" ht="15" customHeight="1">
      <c r="B71" s="48"/>
      <c r="C71" s="47"/>
      <c r="D71" s="47"/>
      <c r="E71" s="47"/>
      <c r="F71" s="47"/>
      <c r="G71" s="47"/>
      <c r="H71" s="47"/>
      <c r="I71" s="47"/>
      <c r="J71" s="47"/>
      <c r="K71" s="47"/>
      <c r="L71" s="47"/>
      <c r="M71" s="47"/>
      <c r="N71" s="47"/>
      <c r="O71" s="47"/>
      <c r="P71" s="47"/>
      <c r="Q71" s="47"/>
      <c r="R71" s="47"/>
    </row>
    <row r="72" spans="1:25">
      <c r="A72" s="11" t="str">
        <f>"7) Transfer "&amp;B8&amp;" µl of the mix from both Standard Plate and Sample Plate to corresponding wells of a 384-well plate in duplicate as shown below."</f>
        <v>7) Transfer 25 µl of the mix from both Standard Plate and Sample Plate to corresponding wells of a 384-well plate in duplicate as shown below.</v>
      </c>
    </row>
    <row r="74" spans="1:25">
      <c r="A74" s="11" t="s">
        <v>158</v>
      </c>
    </row>
    <row r="75" spans="1:25">
      <c r="A75" s="4"/>
      <c r="B75" s="19">
        <v>1</v>
      </c>
      <c r="C75" s="19">
        <v>2</v>
      </c>
      <c r="D75" s="19">
        <v>3</v>
      </c>
      <c r="E75" s="19">
        <v>4</v>
      </c>
      <c r="F75" s="19">
        <v>5</v>
      </c>
      <c r="G75" s="19">
        <v>6</v>
      </c>
      <c r="H75" s="19">
        <v>7</v>
      </c>
      <c r="I75" s="19">
        <v>8</v>
      </c>
      <c r="J75" s="19">
        <v>9</v>
      </c>
      <c r="K75" s="19">
        <v>10</v>
      </c>
      <c r="L75" s="19">
        <v>11</v>
      </c>
      <c r="M75" s="19">
        <v>12</v>
      </c>
      <c r="N75" s="19">
        <v>13</v>
      </c>
      <c r="O75" s="19">
        <v>14</v>
      </c>
      <c r="P75" s="19">
        <v>15</v>
      </c>
      <c r="Q75" s="19">
        <v>16</v>
      </c>
      <c r="R75" s="19">
        <v>17</v>
      </c>
      <c r="S75" s="19">
        <v>18</v>
      </c>
      <c r="T75" s="19">
        <v>19</v>
      </c>
      <c r="U75" s="19">
        <v>20</v>
      </c>
      <c r="V75" s="19">
        <v>21</v>
      </c>
      <c r="W75" s="19">
        <v>22</v>
      </c>
      <c r="X75" s="19">
        <v>23</v>
      </c>
      <c r="Y75" s="19">
        <v>24</v>
      </c>
    </row>
    <row r="76" spans="1:25">
      <c r="A76" s="19" t="s">
        <v>1</v>
      </c>
      <c r="B76" s="33" t="s">
        <v>147</v>
      </c>
      <c r="C76" s="33" t="s">
        <v>147</v>
      </c>
      <c r="D76" s="34" t="s">
        <v>155</v>
      </c>
      <c r="E76" s="34" t="s">
        <v>155</v>
      </c>
      <c r="F76" s="35" t="s">
        <v>157</v>
      </c>
      <c r="G76" s="35" t="s">
        <v>157</v>
      </c>
      <c r="H76" s="4"/>
      <c r="I76" s="4"/>
      <c r="J76" s="4"/>
      <c r="K76" s="4"/>
      <c r="L76" s="4"/>
      <c r="M76" s="4"/>
      <c r="N76" s="4"/>
      <c r="O76" s="4"/>
      <c r="P76" s="4"/>
      <c r="Q76" s="4"/>
      <c r="R76" s="4"/>
      <c r="S76" s="4"/>
      <c r="T76" s="4"/>
      <c r="U76" s="4"/>
      <c r="V76" s="4"/>
      <c r="W76" s="4"/>
      <c r="X76" s="4"/>
      <c r="Y76" s="4"/>
    </row>
    <row r="77" spans="1:25">
      <c r="A77" s="19" t="s">
        <v>2</v>
      </c>
      <c r="B77" s="4" t="s">
        <v>39</v>
      </c>
      <c r="C77" s="4" t="s">
        <v>39</v>
      </c>
      <c r="D77" s="4" t="s">
        <v>47</v>
      </c>
      <c r="E77" s="4" t="s">
        <v>47</v>
      </c>
      <c r="F77" s="4" t="s">
        <v>55</v>
      </c>
      <c r="G77" s="4" t="s">
        <v>55</v>
      </c>
      <c r="H77" s="4" t="s">
        <v>56</v>
      </c>
      <c r="I77" s="4" t="s">
        <v>56</v>
      </c>
      <c r="J77" s="4" t="s">
        <v>57</v>
      </c>
      <c r="K77" s="4" t="s">
        <v>57</v>
      </c>
      <c r="L77" s="4" t="s">
        <v>58</v>
      </c>
      <c r="M77" s="4" t="s">
        <v>58</v>
      </c>
      <c r="N77" s="4" t="s">
        <v>59</v>
      </c>
      <c r="O77" s="4" t="s">
        <v>59</v>
      </c>
      <c r="P77" s="4" t="s">
        <v>60</v>
      </c>
      <c r="Q77" s="4" t="s">
        <v>60</v>
      </c>
      <c r="R77" s="4" t="s">
        <v>61</v>
      </c>
      <c r="S77" s="4" t="s">
        <v>61</v>
      </c>
      <c r="T77" s="4" t="s">
        <v>62</v>
      </c>
      <c r="U77" s="4" t="s">
        <v>62</v>
      </c>
      <c r="V77" s="4" t="s">
        <v>63</v>
      </c>
      <c r="W77" s="4" t="s">
        <v>63</v>
      </c>
      <c r="X77" s="4" t="s">
        <v>64</v>
      </c>
      <c r="Y77" s="4" t="s">
        <v>64</v>
      </c>
    </row>
    <row r="78" spans="1:25">
      <c r="A78" s="19" t="s">
        <v>0</v>
      </c>
      <c r="B78" s="33" t="s">
        <v>148</v>
      </c>
      <c r="C78" s="33" t="s">
        <v>148</v>
      </c>
      <c r="D78" s="34" t="s">
        <v>156</v>
      </c>
      <c r="E78" s="34" t="s">
        <v>156</v>
      </c>
      <c r="F78" s="35" t="s">
        <v>157</v>
      </c>
      <c r="G78" s="35" t="s">
        <v>157</v>
      </c>
      <c r="H78" s="4"/>
      <c r="I78" s="4"/>
      <c r="J78" s="4"/>
      <c r="K78" s="4"/>
      <c r="L78" s="4"/>
      <c r="M78" s="4"/>
      <c r="N78" s="4"/>
      <c r="O78" s="4"/>
      <c r="P78" s="4"/>
      <c r="Q78" s="4"/>
      <c r="R78" s="4"/>
      <c r="S78" s="4"/>
      <c r="T78" s="4"/>
      <c r="U78" s="4"/>
      <c r="V78" s="4"/>
      <c r="W78" s="4"/>
      <c r="X78" s="4"/>
      <c r="Y78" s="4"/>
    </row>
    <row r="79" spans="1:25">
      <c r="A79" s="19" t="s">
        <v>3</v>
      </c>
      <c r="B79" s="4" t="s">
        <v>40</v>
      </c>
      <c r="C79" s="4" t="s">
        <v>40</v>
      </c>
      <c r="D79" s="4" t="s">
        <v>48</v>
      </c>
      <c r="E79" s="4" t="s">
        <v>48</v>
      </c>
      <c r="F79" s="4" t="s">
        <v>65</v>
      </c>
      <c r="G79" s="4" t="s">
        <v>65</v>
      </c>
      <c r="H79" s="4" t="s">
        <v>66</v>
      </c>
      <c r="I79" s="4" t="s">
        <v>66</v>
      </c>
      <c r="J79" s="4" t="s">
        <v>67</v>
      </c>
      <c r="K79" s="4" t="s">
        <v>67</v>
      </c>
      <c r="L79" s="4" t="s">
        <v>68</v>
      </c>
      <c r="M79" s="4" t="s">
        <v>68</v>
      </c>
      <c r="N79" s="4" t="s">
        <v>69</v>
      </c>
      <c r="O79" s="4" t="s">
        <v>69</v>
      </c>
      <c r="P79" s="4" t="s">
        <v>70</v>
      </c>
      <c r="Q79" s="4" t="s">
        <v>70</v>
      </c>
      <c r="R79" s="4" t="s">
        <v>71</v>
      </c>
      <c r="S79" s="4" t="s">
        <v>71</v>
      </c>
      <c r="T79" s="4" t="s">
        <v>72</v>
      </c>
      <c r="U79" s="4" t="s">
        <v>72</v>
      </c>
      <c r="V79" s="4" t="s">
        <v>73</v>
      </c>
      <c r="W79" s="4" t="s">
        <v>73</v>
      </c>
      <c r="X79" s="4" t="s">
        <v>74</v>
      </c>
      <c r="Y79" s="4" t="s">
        <v>74</v>
      </c>
    </row>
    <row r="80" spans="1:25">
      <c r="A80" s="19" t="s">
        <v>4</v>
      </c>
      <c r="B80" s="33" t="s">
        <v>149</v>
      </c>
      <c r="C80" s="33" t="s">
        <v>149</v>
      </c>
      <c r="D80" s="28" t="s">
        <v>186</v>
      </c>
      <c r="E80" s="28" t="s">
        <v>186</v>
      </c>
      <c r="F80" s="35" t="s">
        <v>157</v>
      </c>
      <c r="G80" s="35" t="s">
        <v>157</v>
      </c>
      <c r="H80" s="4"/>
      <c r="I80" s="4"/>
      <c r="J80" s="4"/>
      <c r="K80" s="4"/>
      <c r="L80" s="4"/>
      <c r="M80" s="4"/>
      <c r="N80" s="4"/>
      <c r="O80" s="4"/>
      <c r="P80" s="4"/>
      <c r="Q80" s="4"/>
      <c r="R80" s="4"/>
      <c r="S80" s="4"/>
      <c r="T80" s="4"/>
      <c r="U80" s="4"/>
      <c r="V80" s="4"/>
      <c r="W80" s="4"/>
      <c r="X80" s="4"/>
      <c r="Y80" s="4"/>
    </row>
    <row r="81" spans="1:25">
      <c r="A81" s="19" t="s">
        <v>5</v>
      </c>
      <c r="B81" s="4" t="s">
        <v>41</v>
      </c>
      <c r="C81" s="4" t="s">
        <v>41</v>
      </c>
      <c r="D81" s="4" t="s">
        <v>49</v>
      </c>
      <c r="E81" s="4" t="s">
        <v>49</v>
      </c>
      <c r="F81" s="4" t="s">
        <v>75</v>
      </c>
      <c r="G81" s="4" t="s">
        <v>75</v>
      </c>
      <c r="H81" s="4" t="s">
        <v>76</v>
      </c>
      <c r="I81" s="4" t="s">
        <v>76</v>
      </c>
      <c r="J81" s="4" t="s">
        <v>77</v>
      </c>
      <c r="K81" s="4" t="s">
        <v>77</v>
      </c>
      <c r="L81" s="4" t="s">
        <v>78</v>
      </c>
      <c r="M81" s="4" t="s">
        <v>78</v>
      </c>
      <c r="N81" s="4" t="s">
        <v>79</v>
      </c>
      <c r="O81" s="4" t="s">
        <v>79</v>
      </c>
      <c r="P81" s="4" t="s">
        <v>80</v>
      </c>
      <c r="Q81" s="4" t="s">
        <v>80</v>
      </c>
      <c r="R81" s="4" t="s">
        <v>81</v>
      </c>
      <c r="S81" s="4" t="s">
        <v>81</v>
      </c>
      <c r="T81" s="4" t="s">
        <v>82</v>
      </c>
      <c r="U81" s="4" t="s">
        <v>82</v>
      </c>
      <c r="V81" s="4" t="s">
        <v>83</v>
      </c>
      <c r="W81" s="4" t="s">
        <v>83</v>
      </c>
      <c r="X81" s="4" t="s">
        <v>84</v>
      </c>
      <c r="Y81" s="4" t="s">
        <v>84</v>
      </c>
    </row>
    <row r="82" spans="1:25">
      <c r="A82" s="19" t="s">
        <v>6</v>
      </c>
      <c r="B82" s="33" t="s">
        <v>150</v>
      </c>
      <c r="C82" s="33" t="s">
        <v>150</v>
      </c>
      <c r="D82" s="28" t="s">
        <v>186</v>
      </c>
      <c r="E82" s="28" t="s">
        <v>186</v>
      </c>
      <c r="F82" s="35" t="s">
        <v>157</v>
      </c>
      <c r="G82" s="35" t="s">
        <v>157</v>
      </c>
      <c r="H82" s="4"/>
      <c r="I82" s="4"/>
      <c r="J82" s="4"/>
      <c r="K82" s="4"/>
      <c r="L82" s="4"/>
      <c r="M82" s="4"/>
      <c r="N82" s="4"/>
      <c r="O82" s="4"/>
      <c r="P82" s="4"/>
      <c r="Q82" s="4"/>
      <c r="R82" s="4"/>
      <c r="S82" s="4"/>
      <c r="T82" s="4"/>
      <c r="U82" s="4"/>
      <c r="V82" s="4"/>
      <c r="W82" s="4"/>
      <c r="X82" s="4"/>
      <c r="Y82" s="4"/>
    </row>
    <row r="83" spans="1:25">
      <c r="A83" s="19" t="s">
        <v>7</v>
      </c>
      <c r="B83" s="4" t="s">
        <v>42</v>
      </c>
      <c r="C83" s="4" t="s">
        <v>42</v>
      </c>
      <c r="D83" s="4" t="s">
        <v>50</v>
      </c>
      <c r="E83" s="4" t="s">
        <v>50</v>
      </c>
      <c r="F83" s="4" t="s">
        <v>85</v>
      </c>
      <c r="G83" s="4" t="s">
        <v>85</v>
      </c>
      <c r="H83" s="4" t="s">
        <v>86</v>
      </c>
      <c r="I83" s="4" t="s">
        <v>86</v>
      </c>
      <c r="J83" s="4" t="s">
        <v>87</v>
      </c>
      <c r="K83" s="4" t="s">
        <v>87</v>
      </c>
      <c r="L83" s="4" t="s">
        <v>88</v>
      </c>
      <c r="M83" s="4" t="s">
        <v>88</v>
      </c>
      <c r="N83" s="4" t="s">
        <v>89</v>
      </c>
      <c r="O83" s="4" t="s">
        <v>89</v>
      </c>
      <c r="P83" s="4" t="s">
        <v>90</v>
      </c>
      <c r="Q83" s="4" t="s">
        <v>90</v>
      </c>
      <c r="R83" s="4" t="s">
        <v>91</v>
      </c>
      <c r="S83" s="4" t="s">
        <v>91</v>
      </c>
      <c r="T83" s="4" t="s">
        <v>92</v>
      </c>
      <c r="U83" s="4" t="s">
        <v>92</v>
      </c>
      <c r="V83" s="4" t="s">
        <v>93</v>
      </c>
      <c r="W83" s="4" t="s">
        <v>93</v>
      </c>
      <c r="X83" s="4" t="s">
        <v>94</v>
      </c>
      <c r="Y83" s="4" t="s">
        <v>94</v>
      </c>
    </row>
    <row r="84" spans="1:25">
      <c r="A84" s="19" t="s">
        <v>8</v>
      </c>
      <c r="B84" s="33" t="s">
        <v>151</v>
      </c>
      <c r="C84" s="33" t="s">
        <v>151</v>
      </c>
      <c r="D84" s="28" t="s">
        <v>186</v>
      </c>
      <c r="E84" s="28" t="s">
        <v>186</v>
      </c>
      <c r="F84" s="35" t="s">
        <v>157</v>
      </c>
      <c r="G84" s="35" t="s">
        <v>157</v>
      </c>
      <c r="H84" s="4"/>
      <c r="I84" s="4"/>
      <c r="J84" s="4"/>
      <c r="K84" s="4"/>
      <c r="L84" s="4"/>
      <c r="M84" s="4"/>
      <c r="N84" s="4"/>
      <c r="O84" s="4"/>
      <c r="P84" s="4"/>
      <c r="Q84" s="4"/>
      <c r="R84" s="4"/>
      <c r="S84" s="4"/>
      <c r="T84" s="4"/>
      <c r="U84" s="4"/>
      <c r="V84" s="4"/>
      <c r="W84" s="4"/>
      <c r="X84" s="4"/>
      <c r="Y84" s="4"/>
    </row>
    <row r="85" spans="1:25">
      <c r="A85" s="19" t="s">
        <v>9</v>
      </c>
      <c r="B85" s="4" t="s">
        <v>43</v>
      </c>
      <c r="C85" s="4" t="s">
        <v>43</v>
      </c>
      <c r="D85" s="4" t="s">
        <v>51</v>
      </c>
      <c r="E85" s="4" t="s">
        <v>51</v>
      </c>
      <c r="F85" s="4" t="s">
        <v>95</v>
      </c>
      <c r="G85" s="4" t="s">
        <v>95</v>
      </c>
      <c r="H85" s="4" t="s">
        <v>96</v>
      </c>
      <c r="I85" s="4" t="s">
        <v>96</v>
      </c>
      <c r="J85" s="4" t="s">
        <v>97</v>
      </c>
      <c r="K85" s="4" t="s">
        <v>97</v>
      </c>
      <c r="L85" s="4" t="s">
        <v>98</v>
      </c>
      <c r="M85" s="4" t="s">
        <v>98</v>
      </c>
      <c r="N85" s="4" t="s">
        <v>99</v>
      </c>
      <c r="O85" s="4" t="s">
        <v>99</v>
      </c>
      <c r="P85" s="4" t="s">
        <v>100</v>
      </c>
      <c r="Q85" s="4" t="s">
        <v>100</v>
      </c>
      <c r="R85" s="4" t="s">
        <v>101</v>
      </c>
      <c r="S85" s="4" t="s">
        <v>101</v>
      </c>
      <c r="T85" s="4" t="s">
        <v>102</v>
      </c>
      <c r="U85" s="4" t="s">
        <v>102</v>
      </c>
      <c r="V85" s="4" t="s">
        <v>103</v>
      </c>
      <c r="W85" s="4" t="s">
        <v>103</v>
      </c>
      <c r="X85" s="4" t="s">
        <v>104</v>
      </c>
      <c r="Y85" s="4" t="s">
        <v>104</v>
      </c>
    </row>
    <row r="86" spans="1:25">
      <c r="A86" s="19" t="s">
        <v>10</v>
      </c>
      <c r="B86" s="33" t="s">
        <v>152</v>
      </c>
      <c r="C86" s="33" t="s">
        <v>152</v>
      </c>
      <c r="D86" s="28" t="s">
        <v>186</v>
      </c>
      <c r="E86" s="28" t="s">
        <v>186</v>
      </c>
      <c r="F86" s="35" t="s">
        <v>157</v>
      </c>
      <c r="G86" s="35" t="s">
        <v>157</v>
      </c>
      <c r="H86" s="4"/>
      <c r="I86" s="4"/>
      <c r="J86" s="4"/>
      <c r="K86" s="4"/>
      <c r="L86" s="4"/>
      <c r="M86" s="4"/>
      <c r="N86" s="4"/>
      <c r="O86" s="4"/>
      <c r="P86" s="4"/>
      <c r="Q86" s="4"/>
      <c r="R86" s="4"/>
      <c r="S86" s="4"/>
      <c r="T86" s="4"/>
      <c r="U86" s="4"/>
      <c r="V86" s="4"/>
      <c r="W86" s="4"/>
      <c r="X86" s="4"/>
      <c r="Y86" s="4"/>
    </row>
    <row r="87" spans="1:25">
      <c r="A87" s="19" t="s">
        <v>11</v>
      </c>
      <c r="B87" s="4" t="s">
        <v>44</v>
      </c>
      <c r="C87" s="4" t="s">
        <v>44</v>
      </c>
      <c r="D87" s="4" t="s">
        <v>52</v>
      </c>
      <c r="E87" s="4" t="s">
        <v>52</v>
      </c>
      <c r="F87" s="4" t="s">
        <v>105</v>
      </c>
      <c r="G87" s="4" t="s">
        <v>105</v>
      </c>
      <c r="H87" s="4" t="s">
        <v>106</v>
      </c>
      <c r="I87" s="4" t="s">
        <v>106</v>
      </c>
      <c r="J87" s="4" t="s">
        <v>107</v>
      </c>
      <c r="K87" s="4" t="s">
        <v>107</v>
      </c>
      <c r="L87" s="4" t="s">
        <v>108</v>
      </c>
      <c r="M87" s="4" t="s">
        <v>108</v>
      </c>
      <c r="N87" s="4" t="s">
        <v>109</v>
      </c>
      <c r="O87" s="4" t="s">
        <v>109</v>
      </c>
      <c r="P87" s="4" t="s">
        <v>110</v>
      </c>
      <c r="Q87" s="4" t="s">
        <v>110</v>
      </c>
      <c r="R87" s="4" t="s">
        <v>111</v>
      </c>
      <c r="S87" s="4" t="s">
        <v>111</v>
      </c>
      <c r="T87" s="4" t="s">
        <v>112</v>
      </c>
      <c r="U87" s="4" t="s">
        <v>112</v>
      </c>
      <c r="V87" s="4" t="s">
        <v>113</v>
      </c>
      <c r="W87" s="4" t="s">
        <v>113</v>
      </c>
      <c r="X87" s="4" t="s">
        <v>114</v>
      </c>
      <c r="Y87" s="4" t="s">
        <v>114</v>
      </c>
    </row>
    <row r="88" spans="1:25">
      <c r="A88" s="19" t="s">
        <v>12</v>
      </c>
      <c r="B88" s="33" t="s">
        <v>153</v>
      </c>
      <c r="C88" s="33" t="s">
        <v>153</v>
      </c>
      <c r="D88" s="28" t="s">
        <v>186</v>
      </c>
      <c r="E88" s="28" t="s">
        <v>186</v>
      </c>
      <c r="F88" s="35" t="s">
        <v>157</v>
      </c>
      <c r="G88" s="35" t="s">
        <v>157</v>
      </c>
      <c r="H88" s="4"/>
      <c r="I88" s="4"/>
      <c r="J88" s="4"/>
      <c r="K88" s="4"/>
      <c r="L88" s="4"/>
      <c r="M88" s="4"/>
      <c r="N88" s="4"/>
      <c r="O88" s="4"/>
      <c r="P88" s="4"/>
      <c r="Q88" s="4"/>
      <c r="R88" s="4"/>
      <c r="S88" s="4"/>
      <c r="T88" s="4"/>
      <c r="U88" s="4"/>
      <c r="V88" s="4"/>
      <c r="W88" s="4"/>
      <c r="X88" s="4"/>
      <c r="Y88" s="4"/>
    </row>
    <row r="89" spans="1:25">
      <c r="A89" s="19" t="s">
        <v>13</v>
      </c>
      <c r="B89" s="4" t="s">
        <v>45</v>
      </c>
      <c r="C89" s="4" t="s">
        <v>45</v>
      </c>
      <c r="D89" s="4" t="s">
        <v>53</v>
      </c>
      <c r="E89" s="4" t="s">
        <v>53</v>
      </c>
      <c r="F89" s="4" t="s">
        <v>115</v>
      </c>
      <c r="G89" s="4" t="s">
        <v>115</v>
      </c>
      <c r="H89" s="4" t="s">
        <v>116</v>
      </c>
      <c r="I89" s="4" t="s">
        <v>116</v>
      </c>
      <c r="J89" s="4" t="s">
        <v>117</v>
      </c>
      <c r="K89" s="4" t="s">
        <v>117</v>
      </c>
      <c r="L89" s="4" t="s">
        <v>118</v>
      </c>
      <c r="M89" s="4" t="s">
        <v>118</v>
      </c>
      <c r="N89" s="4" t="s">
        <v>119</v>
      </c>
      <c r="O89" s="4" t="s">
        <v>119</v>
      </c>
      <c r="P89" s="4" t="s">
        <v>120</v>
      </c>
      <c r="Q89" s="4" t="s">
        <v>120</v>
      </c>
      <c r="R89" s="4" t="s">
        <v>121</v>
      </c>
      <c r="S89" s="4" t="s">
        <v>121</v>
      </c>
      <c r="T89" s="4" t="s">
        <v>122</v>
      </c>
      <c r="U89" s="4" t="s">
        <v>122</v>
      </c>
      <c r="V89" s="4" t="s">
        <v>123</v>
      </c>
      <c r="W89" s="4" t="s">
        <v>123</v>
      </c>
      <c r="X89" s="4" t="s">
        <v>124</v>
      </c>
      <c r="Y89" s="4" t="s">
        <v>124</v>
      </c>
    </row>
    <row r="90" spans="1:25">
      <c r="A90" s="19" t="s">
        <v>14</v>
      </c>
      <c r="B90" s="33" t="s">
        <v>154</v>
      </c>
      <c r="C90" s="33" t="s">
        <v>154</v>
      </c>
      <c r="D90" s="28" t="s">
        <v>186</v>
      </c>
      <c r="E90" s="28" t="s">
        <v>186</v>
      </c>
      <c r="F90" s="35" t="s">
        <v>157</v>
      </c>
      <c r="G90" s="35" t="s">
        <v>157</v>
      </c>
      <c r="H90" s="4"/>
      <c r="I90" s="4"/>
      <c r="J90" s="4"/>
      <c r="K90" s="4"/>
      <c r="L90" s="4"/>
      <c r="M90" s="4"/>
      <c r="N90" s="4"/>
      <c r="O90" s="4"/>
      <c r="P90" s="4"/>
      <c r="Q90" s="4"/>
      <c r="R90" s="4"/>
      <c r="S90" s="4"/>
      <c r="T90" s="4"/>
      <c r="U90" s="4"/>
      <c r="V90" s="4"/>
      <c r="W90" s="4"/>
      <c r="X90" s="4"/>
      <c r="Y90" s="4"/>
    </row>
    <row r="91" spans="1:25">
      <c r="A91" s="19" t="s">
        <v>15</v>
      </c>
      <c r="B91" s="4" t="s">
        <v>46</v>
      </c>
      <c r="C91" s="4" t="s">
        <v>46</v>
      </c>
      <c r="D91" s="4" t="s">
        <v>54</v>
      </c>
      <c r="E91" s="4" t="s">
        <v>54</v>
      </c>
      <c r="F91" s="4" t="s">
        <v>125</v>
      </c>
      <c r="G91" s="4" t="s">
        <v>125</v>
      </c>
      <c r="H91" s="4" t="s">
        <v>126</v>
      </c>
      <c r="I91" s="4" t="s">
        <v>126</v>
      </c>
      <c r="J91" s="4" t="s">
        <v>127</v>
      </c>
      <c r="K91" s="4" t="s">
        <v>127</v>
      </c>
      <c r="L91" s="4" t="s">
        <v>128</v>
      </c>
      <c r="M91" s="4" t="s">
        <v>128</v>
      </c>
      <c r="N91" s="4" t="s">
        <v>129</v>
      </c>
      <c r="O91" s="4" t="s">
        <v>129</v>
      </c>
      <c r="P91" s="4" t="s">
        <v>130</v>
      </c>
      <c r="Q91" s="4" t="s">
        <v>130</v>
      </c>
      <c r="R91" s="4" t="s">
        <v>131</v>
      </c>
      <c r="S91" s="4" t="s">
        <v>131</v>
      </c>
      <c r="T91" s="4" t="s">
        <v>132</v>
      </c>
      <c r="U91" s="4" t="s">
        <v>132</v>
      </c>
      <c r="V91" s="4" t="s">
        <v>133</v>
      </c>
      <c r="W91" s="4" t="s">
        <v>133</v>
      </c>
      <c r="X91" s="4" t="s">
        <v>134</v>
      </c>
      <c r="Y91" s="4" t="s">
        <v>134</v>
      </c>
    </row>
    <row r="92" spans="1:25">
      <c r="A92" s="27" t="s">
        <v>164</v>
      </c>
    </row>
    <row r="93" spans="1:25">
      <c r="A93" s="30" t="s">
        <v>165</v>
      </c>
    </row>
    <row r="94" spans="1:25">
      <c r="A94" t="s">
        <v>166</v>
      </c>
    </row>
    <row r="95" spans="1:25">
      <c r="A95" t="s">
        <v>167</v>
      </c>
    </row>
    <row r="96" spans="1:25" s="32" customFormat="1" ht="34.5" customHeight="1">
      <c r="A96" s="72" t="s">
        <v>202</v>
      </c>
      <c r="B96" s="72"/>
      <c r="C96" s="72"/>
      <c r="D96" s="72"/>
      <c r="E96" s="72"/>
      <c r="F96" s="72"/>
      <c r="G96" s="72"/>
      <c r="H96" s="72"/>
      <c r="I96" s="72"/>
      <c r="J96" s="72"/>
      <c r="K96" s="72"/>
      <c r="L96" s="72"/>
      <c r="M96" s="72"/>
      <c r="N96" s="72"/>
      <c r="O96" s="72"/>
      <c r="P96" s="72"/>
      <c r="Q96" s="72"/>
      <c r="R96" s="72"/>
      <c r="S96" s="72"/>
      <c r="T96" s="72"/>
      <c r="U96" s="72"/>
      <c r="V96" s="72"/>
      <c r="W96" s="72"/>
      <c r="X96" s="72"/>
      <c r="Y96" s="72"/>
    </row>
  </sheetData>
  <mergeCells count="2">
    <mergeCell ref="A96:Y96"/>
    <mergeCell ref="B32:F33"/>
  </mergeCells>
  <phoneticPr fontId="21"/>
  <pageMargins left="0.45" right="0.45" top="0.75" bottom="0.75" header="0.3" footer="0.3"/>
  <pageSetup scale="46" orientation="portrait"/>
  <headerFooter differentOddEven="1">
    <oddHeader>&amp;C100-6260_B2</oddHeader>
    <oddFooter>&amp;RProtocol Page &amp;P of &amp;N</oddFooter>
  </headerFooter>
  <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view="pageLayout" workbookViewId="0">
      <selection activeCell="D13" sqref="D13:E13"/>
    </sheetView>
  </sheetViews>
  <sheetFormatPr baseColWidth="10" defaultColWidth="8.83203125" defaultRowHeight="14" x14ac:dyDescent="0"/>
  <cols>
    <col min="1" max="1" width="3.33203125" customWidth="1"/>
    <col min="2" max="2" width="15.5" customWidth="1"/>
  </cols>
  <sheetData>
    <row r="1" spans="1:25">
      <c r="B1" s="38" t="s">
        <v>168</v>
      </c>
    </row>
    <row r="2" spans="1:25">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row>
    <row r="3" spans="1:25">
      <c r="A3" t="s">
        <v>1</v>
      </c>
      <c r="B3" s="71">
        <v>828012</v>
      </c>
      <c r="C3" s="71">
        <v>456201</v>
      </c>
      <c r="D3" s="71">
        <v>4235</v>
      </c>
      <c r="E3" s="71">
        <v>4419</v>
      </c>
      <c r="F3" s="71">
        <v>316</v>
      </c>
      <c r="G3" s="71">
        <v>294</v>
      </c>
      <c r="H3" s="71">
        <v>67</v>
      </c>
      <c r="I3" s="71">
        <v>66</v>
      </c>
      <c r="J3" s="71">
        <v>61</v>
      </c>
      <c r="K3" s="71">
        <v>56</v>
      </c>
      <c r="L3" s="71">
        <v>60</v>
      </c>
      <c r="M3" s="71">
        <v>60</v>
      </c>
      <c r="N3" s="71">
        <v>49</v>
      </c>
      <c r="O3" s="71">
        <v>80</v>
      </c>
      <c r="P3" s="71">
        <v>53</v>
      </c>
      <c r="Q3" s="71">
        <v>62</v>
      </c>
      <c r="R3" s="71">
        <v>71</v>
      </c>
      <c r="S3" s="71">
        <v>55</v>
      </c>
      <c r="T3" s="71">
        <v>61</v>
      </c>
      <c r="U3" s="71">
        <v>71</v>
      </c>
      <c r="V3" s="71">
        <v>44</v>
      </c>
      <c r="W3" s="71">
        <v>52</v>
      </c>
      <c r="X3" s="71">
        <v>53</v>
      </c>
      <c r="Y3" s="71">
        <v>72</v>
      </c>
    </row>
    <row r="4" spans="1:25">
      <c r="A4" t="s">
        <v>2</v>
      </c>
      <c r="B4" s="71">
        <v>42292</v>
      </c>
      <c r="C4" s="71">
        <v>39616</v>
      </c>
      <c r="D4" s="71">
        <v>43413</v>
      </c>
      <c r="E4" s="71">
        <v>40242</v>
      </c>
      <c r="F4" s="71">
        <v>40712</v>
      </c>
      <c r="G4" s="71">
        <v>39218</v>
      </c>
      <c r="H4" s="71">
        <v>44264</v>
      </c>
      <c r="I4" s="71">
        <v>43305</v>
      </c>
      <c r="J4" s="71">
        <v>44398</v>
      </c>
      <c r="K4" s="71">
        <v>47682</v>
      </c>
      <c r="L4" s="71">
        <v>45015</v>
      </c>
      <c r="M4" s="71">
        <v>43562</v>
      </c>
      <c r="N4" s="71">
        <v>41496</v>
      </c>
      <c r="O4" s="71">
        <v>39538</v>
      </c>
      <c r="P4" s="71">
        <v>44026</v>
      </c>
      <c r="Q4" s="71">
        <v>42470</v>
      </c>
      <c r="R4" s="71">
        <v>48143</v>
      </c>
      <c r="S4" s="71">
        <v>46481</v>
      </c>
      <c r="T4" s="71">
        <v>51923</v>
      </c>
      <c r="U4" s="71">
        <v>50448</v>
      </c>
      <c r="V4" s="71">
        <v>47330</v>
      </c>
      <c r="W4" s="71">
        <v>46353</v>
      </c>
      <c r="X4" s="71">
        <v>40424</v>
      </c>
      <c r="Y4" s="71">
        <v>39104</v>
      </c>
    </row>
    <row r="5" spans="1:25">
      <c r="A5" t="s">
        <v>0</v>
      </c>
      <c r="B5" s="71">
        <v>431313</v>
      </c>
      <c r="C5" s="71">
        <v>445654</v>
      </c>
      <c r="D5" s="71">
        <v>2406</v>
      </c>
      <c r="E5" s="71">
        <v>2191</v>
      </c>
      <c r="F5" s="71">
        <v>325</v>
      </c>
      <c r="G5" s="71">
        <v>342</v>
      </c>
      <c r="H5" s="71">
        <v>81</v>
      </c>
      <c r="I5" s="71">
        <v>64</v>
      </c>
      <c r="J5" s="71">
        <v>68</v>
      </c>
      <c r="K5" s="71">
        <v>79</v>
      </c>
      <c r="L5" s="71">
        <v>58</v>
      </c>
      <c r="M5" s="71">
        <v>69</v>
      </c>
      <c r="N5" s="71">
        <v>56</v>
      </c>
      <c r="O5" s="71">
        <v>71</v>
      </c>
      <c r="P5" s="71">
        <v>56</v>
      </c>
      <c r="Q5" s="71">
        <v>61</v>
      </c>
      <c r="R5" s="71">
        <v>60</v>
      </c>
      <c r="S5" s="71">
        <v>59</v>
      </c>
      <c r="T5" s="71">
        <v>56</v>
      </c>
      <c r="U5" s="71">
        <v>50</v>
      </c>
      <c r="V5" s="71">
        <v>64</v>
      </c>
      <c r="W5" s="71">
        <v>71</v>
      </c>
      <c r="X5" s="71">
        <v>60</v>
      </c>
      <c r="Y5" s="71">
        <v>49</v>
      </c>
    </row>
    <row r="6" spans="1:25">
      <c r="A6" t="s">
        <v>3</v>
      </c>
      <c r="B6" s="71">
        <v>39370</v>
      </c>
      <c r="C6" s="71">
        <v>41518</v>
      </c>
      <c r="D6" s="71">
        <v>20549</v>
      </c>
      <c r="E6" s="71">
        <v>19191</v>
      </c>
      <c r="F6" s="71">
        <v>46354</v>
      </c>
      <c r="G6" s="71">
        <v>45410</v>
      </c>
      <c r="H6" s="71">
        <v>47432</v>
      </c>
      <c r="I6" s="71">
        <v>45962</v>
      </c>
      <c r="J6" s="71">
        <v>45832</v>
      </c>
      <c r="K6" s="71">
        <v>44311</v>
      </c>
      <c r="L6" s="71">
        <v>46793</v>
      </c>
      <c r="M6" s="71">
        <v>46717</v>
      </c>
      <c r="N6" s="71">
        <v>44817</v>
      </c>
      <c r="O6" s="71">
        <v>44346</v>
      </c>
      <c r="P6" s="71">
        <v>44218</v>
      </c>
      <c r="Q6" s="71">
        <v>41086</v>
      </c>
      <c r="R6" s="71">
        <v>47886</v>
      </c>
      <c r="S6" s="71">
        <v>47477</v>
      </c>
      <c r="T6" s="71">
        <v>48131</v>
      </c>
      <c r="U6" s="71">
        <v>47233</v>
      </c>
      <c r="V6" s="71">
        <v>45847</v>
      </c>
      <c r="W6" s="71">
        <v>43397</v>
      </c>
      <c r="X6" s="71">
        <v>44859</v>
      </c>
      <c r="Y6" s="71">
        <v>44317</v>
      </c>
    </row>
    <row r="7" spans="1:25">
      <c r="A7" t="s">
        <v>4</v>
      </c>
      <c r="B7" s="71">
        <v>204628</v>
      </c>
      <c r="C7" s="71">
        <v>212821</v>
      </c>
      <c r="D7" s="71">
        <v>353</v>
      </c>
      <c r="E7" s="71">
        <v>405</v>
      </c>
      <c r="F7" s="71">
        <v>297</v>
      </c>
      <c r="G7" s="71">
        <v>316</v>
      </c>
      <c r="H7" s="71">
        <v>64</v>
      </c>
      <c r="I7" s="71">
        <v>65</v>
      </c>
      <c r="J7" s="71">
        <v>63</v>
      </c>
      <c r="K7" s="71">
        <v>59</v>
      </c>
      <c r="L7" s="71">
        <v>64</v>
      </c>
      <c r="M7" s="71">
        <v>43</v>
      </c>
      <c r="N7" s="71">
        <v>60</v>
      </c>
      <c r="O7" s="71">
        <v>63</v>
      </c>
      <c r="P7" s="71">
        <v>64</v>
      </c>
      <c r="Q7" s="71">
        <v>48</v>
      </c>
      <c r="R7" s="71">
        <v>66</v>
      </c>
      <c r="S7" s="71">
        <v>49</v>
      </c>
      <c r="T7" s="71">
        <v>69</v>
      </c>
      <c r="U7" s="71">
        <v>65</v>
      </c>
      <c r="V7" s="71">
        <v>68</v>
      </c>
      <c r="W7" s="71">
        <v>62</v>
      </c>
      <c r="X7" s="71">
        <v>67</v>
      </c>
      <c r="Y7" s="71">
        <v>65</v>
      </c>
    </row>
    <row r="8" spans="1:25">
      <c r="A8" t="s">
        <v>5</v>
      </c>
      <c r="B8" s="71">
        <v>41134</v>
      </c>
      <c r="C8" s="71">
        <v>39879</v>
      </c>
      <c r="D8" s="71">
        <v>47855</v>
      </c>
      <c r="E8" s="71">
        <v>46316</v>
      </c>
      <c r="F8" s="71">
        <v>45005</v>
      </c>
      <c r="G8" s="71">
        <v>41007</v>
      </c>
      <c r="H8" s="71">
        <v>42693</v>
      </c>
      <c r="I8" s="71">
        <v>39319</v>
      </c>
      <c r="J8" s="71">
        <v>50466</v>
      </c>
      <c r="K8" s="71">
        <v>47334</v>
      </c>
      <c r="L8" s="71">
        <v>49025</v>
      </c>
      <c r="M8" s="71">
        <v>49229</v>
      </c>
      <c r="N8" s="71">
        <v>54149</v>
      </c>
      <c r="O8" s="71">
        <v>48867</v>
      </c>
      <c r="P8" s="71">
        <v>50179</v>
      </c>
      <c r="Q8" s="71">
        <v>51287</v>
      </c>
      <c r="R8" s="71">
        <v>46904</v>
      </c>
      <c r="S8" s="71">
        <v>50438</v>
      </c>
      <c r="T8" s="71">
        <v>46851</v>
      </c>
      <c r="U8" s="71">
        <v>45594</v>
      </c>
      <c r="V8" s="71">
        <v>50122</v>
      </c>
      <c r="W8" s="71">
        <v>46912</v>
      </c>
      <c r="X8" s="71">
        <v>45952</v>
      </c>
      <c r="Y8" s="71">
        <v>44734</v>
      </c>
    </row>
    <row r="9" spans="1:25">
      <c r="A9" t="s">
        <v>6</v>
      </c>
      <c r="B9" s="71">
        <v>99336</v>
      </c>
      <c r="C9" s="71">
        <v>101770</v>
      </c>
      <c r="D9" s="71">
        <v>365</v>
      </c>
      <c r="E9" s="71">
        <v>445</v>
      </c>
      <c r="F9" s="71">
        <v>419</v>
      </c>
      <c r="G9" s="71">
        <v>333</v>
      </c>
      <c r="H9" s="71">
        <v>55</v>
      </c>
      <c r="I9" s="71">
        <v>73</v>
      </c>
      <c r="J9" s="71">
        <v>63</v>
      </c>
      <c r="K9" s="71">
        <v>58</v>
      </c>
      <c r="L9" s="71">
        <v>57</v>
      </c>
      <c r="M9" s="71">
        <v>69</v>
      </c>
      <c r="N9" s="71">
        <v>63</v>
      </c>
      <c r="O9" s="71">
        <v>72</v>
      </c>
      <c r="P9" s="71">
        <v>58</v>
      </c>
      <c r="Q9" s="71">
        <v>69</v>
      </c>
      <c r="R9" s="71">
        <v>69</v>
      </c>
      <c r="S9" s="71">
        <v>66</v>
      </c>
      <c r="T9" s="71">
        <v>63</v>
      </c>
      <c r="U9" s="71">
        <v>77</v>
      </c>
      <c r="V9" s="71">
        <v>63</v>
      </c>
      <c r="W9" s="71">
        <v>64</v>
      </c>
      <c r="X9" s="71">
        <v>59</v>
      </c>
      <c r="Y9" s="71">
        <v>72</v>
      </c>
    </row>
    <row r="10" spans="1:25">
      <c r="A10" t="s">
        <v>7</v>
      </c>
      <c r="B10" s="71">
        <v>17084</v>
      </c>
      <c r="C10" s="71">
        <v>14524</v>
      </c>
      <c r="D10" s="71">
        <v>50609</v>
      </c>
      <c r="E10" s="71">
        <v>49205</v>
      </c>
      <c r="F10" s="71">
        <v>47274</v>
      </c>
      <c r="G10" s="71">
        <v>45004</v>
      </c>
      <c r="H10" s="71">
        <v>42026</v>
      </c>
      <c r="I10" s="71">
        <v>41471</v>
      </c>
      <c r="J10" s="71">
        <v>45663</v>
      </c>
      <c r="K10" s="71">
        <v>44826</v>
      </c>
      <c r="L10" s="71">
        <v>15908</v>
      </c>
      <c r="M10" s="71">
        <v>15705</v>
      </c>
      <c r="N10" s="71">
        <v>49353</v>
      </c>
      <c r="O10" s="71">
        <v>48644</v>
      </c>
      <c r="P10" s="71">
        <v>48864</v>
      </c>
      <c r="Q10" s="71">
        <v>47172</v>
      </c>
      <c r="R10" s="71">
        <v>46865</v>
      </c>
      <c r="S10" s="71">
        <v>44942</v>
      </c>
      <c r="T10" s="71">
        <v>48017</v>
      </c>
      <c r="U10" s="71">
        <v>48384</v>
      </c>
      <c r="V10" s="71">
        <v>53564</v>
      </c>
      <c r="W10" s="71">
        <v>51945</v>
      </c>
      <c r="X10" s="71">
        <v>46888</v>
      </c>
      <c r="Y10" s="71">
        <v>43648</v>
      </c>
    </row>
    <row r="11" spans="1:25">
      <c r="A11" t="s">
        <v>8</v>
      </c>
      <c r="B11" s="71">
        <v>47170</v>
      </c>
      <c r="C11" s="71">
        <v>49739</v>
      </c>
      <c r="D11" s="71">
        <v>392</v>
      </c>
      <c r="E11" s="71">
        <v>506</v>
      </c>
      <c r="F11" s="71">
        <v>345</v>
      </c>
      <c r="G11" s="71">
        <v>440</v>
      </c>
      <c r="H11" s="71">
        <v>59</v>
      </c>
      <c r="I11" s="71">
        <v>77</v>
      </c>
      <c r="J11" s="71">
        <v>54</v>
      </c>
      <c r="K11" s="71">
        <v>59</v>
      </c>
      <c r="L11" s="71">
        <v>49</v>
      </c>
      <c r="M11" s="71">
        <v>56</v>
      </c>
      <c r="N11" s="71">
        <v>63</v>
      </c>
      <c r="O11" s="71">
        <v>83</v>
      </c>
      <c r="P11" s="71">
        <v>53</v>
      </c>
      <c r="Q11" s="71">
        <v>73</v>
      </c>
      <c r="R11" s="71">
        <v>59</v>
      </c>
      <c r="S11" s="71">
        <v>59</v>
      </c>
      <c r="T11" s="71">
        <v>68</v>
      </c>
      <c r="U11" s="71">
        <v>55</v>
      </c>
      <c r="V11" s="71">
        <v>66</v>
      </c>
      <c r="W11" s="71">
        <v>57</v>
      </c>
      <c r="X11" s="71">
        <v>56</v>
      </c>
      <c r="Y11" s="71">
        <v>62</v>
      </c>
    </row>
    <row r="12" spans="1:25">
      <c r="A12" t="s">
        <v>9</v>
      </c>
      <c r="B12" s="71">
        <v>44777</v>
      </c>
      <c r="C12" s="71">
        <v>42777</v>
      </c>
      <c r="D12" s="71">
        <v>46542</v>
      </c>
      <c r="E12" s="71">
        <v>43463</v>
      </c>
      <c r="F12" s="71">
        <v>47433</v>
      </c>
      <c r="G12" s="71">
        <v>46354</v>
      </c>
      <c r="H12" s="71">
        <v>41261</v>
      </c>
      <c r="I12" s="71">
        <v>40576</v>
      </c>
      <c r="J12" s="71">
        <v>49196</v>
      </c>
      <c r="K12" s="71">
        <v>48307</v>
      </c>
      <c r="L12" s="71">
        <v>47183</v>
      </c>
      <c r="M12" s="71">
        <v>45374</v>
      </c>
      <c r="N12" s="71">
        <v>47254</v>
      </c>
      <c r="O12" s="71">
        <v>46076</v>
      </c>
      <c r="P12" s="71">
        <v>46617</v>
      </c>
      <c r="Q12" s="71">
        <v>43748</v>
      </c>
      <c r="R12" s="71">
        <v>44489</v>
      </c>
      <c r="S12" s="71">
        <v>44194</v>
      </c>
      <c r="T12" s="71">
        <v>47324</v>
      </c>
      <c r="U12" s="71">
        <v>46950</v>
      </c>
      <c r="V12" s="71">
        <v>18660</v>
      </c>
      <c r="W12" s="71">
        <v>17163</v>
      </c>
      <c r="X12" s="71">
        <v>51243</v>
      </c>
      <c r="Y12" s="71">
        <v>49887</v>
      </c>
    </row>
    <row r="13" spans="1:25">
      <c r="A13" t="s">
        <v>10</v>
      </c>
      <c r="B13" s="71">
        <v>23269</v>
      </c>
      <c r="C13" s="71">
        <v>24554</v>
      </c>
      <c r="D13" s="71">
        <v>370</v>
      </c>
      <c r="E13" s="71">
        <v>382</v>
      </c>
      <c r="F13" s="71">
        <v>290</v>
      </c>
      <c r="G13" s="71">
        <v>521</v>
      </c>
      <c r="H13" s="71">
        <v>63</v>
      </c>
      <c r="I13" s="71">
        <v>56</v>
      </c>
      <c r="J13" s="71">
        <v>76</v>
      </c>
      <c r="K13" s="71">
        <v>63</v>
      </c>
      <c r="L13" s="71">
        <v>57</v>
      </c>
      <c r="M13" s="71">
        <v>60</v>
      </c>
      <c r="N13" s="71">
        <v>61</v>
      </c>
      <c r="O13" s="71">
        <v>68</v>
      </c>
      <c r="P13" s="71">
        <v>46</v>
      </c>
      <c r="Q13" s="71">
        <v>44</v>
      </c>
      <c r="R13" s="71">
        <v>55</v>
      </c>
      <c r="S13" s="71">
        <v>64</v>
      </c>
      <c r="T13" s="71">
        <v>58</v>
      </c>
      <c r="U13" s="71">
        <v>55</v>
      </c>
      <c r="V13" s="71">
        <v>40</v>
      </c>
      <c r="W13" s="71">
        <v>71</v>
      </c>
      <c r="X13" s="71">
        <v>74</v>
      </c>
      <c r="Y13" s="71">
        <v>54</v>
      </c>
    </row>
    <row r="14" spans="1:25">
      <c r="A14" t="s">
        <v>11</v>
      </c>
      <c r="B14" s="71">
        <v>43177</v>
      </c>
      <c r="C14" s="71">
        <v>40477</v>
      </c>
      <c r="D14" s="71">
        <v>49567</v>
      </c>
      <c r="E14" s="71">
        <v>45757</v>
      </c>
      <c r="F14" s="71">
        <v>49469</v>
      </c>
      <c r="G14" s="71">
        <v>47516</v>
      </c>
      <c r="H14" s="71">
        <v>47663</v>
      </c>
      <c r="I14" s="71">
        <v>45863</v>
      </c>
      <c r="J14" s="71">
        <v>55188</v>
      </c>
      <c r="K14" s="71">
        <v>53704</v>
      </c>
      <c r="L14" s="71">
        <v>17169</v>
      </c>
      <c r="M14" s="71">
        <v>16656</v>
      </c>
      <c r="N14" s="71">
        <v>50255</v>
      </c>
      <c r="O14" s="71">
        <v>48168</v>
      </c>
      <c r="P14" s="71">
        <v>49828</v>
      </c>
      <c r="Q14" s="71">
        <v>48425</v>
      </c>
      <c r="R14" s="71">
        <v>49668</v>
      </c>
      <c r="S14" s="71">
        <v>47807</v>
      </c>
      <c r="T14" s="71">
        <v>48199</v>
      </c>
      <c r="U14" s="71">
        <v>47007</v>
      </c>
      <c r="V14" s="71">
        <v>49206</v>
      </c>
      <c r="W14" s="71">
        <v>47001</v>
      </c>
      <c r="X14" s="71">
        <v>47339</v>
      </c>
      <c r="Y14" s="71">
        <v>44142</v>
      </c>
    </row>
    <row r="15" spans="1:25">
      <c r="A15" t="s">
        <v>12</v>
      </c>
      <c r="B15" s="71">
        <v>15592</v>
      </c>
      <c r="C15" s="71">
        <v>12224</v>
      </c>
      <c r="D15" s="71">
        <v>700</v>
      </c>
      <c r="E15" s="71">
        <v>365</v>
      </c>
      <c r="F15" s="71">
        <v>388</v>
      </c>
      <c r="G15" s="71">
        <v>487</v>
      </c>
      <c r="H15" s="71">
        <v>54</v>
      </c>
      <c r="I15" s="71">
        <v>80</v>
      </c>
      <c r="J15" s="71">
        <v>86</v>
      </c>
      <c r="K15" s="71">
        <v>90</v>
      </c>
      <c r="L15" s="71">
        <v>63</v>
      </c>
      <c r="M15" s="71">
        <v>61</v>
      </c>
      <c r="N15" s="71">
        <v>60</v>
      </c>
      <c r="O15" s="71">
        <v>78</v>
      </c>
      <c r="P15" s="71">
        <v>57</v>
      </c>
      <c r="Q15" s="71">
        <v>49</v>
      </c>
      <c r="R15" s="71">
        <v>65</v>
      </c>
      <c r="S15" s="71">
        <v>60</v>
      </c>
      <c r="T15" s="71">
        <v>68</v>
      </c>
      <c r="U15" s="71">
        <v>61</v>
      </c>
      <c r="V15" s="71">
        <v>67</v>
      </c>
      <c r="W15" s="71">
        <v>65</v>
      </c>
      <c r="X15" s="71">
        <v>70</v>
      </c>
      <c r="Y15" s="71">
        <v>54</v>
      </c>
    </row>
    <row r="16" spans="1:25">
      <c r="A16" t="s">
        <v>13</v>
      </c>
      <c r="B16" s="71">
        <v>18104</v>
      </c>
      <c r="C16" s="71">
        <v>16216</v>
      </c>
      <c r="D16" s="71">
        <v>51483</v>
      </c>
      <c r="E16" s="71">
        <v>47992</v>
      </c>
      <c r="F16" s="71">
        <v>48052</v>
      </c>
      <c r="G16" s="71">
        <v>43932</v>
      </c>
      <c r="H16" s="71">
        <v>17738</v>
      </c>
      <c r="I16" s="71">
        <v>16513</v>
      </c>
      <c r="J16" s="71">
        <v>49917</v>
      </c>
      <c r="K16" s="71">
        <v>46567</v>
      </c>
      <c r="L16" s="71">
        <v>46715</v>
      </c>
      <c r="M16" s="71">
        <v>45099</v>
      </c>
      <c r="N16" s="71">
        <v>47437</v>
      </c>
      <c r="O16" s="71">
        <v>45626</v>
      </c>
      <c r="P16" s="71">
        <v>46650</v>
      </c>
      <c r="Q16" s="71">
        <v>46385</v>
      </c>
      <c r="R16" s="71">
        <v>40576</v>
      </c>
      <c r="S16" s="71">
        <v>37728</v>
      </c>
      <c r="T16" s="71">
        <v>48102</v>
      </c>
      <c r="U16" s="71">
        <v>47405</v>
      </c>
      <c r="V16" s="71">
        <v>45238</v>
      </c>
      <c r="W16" s="71">
        <v>44505</v>
      </c>
      <c r="X16" s="71">
        <v>49115</v>
      </c>
      <c r="Y16" s="71">
        <v>44442</v>
      </c>
    </row>
    <row r="17" spans="1:25">
      <c r="A17" t="s">
        <v>14</v>
      </c>
      <c r="B17" s="71">
        <v>6516</v>
      </c>
      <c r="C17" s="71">
        <v>6776</v>
      </c>
      <c r="D17" s="71">
        <v>375</v>
      </c>
      <c r="E17" s="71">
        <v>429</v>
      </c>
      <c r="F17" s="71">
        <v>297</v>
      </c>
      <c r="G17" s="71">
        <v>385</v>
      </c>
      <c r="H17" s="71">
        <v>85</v>
      </c>
      <c r="I17" s="71">
        <v>74</v>
      </c>
      <c r="J17" s="71">
        <v>54</v>
      </c>
      <c r="K17" s="71">
        <v>45</v>
      </c>
      <c r="L17" s="71">
        <v>70</v>
      </c>
      <c r="M17" s="71">
        <v>58</v>
      </c>
      <c r="N17" s="71">
        <v>78</v>
      </c>
      <c r="O17" s="71">
        <v>68</v>
      </c>
      <c r="P17" s="71">
        <v>69</v>
      </c>
      <c r="Q17" s="71">
        <v>58</v>
      </c>
      <c r="R17" s="71">
        <v>82</v>
      </c>
      <c r="S17" s="71">
        <v>58</v>
      </c>
      <c r="T17" s="71">
        <v>88</v>
      </c>
      <c r="U17" s="71">
        <v>71</v>
      </c>
      <c r="V17" s="71">
        <v>66</v>
      </c>
      <c r="W17" s="71">
        <v>61</v>
      </c>
      <c r="X17" s="71">
        <v>64</v>
      </c>
      <c r="Y17" s="71">
        <v>58</v>
      </c>
    </row>
    <row r="18" spans="1:25">
      <c r="A18" t="s">
        <v>15</v>
      </c>
      <c r="B18" s="71">
        <v>44241</v>
      </c>
      <c r="C18" s="71">
        <v>41230</v>
      </c>
      <c r="D18" s="71">
        <v>45699</v>
      </c>
      <c r="E18" s="71">
        <v>42894</v>
      </c>
      <c r="F18" s="71">
        <v>50166</v>
      </c>
      <c r="G18" s="71">
        <v>46198</v>
      </c>
      <c r="H18" s="71">
        <v>49655</v>
      </c>
      <c r="I18" s="71">
        <v>47352</v>
      </c>
      <c r="J18" s="71">
        <v>42088</v>
      </c>
      <c r="K18" s="71">
        <v>39485</v>
      </c>
      <c r="L18" s="71">
        <v>50293</v>
      </c>
      <c r="M18" s="71">
        <v>53870</v>
      </c>
      <c r="N18" s="71">
        <v>51810</v>
      </c>
      <c r="O18" s="71">
        <v>47515</v>
      </c>
      <c r="P18" s="71">
        <v>49685</v>
      </c>
      <c r="Q18" s="71">
        <v>46981</v>
      </c>
      <c r="R18" s="71">
        <v>44662</v>
      </c>
      <c r="S18" s="71">
        <v>42289</v>
      </c>
      <c r="T18" s="71">
        <v>16359</v>
      </c>
      <c r="U18" s="71">
        <v>15726</v>
      </c>
      <c r="V18" s="71">
        <v>17090</v>
      </c>
      <c r="W18" s="71">
        <v>15912</v>
      </c>
      <c r="X18" s="71">
        <v>17129</v>
      </c>
      <c r="Y18" s="71">
        <v>16217</v>
      </c>
    </row>
  </sheetData>
  <phoneticPr fontId="21"/>
  <pageMargins left="0.45" right="0.45" top="0.75" bottom="0.75" header="0.3" footer="0.3"/>
  <pageSetup scale="56" orientation="landscape"/>
  <headerFooter>
    <oddHeader>&amp;R&amp;"-,Bold"&amp;12 100-6260_B2</oddHeader>
    <oddFooter>&amp;RRaw Data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abSelected="1" showWhiteSpace="0" view="pageLayout" topLeftCell="A15" workbookViewId="0">
      <selection activeCell="E53" sqref="E53"/>
    </sheetView>
  </sheetViews>
  <sheetFormatPr baseColWidth="10" defaultColWidth="8.83203125" defaultRowHeight="14" x14ac:dyDescent="0"/>
  <cols>
    <col min="1" max="1" width="3.1640625" customWidth="1"/>
    <col min="2" max="2" width="10.6640625" customWidth="1"/>
    <col min="4" max="5" width="7.83203125" customWidth="1"/>
    <col min="6" max="6" width="6.33203125" customWidth="1"/>
    <col min="7" max="8" width="7.5" customWidth="1"/>
    <col min="9" max="9" width="7.1640625" customWidth="1"/>
    <col min="10" max="10" width="6.83203125" customWidth="1"/>
    <col min="11" max="11" width="7" customWidth="1"/>
    <col min="12" max="12" width="6.83203125" customWidth="1"/>
    <col min="13" max="13" width="6.5" customWidth="1"/>
    <col min="14" max="14" width="7.5" customWidth="1"/>
    <col min="15" max="15" width="7.83203125" customWidth="1"/>
    <col min="16" max="16" width="6.83203125" customWidth="1"/>
    <col min="17" max="17" width="7.83203125" customWidth="1"/>
    <col min="18" max="18" width="11.6640625" bestFit="1" customWidth="1"/>
    <col min="19" max="19" width="7.33203125" customWidth="1"/>
    <col min="20" max="20" width="7.83203125" customWidth="1"/>
    <col min="21" max="21" width="8" customWidth="1"/>
    <col min="22" max="22" width="9" customWidth="1"/>
    <col min="23" max="23" width="7.6640625" customWidth="1"/>
    <col min="24" max="24" width="7.5" customWidth="1"/>
    <col min="25" max="25" width="8.1640625" customWidth="1"/>
  </cols>
  <sheetData>
    <row r="1" spans="1:12">
      <c r="A1" t="s">
        <v>222</v>
      </c>
      <c r="B1" s="74" t="s">
        <v>23</v>
      </c>
      <c r="C1" s="74"/>
      <c r="D1" s="74"/>
      <c r="E1" s="74"/>
      <c r="I1" s="74" t="s">
        <v>35</v>
      </c>
      <c r="J1" s="74"/>
      <c r="K1" s="74"/>
      <c r="L1" s="74"/>
    </row>
    <row r="2" spans="1:12">
      <c r="B2" s="5" t="s">
        <v>16</v>
      </c>
      <c r="C2" s="5" t="s">
        <v>17</v>
      </c>
      <c r="D2" s="5" t="s">
        <v>18</v>
      </c>
      <c r="E2" s="5" t="s">
        <v>19</v>
      </c>
      <c r="J2" s="6" t="s">
        <v>17</v>
      </c>
      <c r="K2" s="6" t="s">
        <v>18</v>
      </c>
    </row>
    <row r="3" spans="1:12">
      <c r="B3" s="2">
        <v>2</v>
      </c>
      <c r="C3" s="71">
        <v>828012</v>
      </c>
      <c r="D3" s="71">
        <v>828012</v>
      </c>
      <c r="E3" s="3">
        <f t="shared" ref="E3:E12" si="0">IF(C3="","",AVERAGE(C3:D3)-AVERAGE($C$13:$D$16))</f>
        <v>827609.75</v>
      </c>
      <c r="G3" s="8" t="s">
        <v>20</v>
      </c>
      <c r="H3" s="10">
        <f>IF(C3="","",SLOPE(E5:E13,B5:B13))</f>
        <v>413931.00665754679</v>
      </c>
      <c r="J3" s="4">
        <f>IF('Raw Data'!F3="","",'Raw Data'!F3)</f>
        <v>316</v>
      </c>
      <c r="K3" s="4">
        <f>IF('Raw Data'!G3="","",'Raw Data'!G3)</f>
        <v>294</v>
      </c>
    </row>
    <row r="4" spans="1:12">
      <c r="B4" s="2">
        <f>B3/2</f>
        <v>1</v>
      </c>
      <c r="C4" s="71">
        <v>431313</v>
      </c>
      <c r="D4" s="71">
        <v>445654</v>
      </c>
      <c r="E4" s="3">
        <f t="shared" si="0"/>
        <v>438081.25</v>
      </c>
      <c r="G4" s="8" t="s">
        <v>21</v>
      </c>
      <c r="H4" s="10">
        <f>IF(C3="","",INTERCEPT(E5:E13,B5:B13))</f>
        <v>-745.45429586563841</v>
      </c>
      <c r="J4" s="4">
        <f>IF('Raw Data'!F5="","",'Raw Data'!F5)</f>
        <v>325</v>
      </c>
      <c r="K4" s="4">
        <f>IF('Raw Data'!G5="","",'Raw Data'!G5)</f>
        <v>342</v>
      </c>
    </row>
    <row r="5" spans="1:12">
      <c r="B5" s="2">
        <f t="shared" ref="B5:B12" si="1">B4/2</f>
        <v>0.5</v>
      </c>
      <c r="C5" s="71">
        <v>204628</v>
      </c>
      <c r="D5" s="71">
        <v>212821</v>
      </c>
      <c r="E5" s="3">
        <f t="shared" si="0"/>
        <v>208322.25</v>
      </c>
      <c r="G5" s="5" t="s">
        <v>22</v>
      </c>
      <c r="H5" s="7">
        <f>IF(C3="","",RSQ(E5:E13,B5:B13))</f>
        <v>0.9992664595247559</v>
      </c>
      <c r="J5" s="4">
        <f>IF('Raw Data'!F7="","",'Raw Data'!F7)</f>
        <v>297</v>
      </c>
      <c r="K5" s="4">
        <f>IF('Raw Data'!G7="","",'Raw Data'!G7)</f>
        <v>316</v>
      </c>
    </row>
    <row r="6" spans="1:12">
      <c r="B6" s="2">
        <f t="shared" si="1"/>
        <v>0.25</v>
      </c>
      <c r="C6" s="71">
        <v>99336</v>
      </c>
      <c r="D6" s="71">
        <v>101770</v>
      </c>
      <c r="E6" s="3">
        <f t="shared" si="0"/>
        <v>100150.75</v>
      </c>
      <c r="J6" s="4">
        <f>IF('Raw Data'!F9="","",'Raw Data'!F9)</f>
        <v>419</v>
      </c>
      <c r="K6" s="4">
        <f>IF('Raw Data'!G9="","",'Raw Data'!G9)</f>
        <v>333</v>
      </c>
    </row>
    <row r="7" spans="1:12">
      <c r="B7" s="2">
        <f t="shared" si="1"/>
        <v>0.125</v>
      </c>
      <c r="C7" s="71">
        <v>47170</v>
      </c>
      <c r="D7" s="71">
        <v>49739</v>
      </c>
      <c r="E7" s="3">
        <f t="shared" si="0"/>
        <v>48052.25</v>
      </c>
      <c r="J7" s="4">
        <f>IF('Raw Data'!F11="","",'Raw Data'!F11)</f>
        <v>345</v>
      </c>
      <c r="K7" s="4">
        <f>IF('Raw Data'!G11="","",'Raw Data'!G11)</f>
        <v>440</v>
      </c>
    </row>
    <row r="8" spans="1:12">
      <c r="B8" s="2">
        <f t="shared" si="1"/>
        <v>6.25E-2</v>
      </c>
      <c r="C8" s="71">
        <v>23269</v>
      </c>
      <c r="D8" s="71">
        <v>24554</v>
      </c>
      <c r="E8" s="3">
        <f t="shared" si="0"/>
        <v>23509.25</v>
      </c>
      <c r="J8" s="4">
        <f>IF('Raw Data'!F13="","",'Raw Data'!F13)</f>
        <v>290</v>
      </c>
      <c r="K8" s="4">
        <f>IF('Raw Data'!G13="","",'Raw Data'!G13)</f>
        <v>521</v>
      </c>
    </row>
    <row r="9" spans="1:12">
      <c r="B9" s="2">
        <f t="shared" si="1"/>
        <v>3.125E-2</v>
      </c>
      <c r="C9" s="71">
        <v>15592</v>
      </c>
      <c r="D9" s="71">
        <v>12224</v>
      </c>
      <c r="E9" s="3">
        <f t="shared" si="0"/>
        <v>13505.75</v>
      </c>
      <c r="J9" s="4">
        <f>IF('Raw Data'!F15="","",'Raw Data'!F13)</f>
        <v>290</v>
      </c>
      <c r="K9" s="4">
        <f>IF('Raw Data'!G15="","",'Raw Data'!G13)</f>
        <v>521</v>
      </c>
    </row>
    <row r="10" spans="1:12">
      <c r="B10" s="2">
        <f t="shared" si="1"/>
        <v>1.5625E-2</v>
      </c>
      <c r="C10" s="71">
        <v>6516</v>
      </c>
      <c r="D10" s="71">
        <v>6776</v>
      </c>
      <c r="E10" s="3">
        <f t="shared" si="0"/>
        <v>6243.75</v>
      </c>
      <c r="J10" s="4">
        <f>IF('Raw Data'!F17="","",'Raw Data'!F17)</f>
        <v>297</v>
      </c>
      <c r="K10" s="4">
        <f>IF('Raw Data'!G17="","",'Raw Data'!G17)</f>
        <v>385</v>
      </c>
    </row>
    <row r="11" spans="1:12">
      <c r="B11" s="2">
        <f t="shared" si="1"/>
        <v>7.8125E-3</v>
      </c>
      <c r="C11" s="71">
        <v>4235</v>
      </c>
      <c r="D11" s="71">
        <v>4419</v>
      </c>
      <c r="E11" s="3">
        <f t="shared" si="0"/>
        <v>3924.75</v>
      </c>
    </row>
    <row r="12" spans="1:12">
      <c r="B12" s="2">
        <f t="shared" si="1"/>
        <v>3.90625E-3</v>
      </c>
      <c r="C12" s="71">
        <v>2406</v>
      </c>
      <c r="D12" s="71">
        <v>2191</v>
      </c>
      <c r="E12" s="3">
        <f t="shared" si="0"/>
        <v>1896.25</v>
      </c>
      <c r="I12" s="8" t="s">
        <v>24</v>
      </c>
      <c r="J12" s="9">
        <f>AVERAGE(J3:K10)</f>
        <v>358.1875</v>
      </c>
    </row>
    <row r="13" spans="1:12">
      <c r="B13" s="2">
        <v>0</v>
      </c>
      <c r="C13" s="71">
        <v>353</v>
      </c>
      <c r="D13" s="71">
        <v>405</v>
      </c>
      <c r="E13" s="2">
        <f>IF(C13="","",0)</f>
        <v>0</v>
      </c>
      <c r="F13" s="1">
        <f>AVERAGE(C13:D16)</f>
        <v>402.25</v>
      </c>
      <c r="J13" s="1"/>
    </row>
    <row r="14" spans="1:12">
      <c r="B14" s="2"/>
      <c r="C14" s="71">
        <v>365</v>
      </c>
      <c r="D14" s="71">
        <v>445</v>
      </c>
      <c r="E14" s="2"/>
    </row>
    <row r="15" spans="1:12">
      <c r="B15" s="2"/>
      <c r="C15" s="71">
        <v>392</v>
      </c>
      <c r="D15" s="71">
        <v>506</v>
      </c>
      <c r="E15" s="2"/>
    </row>
    <row r="16" spans="1:12">
      <c r="B16" s="2"/>
      <c r="C16" s="71">
        <v>370</v>
      </c>
      <c r="D16" s="71">
        <v>382</v>
      </c>
      <c r="E16" s="2"/>
    </row>
    <row r="18" spans="1:25">
      <c r="B18" s="11" t="s">
        <v>25</v>
      </c>
    </row>
    <row r="19" spans="1:25">
      <c r="A19" s="4"/>
      <c r="B19" s="12">
        <v>1</v>
      </c>
      <c r="C19" s="12">
        <v>2</v>
      </c>
      <c r="D19" s="12">
        <v>3</v>
      </c>
      <c r="E19" s="12">
        <v>4</v>
      </c>
      <c r="F19" s="12">
        <v>5</v>
      </c>
      <c r="G19" s="12">
        <v>6</v>
      </c>
      <c r="H19" s="12">
        <v>7</v>
      </c>
      <c r="I19" s="12">
        <v>8</v>
      </c>
      <c r="J19" s="12">
        <v>9</v>
      </c>
      <c r="K19" s="12">
        <v>10</v>
      </c>
      <c r="L19" s="12">
        <v>11</v>
      </c>
      <c r="M19" s="12">
        <v>12</v>
      </c>
      <c r="N19" s="12">
        <v>13</v>
      </c>
      <c r="O19" s="12">
        <v>14</v>
      </c>
      <c r="P19" s="12">
        <v>15</v>
      </c>
      <c r="Q19" s="12">
        <v>16</v>
      </c>
      <c r="R19" s="12">
        <v>17</v>
      </c>
      <c r="S19" s="12">
        <v>18</v>
      </c>
      <c r="T19" s="12">
        <v>19</v>
      </c>
      <c r="U19" s="12">
        <v>20</v>
      </c>
      <c r="V19" s="12">
        <v>21</v>
      </c>
      <c r="W19" s="12">
        <v>22</v>
      </c>
      <c r="X19" s="12">
        <v>23</v>
      </c>
      <c r="Y19" s="12">
        <v>24</v>
      </c>
    </row>
    <row r="20" spans="1:25">
      <c r="A20" s="12" t="s">
        <v>1</v>
      </c>
      <c r="B20" s="4">
        <f>IF('Raw Data'!B4="","",'Raw Data'!B4)</f>
        <v>42292</v>
      </c>
      <c r="C20" s="4">
        <f>IF('Raw Data'!C4="","",'Raw Data'!C4)</f>
        <v>39616</v>
      </c>
      <c r="D20" s="4">
        <f>IF('Raw Data'!D4="","",'Raw Data'!D4)</f>
        <v>43413</v>
      </c>
      <c r="E20" s="4">
        <f>IF('Raw Data'!E4="","",'Raw Data'!E4)</f>
        <v>40242</v>
      </c>
      <c r="F20" s="4">
        <f>IF('Raw Data'!F4="","",'Raw Data'!F4)</f>
        <v>40712</v>
      </c>
      <c r="G20" s="4">
        <f>IF('Raw Data'!G4="","",'Raw Data'!G4)</f>
        <v>39218</v>
      </c>
      <c r="H20" s="4">
        <f>IF('Raw Data'!H4="","",'Raw Data'!H4)</f>
        <v>44264</v>
      </c>
      <c r="I20" s="4">
        <f>IF('Raw Data'!I4="","",'Raw Data'!I4)</f>
        <v>43305</v>
      </c>
      <c r="J20" s="4">
        <f>IF('Raw Data'!J4="","",'Raw Data'!J4)</f>
        <v>44398</v>
      </c>
      <c r="K20" s="4">
        <f>IF('Raw Data'!K4="","",'Raw Data'!K4)</f>
        <v>47682</v>
      </c>
      <c r="L20" s="4">
        <f>IF('Raw Data'!L4="","",'Raw Data'!L4)</f>
        <v>45015</v>
      </c>
      <c r="M20" s="4">
        <f>IF('Raw Data'!M4="","",'Raw Data'!M4)</f>
        <v>43562</v>
      </c>
      <c r="N20" s="4">
        <f>IF('Raw Data'!N4="","",'Raw Data'!N4)</f>
        <v>41496</v>
      </c>
      <c r="O20" s="4">
        <f>IF('Raw Data'!O4="","",'Raw Data'!O4)</f>
        <v>39538</v>
      </c>
      <c r="P20" s="4">
        <f>IF('Raw Data'!P4="","",'Raw Data'!P4)</f>
        <v>44026</v>
      </c>
      <c r="Q20" s="4">
        <f>IF('Raw Data'!Q4="","",'Raw Data'!Q4)</f>
        <v>42470</v>
      </c>
      <c r="R20" s="4">
        <f>IF('Raw Data'!R4="","",'Raw Data'!R4)</f>
        <v>48143</v>
      </c>
      <c r="S20" s="4">
        <f>IF('Raw Data'!S4="","",'Raw Data'!S4)</f>
        <v>46481</v>
      </c>
      <c r="T20" s="4">
        <f>IF('Raw Data'!T4="","",'Raw Data'!T4)</f>
        <v>51923</v>
      </c>
      <c r="U20" s="4">
        <f>IF('Raw Data'!U4="","",'Raw Data'!U4)</f>
        <v>50448</v>
      </c>
      <c r="V20" s="4">
        <f>IF('Raw Data'!V4="","",'Raw Data'!V4)</f>
        <v>47330</v>
      </c>
      <c r="W20" s="4">
        <f>IF('Raw Data'!W4="","",'Raw Data'!W4)</f>
        <v>46353</v>
      </c>
      <c r="X20" s="4">
        <f>IF('Raw Data'!X4="","",'Raw Data'!X4)</f>
        <v>40424</v>
      </c>
      <c r="Y20" s="4">
        <f>IF('Raw Data'!Y4="","",'Raw Data'!Y4)</f>
        <v>39104</v>
      </c>
    </row>
    <row r="21" spans="1:25">
      <c r="A21" s="12" t="s">
        <v>2</v>
      </c>
      <c r="B21" s="4">
        <f>IF('Raw Data'!B6="","",'Raw Data'!B6)</f>
        <v>39370</v>
      </c>
      <c r="C21" s="4">
        <f>IF('Raw Data'!C6="","",'Raw Data'!C6)</f>
        <v>41518</v>
      </c>
      <c r="D21" s="4">
        <f>IF('Raw Data'!D6="","",'Raw Data'!D6)</f>
        <v>20549</v>
      </c>
      <c r="E21" s="4">
        <f>IF('Raw Data'!E6="","",'Raw Data'!E6)</f>
        <v>19191</v>
      </c>
      <c r="F21" s="4">
        <f>IF('Raw Data'!F6="","",'Raw Data'!F6)</f>
        <v>46354</v>
      </c>
      <c r="G21" s="4">
        <f>IF('Raw Data'!G6="","",'Raw Data'!G6)</f>
        <v>45410</v>
      </c>
      <c r="H21" s="4">
        <f>IF('Raw Data'!H6="","",'Raw Data'!H6)</f>
        <v>47432</v>
      </c>
      <c r="I21" s="4">
        <f>IF('Raw Data'!I6="","",'Raw Data'!I6)</f>
        <v>45962</v>
      </c>
      <c r="J21" s="4">
        <f>IF('Raw Data'!J6="","",'Raw Data'!J6)</f>
        <v>45832</v>
      </c>
      <c r="K21" s="4">
        <f>IF('Raw Data'!K6="","",'Raw Data'!K6)</f>
        <v>44311</v>
      </c>
      <c r="L21" s="4">
        <f>IF('Raw Data'!L6="","",'Raw Data'!L6)</f>
        <v>46793</v>
      </c>
      <c r="M21" s="4">
        <f>IF('Raw Data'!M6="","",'Raw Data'!M6)</f>
        <v>46717</v>
      </c>
      <c r="N21" s="4">
        <f>IF('Raw Data'!N6="","",'Raw Data'!N6)</f>
        <v>44817</v>
      </c>
      <c r="O21" s="4">
        <f>IF('Raw Data'!O6="","",'Raw Data'!O6)</f>
        <v>44346</v>
      </c>
      <c r="P21" s="4">
        <f>IF('Raw Data'!P6="","",'Raw Data'!P6)</f>
        <v>44218</v>
      </c>
      <c r="Q21" s="4">
        <f>IF('Raw Data'!Q6="","",'Raw Data'!Q6)</f>
        <v>41086</v>
      </c>
      <c r="R21" s="4">
        <f>IF('Raw Data'!R6="","",'Raw Data'!R6)</f>
        <v>47886</v>
      </c>
      <c r="S21" s="4">
        <f>IF('Raw Data'!S6="","",'Raw Data'!S6)</f>
        <v>47477</v>
      </c>
      <c r="T21" s="4">
        <f>IF('Raw Data'!T6="","",'Raw Data'!T6)</f>
        <v>48131</v>
      </c>
      <c r="U21" s="4">
        <f>IF('Raw Data'!U6="","",'Raw Data'!U6)</f>
        <v>47233</v>
      </c>
      <c r="V21" s="4">
        <f>IF('Raw Data'!V6="","",'Raw Data'!V6)</f>
        <v>45847</v>
      </c>
      <c r="W21" s="4">
        <f>IF('Raw Data'!W6="","",'Raw Data'!W6)</f>
        <v>43397</v>
      </c>
      <c r="X21" s="4">
        <f>IF('Raw Data'!X6="","",'Raw Data'!X6)</f>
        <v>44859</v>
      </c>
      <c r="Y21" s="4">
        <f>IF('Raw Data'!Y6="","",'Raw Data'!Y6)</f>
        <v>44317</v>
      </c>
    </row>
    <row r="22" spans="1:25">
      <c r="A22" s="12" t="s">
        <v>0</v>
      </c>
      <c r="B22" s="4">
        <f>IF('Raw Data'!B8="","",'Raw Data'!B8)</f>
        <v>41134</v>
      </c>
      <c r="C22" s="4">
        <f>IF('Raw Data'!C8="","",'Raw Data'!C8)</f>
        <v>39879</v>
      </c>
      <c r="D22" s="4">
        <f>IF('Raw Data'!D8="","",'Raw Data'!D8)</f>
        <v>47855</v>
      </c>
      <c r="E22" s="4">
        <f>IF('Raw Data'!E8="","",'Raw Data'!E8)</f>
        <v>46316</v>
      </c>
      <c r="F22" s="4">
        <f>IF('Raw Data'!F8="","",'Raw Data'!F8)</f>
        <v>45005</v>
      </c>
      <c r="G22" s="4">
        <f>IF('Raw Data'!G8="","",'Raw Data'!G8)</f>
        <v>41007</v>
      </c>
      <c r="H22" s="4">
        <f>IF('Raw Data'!H8="","",'Raw Data'!H8)</f>
        <v>42693</v>
      </c>
      <c r="I22" s="4">
        <f>IF('Raw Data'!I8="","",'Raw Data'!I8)</f>
        <v>39319</v>
      </c>
      <c r="J22" s="4">
        <f>IF('Raw Data'!J8="","",'Raw Data'!J8)</f>
        <v>50466</v>
      </c>
      <c r="K22" s="4">
        <f>IF('Raw Data'!K8="","",'Raw Data'!K8)</f>
        <v>47334</v>
      </c>
      <c r="L22" s="4">
        <f>IF('Raw Data'!L8="","",'Raw Data'!L8)</f>
        <v>49025</v>
      </c>
      <c r="M22" s="4">
        <f>IF('Raw Data'!M8="","",'Raw Data'!M8)</f>
        <v>49229</v>
      </c>
      <c r="N22" s="4">
        <f>IF('Raw Data'!N8="","",'Raw Data'!N8)</f>
        <v>54149</v>
      </c>
      <c r="O22" s="4">
        <f>IF('Raw Data'!O8="","",'Raw Data'!O8)</f>
        <v>48867</v>
      </c>
      <c r="P22" s="4">
        <f>IF('Raw Data'!P8="","",'Raw Data'!P8)</f>
        <v>50179</v>
      </c>
      <c r="Q22" s="4">
        <f>IF('Raw Data'!Q8="","",'Raw Data'!Q8)</f>
        <v>51287</v>
      </c>
      <c r="R22" s="4">
        <f>IF('Raw Data'!R8="","",'Raw Data'!R8)</f>
        <v>46904</v>
      </c>
      <c r="S22" s="4">
        <f>IF('Raw Data'!S8="","",'Raw Data'!S8)</f>
        <v>50438</v>
      </c>
      <c r="T22" s="4">
        <f>IF('Raw Data'!T8="","",'Raw Data'!T8)</f>
        <v>46851</v>
      </c>
      <c r="U22" s="4">
        <f>IF('Raw Data'!U8="","",'Raw Data'!U8)</f>
        <v>45594</v>
      </c>
      <c r="V22" s="4">
        <f>IF('Raw Data'!V8="","",'Raw Data'!V8)</f>
        <v>50122</v>
      </c>
      <c r="W22" s="4">
        <f>IF('Raw Data'!W8="","",'Raw Data'!W8)</f>
        <v>46912</v>
      </c>
      <c r="X22" s="4">
        <f>IF('Raw Data'!X8="","",'Raw Data'!X8)</f>
        <v>45952</v>
      </c>
      <c r="Y22" s="4">
        <f>IF('Raw Data'!Y8="","",'Raw Data'!Y8)</f>
        <v>44734</v>
      </c>
    </row>
    <row r="23" spans="1:25">
      <c r="A23" s="12" t="s">
        <v>3</v>
      </c>
      <c r="B23" s="4">
        <f>IF('Raw Data'!B10="","",'Raw Data'!B10)</f>
        <v>17084</v>
      </c>
      <c r="C23" s="4">
        <f>IF('Raw Data'!C10="","",'Raw Data'!C10)</f>
        <v>14524</v>
      </c>
      <c r="D23" s="4">
        <f>IF('Raw Data'!D10="","",'Raw Data'!D10)</f>
        <v>50609</v>
      </c>
      <c r="E23" s="4">
        <f>IF('Raw Data'!E10="","",'Raw Data'!E10)</f>
        <v>49205</v>
      </c>
      <c r="F23" s="4">
        <f>IF('Raw Data'!F10="","",'Raw Data'!F10)</f>
        <v>47274</v>
      </c>
      <c r="G23" s="4">
        <f>IF('Raw Data'!G10="","",'Raw Data'!G10)</f>
        <v>45004</v>
      </c>
      <c r="H23" s="4">
        <f>IF('Raw Data'!H10="","",'Raw Data'!H10)</f>
        <v>42026</v>
      </c>
      <c r="I23" s="4">
        <f>IF('Raw Data'!I10="","",'Raw Data'!I10)</f>
        <v>41471</v>
      </c>
      <c r="J23" s="4">
        <f>IF('Raw Data'!J10="","",'Raw Data'!J10)</f>
        <v>45663</v>
      </c>
      <c r="K23" s="4">
        <f>IF('Raw Data'!K10="","",'Raw Data'!K10)</f>
        <v>44826</v>
      </c>
      <c r="L23" s="4">
        <f>IF('Raw Data'!L10="","",'Raw Data'!L10)</f>
        <v>15908</v>
      </c>
      <c r="M23" s="4">
        <f>IF('Raw Data'!M10="","",'Raw Data'!M10)</f>
        <v>15705</v>
      </c>
      <c r="N23" s="4">
        <f>IF('Raw Data'!N10="","",'Raw Data'!N10)</f>
        <v>49353</v>
      </c>
      <c r="O23" s="4">
        <f>IF('Raw Data'!O10="","",'Raw Data'!O10)</f>
        <v>48644</v>
      </c>
      <c r="P23" s="4">
        <f>IF('Raw Data'!P10="","",'Raw Data'!P10)</f>
        <v>48864</v>
      </c>
      <c r="Q23" s="4">
        <f>IF('Raw Data'!Q10="","",'Raw Data'!Q10)</f>
        <v>47172</v>
      </c>
      <c r="R23" s="4">
        <f>IF('Raw Data'!R10="","",'Raw Data'!R10)</f>
        <v>46865</v>
      </c>
      <c r="S23" s="4">
        <f>IF('Raw Data'!S10="","",'Raw Data'!S10)</f>
        <v>44942</v>
      </c>
      <c r="T23" s="4">
        <f>IF('Raw Data'!T10="","",'Raw Data'!T10)</f>
        <v>48017</v>
      </c>
      <c r="U23" s="4">
        <f>IF('Raw Data'!U10="","",'Raw Data'!U10)</f>
        <v>48384</v>
      </c>
      <c r="V23" s="4">
        <f>IF('Raw Data'!V10="","",'Raw Data'!V10)</f>
        <v>53564</v>
      </c>
      <c r="W23" s="4">
        <f>IF('Raw Data'!W10="","",'Raw Data'!W10)</f>
        <v>51945</v>
      </c>
      <c r="X23" s="4">
        <f>IF('Raw Data'!X10="","",'Raw Data'!X10)</f>
        <v>46888</v>
      </c>
      <c r="Y23" s="4">
        <f>IF('Raw Data'!Y10="","",'Raw Data'!Y10)</f>
        <v>43648</v>
      </c>
    </row>
    <row r="24" spans="1:25">
      <c r="A24" s="12" t="s">
        <v>4</v>
      </c>
      <c r="B24" s="4">
        <f>IF('Raw Data'!B12="","",'Raw Data'!B12)</f>
        <v>44777</v>
      </c>
      <c r="C24" s="4">
        <f>IF('Raw Data'!C12="","",'Raw Data'!C12)</f>
        <v>42777</v>
      </c>
      <c r="D24" s="4">
        <f>IF('Raw Data'!D12="","",'Raw Data'!D12)</f>
        <v>46542</v>
      </c>
      <c r="E24" s="4">
        <f>IF('Raw Data'!E12="","",'Raw Data'!E12)</f>
        <v>43463</v>
      </c>
      <c r="F24" s="4">
        <f>IF('Raw Data'!F12="","",'Raw Data'!F12)</f>
        <v>47433</v>
      </c>
      <c r="G24" s="4">
        <f>IF('Raw Data'!G12="","",'Raw Data'!G12)</f>
        <v>46354</v>
      </c>
      <c r="H24" s="4">
        <f>IF('Raw Data'!H12="","",'Raw Data'!H12)</f>
        <v>41261</v>
      </c>
      <c r="I24" s="4">
        <f>IF('Raw Data'!I12="","",'Raw Data'!I12)</f>
        <v>40576</v>
      </c>
      <c r="J24" s="4">
        <f>IF('Raw Data'!J12="","",'Raw Data'!J12)</f>
        <v>49196</v>
      </c>
      <c r="K24" s="4">
        <f>IF('Raw Data'!K12="","",'Raw Data'!K12)</f>
        <v>48307</v>
      </c>
      <c r="L24" s="4">
        <f>IF('Raw Data'!L12="","",'Raw Data'!L12)</f>
        <v>47183</v>
      </c>
      <c r="M24" s="4">
        <f>IF('Raw Data'!M12="","",'Raw Data'!M12)</f>
        <v>45374</v>
      </c>
      <c r="N24" s="4">
        <f>IF('Raw Data'!N12="","",'Raw Data'!N12)</f>
        <v>47254</v>
      </c>
      <c r="O24" s="4">
        <f>IF('Raw Data'!O12="","",'Raw Data'!O12)</f>
        <v>46076</v>
      </c>
      <c r="P24" s="4">
        <f>IF('Raw Data'!P12="","",'Raw Data'!P12)</f>
        <v>46617</v>
      </c>
      <c r="Q24" s="4">
        <f>IF('Raw Data'!Q12="","",'Raw Data'!Q12)</f>
        <v>43748</v>
      </c>
      <c r="R24" s="4">
        <f>IF('Raw Data'!R12="","",'Raw Data'!R12)</f>
        <v>44489</v>
      </c>
      <c r="S24" s="4">
        <f>IF('Raw Data'!S12="","",'Raw Data'!S12)</f>
        <v>44194</v>
      </c>
      <c r="T24" s="4">
        <f>IF('Raw Data'!T12="","",'Raw Data'!T12)</f>
        <v>47324</v>
      </c>
      <c r="U24" s="4">
        <f>IF('Raw Data'!U12="","",'Raw Data'!U12)</f>
        <v>46950</v>
      </c>
      <c r="V24" s="4">
        <f>IF('Raw Data'!V12="","",'Raw Data'!V12)</f>
        <v>18660</v>
      </c>
      <c r="W24" s="4">
        <f>IF('Raw Data'!W12="","",'Raw Data'!W12)</f>
        <v>17163</v>
      </c>
      <c r="X24" s="4">
        <f>IF('Raw Data'!X12="","",'Raw Data'!X12)</f>
        <v>51243</v>
      </c>
      <c r="Y24" s="4">
        <f>IF('Raw Data'!Y12="","",'Raw Data'!Y12)</f>
        <v>49887</v>
      </c>
    </row>
    <row r="25" spans="1:25">
      <c r="A25" s="12" t="s">
        <v>5</v>
      </c>
      <c r="B25" s="4">
        <f>IF('Raw Data'!B14="","",'Raw Data'!B14)</f>
        <v>43177</v>
      </c>
      <c r="C25" s="4">
        <f>IF('Raw Data'!C14="","",'Raw Data'!C14)</f>
        <v>40477</v>
      </c>
      <c r="D25" s="4">
        <f>IF('Raw Data'!D14="","",'Raw Data'!D14)</f>
        <v>49567</v>
      </c>
      <c r="E25" s="4">
        <f>IF('Raw Data'!E14="","",'Raw Data'!E14)</f>
        <v>45757</v>
      </c>
      <c r="F25" s="4">
        <f>IF('Raw Data'!F14="","",'Raw Data'!F14)</f>
        <v>49469</v>
      </c>
      <c r="G25" s="4">
        <f>IF('Raw Data'!G14="","",'Raw Data'!G14)</f>
        <v>47516</v>
      </c>
      <c r="H25" s="4">
        <f>IF('Raw Data'!H14="","",'Raw Data'!H14)</f>
        <v>47663</v>
      </c>
      <c r="I25" s="4">
        <f>IF('Raw Data'!I14="","",'Raw Data'!I14)</f>
        <v>45863</v>
      </c>
      <c r="J25" s="4">
        <f>IF('Raw Data'!J14="","",'Raw Data'!J14)</f>
        <v>55188</v>
      </c>
      <c r="K25" s="4">
        <f>IF('Raw Data'!K14="","",'Raw Data'!K14)</f>
        <v>53704</v>
      </c>
      <c r="L25" s="4">
        <f>IF('Raw Data'!L14="","",'Raw Data'!L14)</f>
        <v>17169</v>
      </c>
      <c r="M25" s="4">
        <f>IF('Raw Data'!M14="","",'Raw Data'!M14)</f>
        <v>16656</v>
      </c>
      <c r="N25" s="4">
        <f>IF('Raw Data'!N14="","",'Raw Data'!N14)</f>
        <v>50255</v>
      </c>
      <c r="O25" s="4">
        <f>IF('Raw Data'!O14="","",'Raw Data'!O14)</f>
        <v>48168</v>
      </c>
      <c r="P25" s="4">
        <f>IF('Raw Data'!P14="","",'Raw Data'!P14)</f>
        <v>49828</v>
      </c>
      <c r="Q25" s="4">
        <f>IF('Raw Data'!Q14="","",'Raw Data'!Q14)</f>
        <v>48425</v>
      </c>
      <c r="R25" s="4">
        <f>IF('Raw Data'!R14="","",'Raw Data'!R14)</f>
        <v>49668</v>
      </c>
      <c r="S25" s="4">
        <f>IF('Raw Data'!S14="","",'Raw Data'!S14)</f>
        <v>47807</v>
      </c>
      <c r="T25" s="4">
        <f>IF('Raw Data'!T14="","",'Raw Data'!T14)</f>
        <v>48199</v>
      </c>
      <c r="U25" s="4">
        <f>IF('Raw Data'!U14="","",'Raw Data'!U14)</f>
        <v>47007</v>
      </c>
      <c r="V25" s="4">
        <f>IF('Raw Data'!V14="","",'Raw Data'!V14)</f>
        <v>49206</v>
      </c>
      <c r="W25" s="4">
        <f>IF('Raw Data'!W14="","",'Raw Data'!W14)</f>
        <v>47001</v>
      </c>
      <c r="X25" s="4">
        <f>IF('Raw Data'!X14="","",'Raw Data'!X14)</f>
        <v>47339</v>
      </c>
      <c r="Y25" s="4">
        <f>IF('Raw Data'!Y14="","",'Raw Data'!Y14)</f>
        <v>44142</v>
      </c>
    </row>
    <row r="26" spans="1:25">
      <c r="A26" s="12" t="s">
        <v>6</v>
      </c>
      <c r="B26" s="4">
        <f>IF('Raw Data'!B16="","",'Raw Data'!B16)</f>
        <v>18104</v>
      </c>
      <c r="C26" s="4">
        <f>IF('Raw Data'!C16="","",'Raw Data'!C16)</f>
        <v>16216</v>
      </c>
      <c r="D26" s="4">
        <f>IF('Raw Data'!D16="","",'Raw Data'!D16)</f>
        <v>51483</v>
      </c>
      <c r="E26" s="4">
        <f>IF('Raw Data'!E16="","",'Raw Data'!E16)</f>
        <v>47992</v>
      </c>
      <c r="F26" s="4">
        <f>IF('Raw Data'!F16="","",'Raw Data'!F16)</f>
        <v>48052</v>
      </c>
      <c r="G26" s="4">
        <f>IF('Raw Data'!G16="","",'Raw Data'!G16)</f>
        <v>43932</v>
      </c>
      <c r="H26" s="4">
        <f>IF('Raw Data'!H16="","",'Raw Data'!H16)</f>
        <v>17738</v>
      </c>
      <c r="I26" s="4">
        <f>IF('Raw Data'!I16="","",'Raw Data'!I16)</f>
        <v>16513</v>
      </c>
      <c r="J26" s="4">
        <f>IF('Raw Data'!J16="","",'Raw Data'!J16)</f>
        <v>49917</v>
      </c>
      <c r="K26" s="4">
        <f>IF('Raw Data'!K16="","",'Raw Data'!K16)</f>
        <v>46567</v>
      </c>
      <c r="L26" s="4">
        <f>IF('Raw Data'!L16="","",'Raw Data'!L16)</f>
        <v>46715</v>
      </c>
      <c r="M26" s="4">
        <f>IF('Raw Data'!M16="","",'Raw Data'!M16)</f>
        <v>45099</v>
      </c>
      <c r="N26" s="4">
        <f>IF('Raw Data'!N16="","",'Raw Data'!N16)</f>
        <v>47437</v>
      </c>
      <c r="O26" s="4">
        <f>IF('Raw Data'!O16="","",'Raw Data'!O16)</f>
        <v>45626</v>
      </c>
      <c r="P26" s="4">
        <f>IF('Raw Data'!P16="","",'Raw Data'!P16)</f>
        <v>46650</v>
      </c>
      <c r="Q26" s="4">
        <f>IF('Raw Data'!Q16="","",'Raw Data'!Q16)</f>
        <v>46385</v>
      </c>
      <c r="R26" s="4">
        <f>IF('Raw Data'!R16="","",'Raw Data'!R16)</f>
        <v>40576</v>
      </c>
      <c r="S26" s="4">
        <f>IF('Raw Data'!S16="","",'Raw Data'!S16)</f>
        <v>37728</v>
      </c>
      <c r="T26" s="4">
        <f>IF('Raw Data'!T16="","",'Raw Data'!T16)</f>
        <v>48102</v>
      </c>
      <c r="U26" s="4">
        <f>IF('Raw Data'!U16="","",'Raw Data'!U16)</f>
        <v>47405</v>
      </c>
      <c r="V26" s="4">
        <f>IF('Raw Data'!V16="","",'Raw Data'!V16)</f>
        <v>45238</v>
      </c>
      <c r="W26" s="4">
        <f>IF('Raw Data'!W16="","",'Raw Data'!W16)</f>
        <v>44505</v>
      </c>
      <c r="X26" s="4">
        <f>IF('Raw Data'!X16="","",'Raw Data'!X16)</f>
        <v>49115</v>
      </c>
      <c r="Y26" s="4">
        <f>IF('Raw Data'!Y16="","",'Raw Data'!Y16)</f>
        <v>44442</v>
      </c>
    </row>
    <row r="27" spans="1:25">
      <c r="A27" s="12" t="s">
        <v>7</v>
      </c>
      <c r="B27" s="4">
        <f>IF('Raw Data'!B18="","",'Raw Data'!B18)</f>
        <v>44241</v>
      </c>
      <c r="C27" s="4">
        <f>IF('Raw Data'!C18="","",'Raw Data'!C18)</f>
        <v>41230</v>
      </c>
      <c r="D27" s="4">
        <f>IF('Raw Data'!D18="","",'Raw Data'!D18)</f>
        <v>45699</v>
      </c>
      <c r="E27" s="4">
        <f>IF('Raw Data'!E18="","",'Raw Data'!E18)</f>
        <v>42894</v>
      </c>
      <c r="F27" s="4">
        <f>IF('Raw Data'!F18="","",'Raw Data'!F18)</f>
        <v>50166</v>
      </c>
      <c r="G27" s="4">
        <f>IF('Raw Data'!G18="","",'Raw Data'!G18)</f>
        <v>46198</v>
      </c>
      <c r="H27" s="4">
        <f>IF('Raw Data'!H18="","",'Raw Data'!H18)</f>
        <v>49655</v>
      </c>
      <c r="I27" s="4">
        <f>IF('Raw Data'!I18="","",'Raw Data'!I18)</f>
        <v>47352</v>
      </c>
      <c r="J27" s="4">
        <f>IF('Raw Data'!J18="","",'Raw Data'!J18)</f>
        <v>42088</v>
      </c>
      <c r="K27" s="4">
        <f>IF('Raw Data'!K18="","",'Raw Data'!K18)</f>
        <v>39485</v>
      </c>
      <c r="L27" s="4">
        <f>IF('Raw Data'!L18="","",'Raw Data'!L18)</f>
        <v>50293</v>
      </c>
      <c r="M27" s="4">
        <f>IF('Raw Data'!M18="","",'Raw Data'!M18)</f>
        <v>53870</v>
      </c>
      <c r="N27" s="4">
        <f>IF('Raw Data'!N18="","",'Raw Data'!N18)</f>
        <v>51810</v>
      </c>
      <c r="O27" s="4">
        <f>IF('Raw Data'!O18="","",'Raw Data'!O18)</f>
        <v>47515</v>
      </c>
      <c r="P27" s="4">
        <f>IF('Raw Data'!P18="","",'Raw Data'!P18)</f>
        <v>49685</v>
      </c>
      <c r="Q27" s="4">
        <f>IF('Raw Data'!Q18="","",'Raw Data'!Q18)</f>
        <v>46981</v>
      </c>
      <c r="R27" s="4">
        <f>IF('Raw Data'!R18="","",'Raw Data'!R18)</f>
        <v>44662</v>
      </c>
      <c r="S27" s="4">
        <f>IF('Raw Data'!S18="","",'Raw Data'!S18)</f>
        <v>42289</v>
      </c>
      <c r="T27" s="4">
        <f>IF('Raw Data'!T18="","",'Raw Data'!T18)</f>
        <v>16359</v>
      </c>
      <c r="U27" s="4">
        <f>IF('Raw Data'!U18="","",'Raw Data'!U18)</f>
        <v>15726</v>
      </c>
      <c r="V27" s="4">
        <f>IF('Raw Data'!V18="","",'Raw Data'!V18)</f>
        <v>17090</v>
      </c>
      <c r="W27" s="4">
        <f>IF('Raw Data'!W18="","",'Raw Data'!W18)</f>
        <v>15912</v>
      </c>
      <c r="X27" s="4">
        <f>IF('Raw Data'!X18="","",'Raw Data'!X18)</f>
        <v>17129</v>
      </c>
      <c r="Y27" s="4">
        <f>IF('Raw Data'!Y18="","",'Raw Data'!Y18)</f>
        <v>16217</v>
      </c>
    </row>
    <row r="29" spans="1:25">
      <c r="E29" s="11" t="s">
        <v>26</v>
      </c>
    </row>
    <row r="30" spans="1:25">
      <c r="A30" s="4"/>
      <c r="B30" s="14">
        <v>1</v>
      </c>
      <c r="C30" s="14">
        <v>2</v>
      </c>
      <c r="D30" s="14">
        <v>3</v>
      </c>
      <c r="E30" s="14">
        <v>4</v>
      </c>
      <c r="F30" s="14">
        <v>5</v>
      </c>
      <c r="G30" s="14">
        <v>6</v>
      </c>
      <c r="H30" s="14">
        <v>7</v>
      </c>
      <c r="I30" s="14">
        <v>8</v>
      </c>
      <c r="J30" s="14">
        <v>9</v>
      </c>
      <c r="K30" s="14">
        <v>10</v>
      </c>
      <c r="L30" s="14">
        <v>11</v>
      </c>
      <c r="M30" s="14">
        <v>12</v>
      </c>
    </row>
    <row r="31" spans="1:25">
      <c r="A31" s="14" t="s">
        <v>1</v>
      </c>
      <c r="B31" s="13">
        <f>IF(B20="","",AVERAGE(B20:C20)-AVERAGE($J$3:$K$10))</f>
        <v>40595.8125</v>
      </c>
      <c r="C31" s="13">
        <f>IF(D20="","",AVERAGE(D20:E20)-AVERAGE($J$3:$K$10))</f>
        <v>41469.3125</v>
      </c>
      <c r="D31" s="13">
        <f>IF(F20="","",AVERAGE(F20:G20)-AVERAGE($J$3:$K$10))</f>
        <v>39606.8125</v>
      </c>
      <c r="E31" s="13">
        <f>IF(H20="","",AVERAGE(H20:I20)-AVERAGE($J$3:$K$10))</f>
        <v>43426.3125</v>
      </c>
      <c r="F31" s="13">
        <f>IF(J20="","",AVERAGE(J20:K20)-AVERAGE($J$3:$K$10))</f>
        <v>45681.8125</v>
      </c>
      <c r="G31" s="13">
        <f>IF(L20="","",AVERAGE(L20:M20)-AVERAGE($J$3:$K$10))</f>
        <v>43930.3125</v>
      </c>
      <c r="H31" s="13">
        <f>IF(N20="","",AVERAGE(N20:O20)-AVERAGE($J$3:$K$10))</f>
        <v>40158.8125</v>
      </c>
      <c r="I31" s="13">
        <f>IF(P20="","",AVERAGE(P20:Q20)-AVERAGE($J$3:$K$10))</f>
        <v>42889.8125</v>
      </c>
      <c r="J31" s="13">
        <f t="shared" ref="J31:J38" si="2">IF(R20="","",AVERAGE(R20:S20)-AVERAGE($J$3:$K$10))</f>
        <v>46953.8125</v>
      </c>
      <c r="K31" s="13">
        <f t="shared" ref="K31:K38" si="3">IF(T20="","",AVERAGE(T20:U20)-AVERAGE($J$3:$K$10))</f>
        <v>50827.3125</v>
      </c>
      <c r="L31" s="13">
        <f>IF(V20="","",AVERAGE(V20:W20)-AVERAGE($J$3:$K$10))</f>
        <v>46483.3125</v>
      </c>
      <c r="M31" s="13">
        <f>IF(X20="","",AVERAGE(X20:Y20)-AVERAGE($J$3:$K$10))</f>
        <v>39405.8125</v>
      </c>
    </row>
    <row r="32" spans="1:25">
      <c r="A32" s="14" t="s">
        <v>2</v>
      </c>
      <c r="B32" s="13">
        <f t="shared" ref="B32:B38" si="4">IF(B21="","",AVERAGE(B21:C21)-AVERAGE($J$3:$K$10))</f>
        <v>40085.8125</v>
      </c>
      <c r="C32" s="13">
        <f t="shared" ref="C32:C38" si="5">IF(D21="","",AVERAGE(D21:E21)-AVERAGE($J$3:$K$10))</f>
        <v>19511.8125</v>
      </c>
      <c r="D32" s="13">
        <f t="shared" ref="D32:D38" si="6">IF(F21="","",AVERAGE(F21:G21)-AVERAGE($J$3:$K$10))</f>
        <v>45523.8125</v>
      </c>
      <c r="E32" s="13">
        <f t="shared" ref="E32:E38" si="7">IF(H21="","",AVERAGE(H21:I21)-AVERAGE($J$3:$K$10))</f>
        <v>46338.8125</v>
      </c>
      <c r="F32" s="13">
        <f t="shared" ref="F32:F38" si="8">IF(J21="","",AVERAGE(J21:K21)-AVERAGE($J$3:$K$10))</f>
        <v>44713.3125</v>
      </c>
      <c r="G32" s="13">
        <f t="shared" ref="G32:G38" si="9">IF(L21="","",AVERAGE(L21:M21)-AVERAGE($J$3:$K$10))</f>
        <v>46396.8125</v>
      </c>
      <c r="H32" s="13">
        <f t="shared" ref="H32:H38" si="10">IF(N21="","",AVERAGE(N21:O21)-AVERAGE($J$3:$K$10))</f>
        <v>44223.3125</v>
      </c>
      <c r="I32" s="13">
        <f t="shared" ref="I32:I38" si="11">IF(P21="","",AVERAGE(P21:Q21)-AVERAGE($J$3:$K$10))</f>
        <v>42293.8125</v>
      </c>
      <c r="J32" s="13">
        <f t="shared" si="2"/>
        <v>47323.3125</v>
      </c>
      <c r="K32" s="13">
        <f t="shared" si="3"/>
        <v>47323.8125</v>
      </c>
      <c r="L32" s="13">
        <f>IF(V21="","",AVERAGE(V21:W21)-AVERAGE($J$3:$K$10))</f>
        <v>44263.8125</v>
      </c>
      <c r="M32" s="13">
        <f t="shared" ref="M32:M38" si="12">IF(X21="","",AVERAGE(X21:Y21)-AVERAGE($J$3:$K$10))</f>
        <v>44229.8125</v>
      </c>
    </row>
    <row r="33" spans="1:13">
      <c r="A33" s="14" t="s">
        <v>0</v>
      </c>
      <c r="B33" s="13">
        <f t="shared" si="4"/>
        <v>40148.3125</v>
      </c>
      <c r="C33" s="13">
        <f t="shared" si="5"/>
        <v>46727.3125</v>
      </c>
      <c r="D33" s="13">
        <f t="shared" si="6"/>
        <v>42647.8125</v>
      </c>
      <c r="E33" s="13">
        <f t="shared" si="7"/>
        <v>40647.8125</v>
      </c>
      <c r="F33" s="13">
        <f t="shared" si="8"/>
        <v>48541.8125</v>
      </c>
      <c r="G33" s="13">
        <f t="shared" si="9"/>
        <v>48768.8125</v>
      </c>
      <c r="H33" s="13">
        <f t="shared" si="10"/>
        <v>51149.8125</v>
      </c>
      <c r="I33" s="13">
        <f t="shared" si="11"/>
        <v>50374.8125</v>
      </c>
      <c r="J33" s="13">
        <f t="shared" si="2"/>
        <v>48312.8125</v>
      </c>
      <c r="K33" s="13">
        <f t="shared" si="3"/>
        <v>45864.3125</v>
      </c>
      <c r="L33" s="13">
        <f>IF(V22="","",AVERAGE(V22:W22)-AVERAGE($J$3:$K$10))</f>
        <v>48158.8125</v>
      </c>
      <c r="M33" s="13">
        <f t="shared" si="12"/>
        <v>44984.8125</v>
      </c>
    </row>
    <row r="34" spans="1:13">
      <c r="A34" s="14" t="s">
        <v>3</v>
      </c>
      <c r="B34" s="13">
        <f t="shared" si="4"/>
        <v>15445.8125</v>
      </c>
      <c r="C34" s="13">
        <f t="shared" si="5"/>
        <v>49548.8125</v>
      </c>
      <c r="D34" s="13">
        <f t="shared" si="6"/>
        <v>45780.8125</v>
      </c>
      <c r="E34" s="13">
        <f t="shared" si="7"/>
        <v>41390.3125</v>
      </c>
      <c r="F34" s="13">
        <f t="shared" si="8"/>
        <v>44886.3125</v>
      </c>
      <c r="G34" s="13">
        <f t="shared" si="9"/>
        <v>15448.3125</v>
      </c>
      <c r="H34" s="13">
        <f t="shared" si="10"/>
        <v>48640.3125</v>
      </c>
      <c r="I34" s="13">
        <f t="shared" si="11"/>
        <v>47659.8125</v>
      </c>
      <c r="J34" s="13">
        <f t="shared" si="2"/>
        <v>45545.3125</v>
      </c>
      <c r="K34" s="13">
        <f t="shared" si="3"/>
        <v>47842.3125</v>
      </c>
      <c r="L34" s="13">
        <f>IF(V23="","",AVERAGE(V23:W23)-AVERAGE($J$3:$K$10))</f>
        <v>52396.3125</v>
      </c>
      <c r="M34" s="13">
        <f t="shared" si="12"/>
        <v>44909.8125</v>
      </c>
    </row>
    <row r="35" spans="1:13">
      <c r="A35" s="14" t="s">
        <v>4</v>
      </c>
      <c r="B35" s="13">
        <f t="shared" si="4"/>
        <v>43418.8125</v>
      </c>
      <c r="C35" s="13">
        <f t="shared" si="5"/>
        <v>44644.3125</v>
      </c>
      <c r="D35" s="13">
        <f t="shared" si="6"/>
        <v>46535.3125</v>
      </c>
      <c r="E35" s="13">
        <f t="shared" si="7"/>
        <v>40560.3125</v>
      </c>
      <c r="F35" s="13">
        <f t="shared" si="8"/>
        <v>48393.3125</v>
      </c>
      <c r="G35" s="13">
        <f t="shared" si="9"/>
        <v>45920.3125</v>
      </c>
      <c r="H35" s="13">
        <f t="shared" si="10"/>
        <v>46306.8125</v>
      </c>
      <c r="I35" s="13">
        <f t="shared" si="11"/>
        <v>44824.3125</v>
      </c>
      <c r="J35" s="13">
        <f t="shared" si="2"/>
        <v>43983.3125</v>
      </c>
      <c r="K35" s="13">
        <f t="shared" si="3"/>
        <v>46778.8125</v>
      </c>
      <c r="L35" s="13">
        <f>IF(V24="","",AVERAGE(V24:W24)-AVERAGE($J$3:$K$10))</f>
        <v>17553.3125</v>
      </c>
      <c r="M35" s="13">
        <f t="shared" si="12"/>
        <v>50206.8125</v>
      </c>
    </row>
    <row r="36" spans="1:13">
      <c r="A36" s="14" t="s">
        <v>5</v>
      </c>
      <c r="B36" s="13">
        <f t="shared" si="4"/>
        <v>41468.8125</v>
      </c>
      <c r="C36" s="13">
        <f t="shared" si="5"/>
        <v>47303.8125</v>
      </c>
      <c r="D36" s="13">
        <f t="shared" si="6"/>
        <v>48134.3125</v>
      </c>
      <c r="E36" s="13">
        <f t="shared" si="7"/>
        <v>46404.8125</v>
      </c>
      <c r="F36" s="13">
        <f t="shared" si="8"/>
        <v>54087.8125</v>
      </c>
      <c r="G36" s="13">
        <f t="shared" si="9"/>
        <v>16554.3125</v>
      </c>
      <c r="H36" s="13">
        <f t="shared" si="10"/>
        <v>48853.3125</v>
      </c>
      <c r="I36" s="13">
        <f t="shared" si="11"/>
        <v>48768.3125</v>
      </c>
      <c r="J36" s="13">
        <f t="shared" si="2"/>
        <v>48379.3125</v>
      </c>
      <c r="K36" s="13">
        <f t="shared" si="3"/>
        <v>47244.8125</v>
      </c>
      <c r="L36" s="13">
        <f>IF(V25="","",AVERAGE(W25:W25)-AVERAGE($J$3:$K$10))</f>
        <v>46642.8125</v>
      </c>
      <c r="M36" s="13">
        <f t="shared" si="12"/>
        <v>45382.3125</v>
      </c>
    </row>
    <row r="37" spans="1:13">
      <c r="A37" s="14" t="s">
        <v>6</v>
      </c>
      <c r="B37" s="13">
        <f t="shared" si="4"/>
        <v>16801.8125</v>
      </c>
      <c r="C37" s="13">
        <f t="shared" si="5"/>
        <v>49379.3125</v>
      </c>
      <c r="D37" s="13">
        <f t="shared" si="6"/>
        <v>45633.8125</v>
      </c>
      <c r="E37" s="13">
        <f t="shared" si="7"/>
        <v>16767.3125</v>
      </c>
      <c r="F37" s="13">
        <f t="shared" si="8"/>
        <v>47883.8125</v>
      </c>
      <c r="G37" s="13">
        <f t="shared" si="9"/>
        <v>45548.8125</v>
      </c>
      <c r="H37" s="13">
        <f t="shared" si="10"/>
        <v>46173.3125</v>
      </c>
      <c r="I37" s="13">
        <f t="shared" si="11"/>
        <v>46159.3125</v>
      </c>
      <c r="J37" s="13">
        <f t="shared" si="2"/>
        <v>38793.8125</v>
      </c>
      <c r="K37" s="13">
        <f t="shared" si="3"/>
        <v>47395.3125</v>
      </c>
      <c r="L37" s="13">
        <f>IF(V26="","",AVERAGE(W26:W26)-AVERAGE($J$3:$K$10))</f>
        <v>44146.8125</v>
      </c>
      <c r="M37" s="13">
        <f t="shared" si="12"/>
        <v>46420.3125</v>
      </c>
    </row>
    <row r="38" spans="1:13">
      <c r="A38" s="14" t="s">
        <v>7</v>
      </c>
      <c r="B38" s="13">
        <f t="shared" si="4"/>
        <v>42377.3125</v>
      </c>
      <c r="C38" s="13">
        <f t="shared" si="5"/>
        <v>43938.3125</v>
      </c>
      <c r="D38" s="13">
        <f t="shared" si="6"/>
        <v>47823.8125</v>
      </c>
      <c r="E38" s="13">
        <f t="shared" si="7"/>
        <v>48145.3125</v>
      </c>
      <c r="F38" s="13">
        <f t="shared" si="8"/>
        <v>40428.3125</v>
      </c>
      <c r="G38" s="13">
        <f t="shared" si="9"/>
        <v>51723.3125</v>
      </c>
      <c r="H38" s="13">
        <f t="shared" si="10"/>
        <v>49304.3125</v>
      </c>
      <c r="I38" s="13">
        <f t="shared" si="11"/>
        <v>47974.8125</v>
      </c>
      <c r="J38" s="13">
        <f t="shared" si="2"/>
        <v>43117.3125</v>
      </c>
      <c r="K38" s="13">
        <f t="shared" si="3"/>
        <v>15684.3125</v>
      </c>
      <c r="L38" s="13">
        <f>IF(V27="","",AVERAGE(W27:W27)-AVERAGE($J$3:$K$10))</f>
        <v>15553.8125</v>
      </c>
      <c r="M38" s="13">
        <f t="shared" si="12"/>
        <v>16314.8125</v>
      </c>
    </row>
    <row r="40" spans="1:13">
      <c r="E40" s="11" t="s">
        <v>27</v>
      </c>
    </row>
    <row r="41" spans="1:13">
      <c r="A41" s="4"/>
      <c r="B41" s="14">
        <v>1</v>
      </c>
      <c r="C41" s="14">
        <v>2</v>
      </c>
      <c r="D41" s="14">
        <v>3</v>
      </c>
      <c r="E41" s="14">
        <v>4</v>
      </c>
      <c r="F41" s="14">
        <v>5</v>
      </c>
      <c r="G41" s="14">
        <v>6</v>
      </c>
      <c r="H41" s="14">
        <v>7</v>
      </c>
      <c r="I41" s="14">
        <v>8</v>
      </c>
      <c r="J41" s="14">
        <v>9</v>
      </c>
      <c r="K41" s="14">
        <v>10</v>
      </c>
      <c r="L41" s="14">
        <v>11</v>
      </c>
      <c r="M41" s="14">
        <v>12</v>
      </c>
    </row>
    <row r="42" spans="1:13">
      <c r="A42" s="14" t="s">
        <v>1</v>
      </c>
      <c r="B42" s="15">
        <f>IF(B31="","",(B31-$H$4)/$H$3*15)</f>
        <v>1.498121648207478</v>
      </c>
      <c r="C42" s="15">
        <f t="shared" ref="C42:M42" si="13">IF(C31="","",(C31-$H$4)/$H$3*15)</f>
        <v>1.5297754740607319</v>
      </c>
      <c r="D42" s="15">
        <f t="shared" si="13"/>
        <v>1.4622823422328153</v>
      </c>
      <c r="E42" s="15">
        <f t="shared" si="13"/>
        <v>1.6006930896243468</v>
      </c>
      <c r="F42" s="15">
        <f t="shared" si="13"/>
        <v>1.6824277252419926</v>
      </c>
      <c r="G42" s="15">
        <f t="shared" si="13"/>
        <v>1.6189570028814044</v>
      </c>
      <c r="H42" s="15">
        <f t="shared" si="13"/>
        <v>1.4822856758000689</v>
      </c>
      <c r="I42" s="15">
        <f t="shared" si="13"/>
        <v>1.5812514438655938</v>
      </c>
      <c r="J42" s="15">
        <f t="shared" si="13"/>
        <v>1.728522363462186</v>
      </c>
      <c r="K42" s="15">
        <f t="shared" si="13"/>
        <v>1.8688899587026877</v>
      </c>
      <c r="L42" s="15">
        <f t="shared" si="13"/>
        <v>1.7114724206299523</v>
      </c>
      <c r="M42" s="15">
        <f t="shared" si="13"/>
        <v>1.4549985196838697</v>
      </c>
    </row>
    <row r="43" spans="1:13">
      <c r="A43" s="14" t="s">
        <v>2</v>
      </c>
      <c r="B43" s="15">
        <f t="shared" ref="B43:M49" si="14">IF(B32="","",(B32-$H$4)/$H$3*15)</f>
        <v>1.479640307411646</v>
      </c>
      <c r="C43" s="15">
        <f t="shared" si="14"/>
        <v>0.73408127695389847</v>
      </c>
      <c r="D43" s="15">
        <f t="shared" si="14"/>
        <v>1.6767021333875978</v>
      </c>
      <c r="E43" s="15">
        <f t="shared" si="14"/>
        <v>1.7062360407377999</v>
      </c>
      <c r="F43" s="15">
        <f t="shared" si="14"/>
        <v>1.6473312966914762</v>
      </c>
      <c r="G43" s="15">
        <f t="shared" si="14"/>
        <v>1.7083378402792868</v>
      </c>
      <c r="H43" s="15">
        <f t="shared" si="14"/>
        <v>1.6295747143582258</v>
      </c>
      <c r="I43" s="15">
        <f t="shared" si="14"/>
        <v>1.5596536416806606</v>
      </c>
      <c r="J43" s="15">
        <f t="shared" si="14"/>
        <v>1.7419122760583821</v>
      </c>
      <c r="K43" s="15">
        <f t="shared" si="14"/>
        <v>1.7419303950199465</v>
      </c>
      <c r="L43" s="15">
        <f t="shared" si="14"/>
        <v>1.6310423502449534</v>
      </c>
      <c r="M43" s="15">
        <f t="shared" si="14"/>
        <v>1.6298102608585645</v>
      </c>
    </row>
    <row r="44" spans="1:13">
      <c r="A44" s="14" t="s">
        <v>0</v>
      </c>
      <c r="B44" s="15">
        <f t="shared" si="14"/>
        <v>1.4819051776072136</v>
      </c>
      <c r="C44" s="15">
        <f t="shared" si="14"/>
        <v>1.7203144738734486</v>
      </c>
      <c r="D44" s="15">
        <f t="shared" si="14"/>
        <v>1.5724818664683557</v>
      </c>
      <c r="E44" s="15">
        <f t="shared" si="14"/>
        <v>1.5000060202101904</v>
      </c>
      <c r="F44" s="15">
        <f t="shared" si="14"/>
        <v>1.7860681853911691</v>
      </c>
      <c r="G44" s="15">
        <f t="shared" si="14"/>
        <v>1.7942941939414709</v>
      </c>
      <c r="H44" s="15">
        <f t="shared" si="14"/>
        <v>1.880576688911817</v>
      </c>
      <c r="I44" s="15">
        <f t="shared" si="14"/>
        <v>1.8524922984867778</v>
      </c>
      <c r="J44" s="15">
        <f t="shared" si="14"/>
        <v>1.7777697009946094</v>
      </c>
      <c r="K44" s="15">
        <f t="shared" si="14"/>
        <v>1.6890411462130503</v>
      </c>
      <c r="L44" s="15">
        <f t="shared" si="14"/>
        <v>1.7721890608327304</v>
      </c>
      <c r="M44" s="15">
        <f t="shared" si="14"/>
        <v>1.6571698928210221</v>
      </c>
    </row>
    <row r="45" spans="1:13">
      <c r="A45" s="14" t="s">
        <v>3</v>
      </c>
      <c r="B45" s="15">
        <f t="shared" si="14"/>
        <v>0.58673788151104822</v>
      </c>
      <c r="C45" s="15">
        <f t="shared" si="14"/>
        <v>1.8225597739821555</v>
      </c>
      <c r="D45" s="15">
        <f t="shared" si="14"/>
        <v>1.686015279631772</v>
      </c>
      <c r="E45" s="15">
        <f t="shared" si="14"/>
        <v>1.5269126781335343</v>
      </c>
      <c r="F45" s="15">
        <f t="shared" si="14"/>
        <v>1.6536004573928074</v>
      </c>
      <c r="G45" s="15">
        <f t="shared" si="14"/>
        <v>0.58682847631887092</v>
      </c>
      <c r="H45" s="15">
        <f t="shared" si="14"/>
        <v>1.7896376208193838</v>
      </c>
      <c r="I45" s="15">
        <f t="shared" si="14"/>
        <v>1.7541063371913181</v>
      </c>
      <c r="J45" s="15">
        <f t="shared" si="14"/>
        <v>1.6774812487348729</v>
      </c>
      <c r="K45" s="15">
        <f t="shared" si="14"/>
        <v>1.7607197581623757</v>
      </c>
      <c r="L45" s="15">
        <f t="shared" si="14"/>
        <v>1.9257472600922183</v>
      </c>
      <c r="M45" s="15">
        <f t="shared" si="14"/>
        <v>1.6544520485863408</v>
      </c>
    </row>
    <row r="46" spans="1:13">
      <c r="A46" s="14" t="s">
        <v>4</v>
      </c>
      <c r="B46" s="15">
        <f t="shared" si="14"/>
        <v>1.6004213052008784</v>
      </c>
      <c r="C46" s="15">
        <f t="shared" si="14"/>
        <v>1.6448308799955695</v>
      </c>
      <c r="D46" s="15">
        <f t="shared" si="14"/>
        <v>1.7133567926326649</v>
      </c>
      <c r="E46" s="15">
        <f t="shared" si="14"/>
        <v>1.4968352019363955</v>
      </c>
      <c r="F46" s="15">
        <f t="shared" si="14"/>
        <v>1.7806868538065004</v>
      </c>
      <c r="G46" s="15">
        <f t="shared" si="14"/>
        <v>1.6910704699082788</v>
      </c>
      <c r="H46" s="15">
        <f t="shared" si="14"/>
        <v>1.7050764271976693</v>
      </c>
      <c r="I46" s="15">
        <f t="shared" si="14"/>
        <v>1.6513537061588044</v>
      </c>
      <c r="J46" s="15">
        <f t="shared" si="14"/>
        <v>1.6208776128072457</v>
      </c>
      <c r="K46" s="15">
        <f t="shared" si="14"/>
        <v>1.7221807269145963</v>
      </c>
      <c r="L46" s="15">
        <f t="shared" si="14"/>
        <v>0.66310930450558991</v>
      </c>
      <c r="M46" s="15">
        <f t="shared" si="14"/>
        <v>1.8464043274010917</v>
      </c>
    </row>
    <row r="47" spans="1:13">
      <c r="A47" s="14" t="s">
        <v>5</v>
      </c>
      <c r="B47" s="15">
        <f t="shared" si="14"/>
        <v>1.5297573550991674</v>
      </c>
      <c r="C47" s="15">
        <f t="shared" si="14"/>
        <v>1.7412056365573649</v>
      </c>
      <c r="D47" s="15">
        <f t="shared" si="14"/>
        <v>1.7713012317160679</v>
      </c>
      <c r="E47" s="15">
        <f t="shared" si="14"/>
        <v>1.7086277436643196</v>
      </c>
      <c r="F47" s="15">
        <f t="shared" si="14"/>
        <v>1.9870437070650619</v>
      </c>
      <c r="G47" s="15">
        <f t="shared" si="14"/>
        <v>0.62690761929963634</v>
      </c>
      <c r="H47" s="15">
        <f t="shared" si="14"/>
        <v>1.7973562984458784</v>
      </c>
      <c r="I47" s="15">
        <f t="shared" si="14"/>
        <v>1.7942760749799065</v>
      </c>
      <c r="J47" s="15">
        <f t="shared" si="14"/>
        <v>1.7801795228826933</v>
      </c>
      <c r="K47" s="15">
        <f t="shared" si="14"/>
        <v>1.7390675990927489</v>
      </c>
      <c r="L47" s="15">
        <f t="shared" si="14"/>
        <v>1.7172523693690411</v>
      </c>
      <c r="M47" s="15">
        <f t="shared" si="14"/>
        <v>1.6715744672648323</v>
      </c>
    </row>
    <row r="48" spans="1:13">
      <c r="A48" s="14" t="s">
        <v>6</v>
      </c>
      <c r="B48" s="15">
        <f t="shared" si="14"/>
        <v>0.63587650527408424</v>
      </c>
      <c r="C48" s="15">
        <f t="shared" si="14"/>
        <v>1.8164174460117759</v>
      </c>
      <c r="D48" s="15">
        <f t="shared" si="14"/>
        <v>1.6806883049317969</v>
      </c>
      <c r="E48" s="15">
        <f t="shared" si="14"/>
        <v>0.63462629692613093</v>
      </c>
      <c r="F48" s="15">
        <f t="shared" si="14"/>
        <v>1.7622236319722329</v>
      </c>
      <c r="G48" s="15">
        <f t="shared" si="14"/>
        <v>1.6776080814658245</v>
      </c>
      <c r="H48" s="15">
        <f t="shared" si="14"/>
        <v>1.7002386644599368</v>
      </c>
      <c r="I48" s="15">
        <f t="shared" si="14"/>
        <v>1.6997313335361297</v>
      </c>
      <c r="J48" s="15">
        <f t="shared" si="14"/>
        <v>1.432820910728871</v>
      </c>
      <c r="K48" s="15">
        <f t="shared" si="14"/>
        <v>1.744521406523676</v>
      </c>
      <c r="L48" s="15">
        <f t="shared" si="14"/>
        <v>1.6268025132388508</v>
      </c>
      <c r="M48" s="15">
        <f t="shared" si="14"/>
        <v>1.7091894314728202</v>
      </c>
    </row>
    <row r="49" spans="1:16">
      <c r="A49" s="14" t="s">
        <v>7</v>
      </c>
      <c r="B49" s="15">
        <f t="shared" si="14"/>
        <v>1.5626795082619389</v>
      </c>
      <c r="C49" s="15">
        <f t="shared" si="14"/>
        <v>1.619246906266437</v>
      </c>
      <c r="D49" s="15">
        <f t="shared" si="14"/>
        <v>1.7600493565844877</v>
      </c>
      <c r="E49" s="15">
        <f t="shared" si="14"/>
        <v>1.771699848870488</v>
      </c>
      <c r="F49" s="15">
        <f t="shared" si="14"/>
        <v>1.4920517960833566</v>
      </c>
      <c r="G49" s="15">
        <f t="shared" si="14"/>
        <v>1.9013591378263459</v>
      </c>
      <c r="H49" s="15">
        <f t="shared" si="14"/>
        <v>1.8136996017770948</v>
      </c>
      <c r="I49" s="15">
        <f t="shared" si="14"/>
        <v>1.7655212829769793</v>
      </c>
      <c r="J49" s="15">
        <f t="shared" si="14"/>
        <v>1.5894955713774601</v>
      </c>
      <c r="K49" s="15">
        <f t="shared" si="14"/>
        <v>0.59538062617733434</v>
      </c>
      <c r="L49" s="15">
        <f t="shared" si="14"/>
        <v>0.59065157720898909</v>
      </c>
      <c r="M49" s="15">
        <f t="shared" si="14"/>
        <v>0.61822863671022099</v>
      </c>
      <c r="P49" s="68"/>
    </row>
  </sheetData>
  <mergeCells count="2">
    <mergeCell ref="B1:E1"/>
    <mergeCell ref="I1:L1"/>
  </mergeCells>
  <phoneticPr fontId="21"/>
  <conditionalFormatting sqref="B42:M49">
    <cfRule type="cellIs" dxfId="48" priority="1" stopIfTrue="1" operator="lessThan">
      <formula>0.15</formula>
    </cfRule>
  </conditionalFormatting>
  <pageMargins left="0.45" right="0.45" top="0.75" bottom="0.75" header="0.3" footer="0.3"/>
  <pageSetup scale="65" orientation="landscape"/>
  <headerFooter>
    <oddHeader>&amp;L&amp;"-,Bold"&amp;16Example results&amp;R&amp;"-,Bold"&amp;12 100-6260-B2</oddHeader>
    <oddFooter>&amp;RResult 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0"/>
  <sheetViews>
    <sheetView view="pageLayout" workbookViewId="0">
      <selection activeCell="Q10" sqref="Q10"/>
    </sheetView>
  </sheetViews>
  <sheetFormatPr baseColWidth="10" defaultColWidth="9.1640625" defaultRowHeight="14" x14ac:dyDescent="0"/>
  <cols>
    <col min="1" max="15" width="9.1640625" style="60"/>
    <col min="16" max="16" width="16" style="60" customWidth="1"/>
    <col min="17" max="16384" width="9.1640625" style="60"/>
  </cols>
  <sheetData>
    <row r="1" spans="2:18">
      <c r="B1" s="11" t="s">
        <v>145</v>
      </c>
    </row>
    <row r="2" spans="2:18" ht="15" customHeight="1">
      <c r="C2" s="66"/>
    </row>
    <row r="3" spans="2:18" ht="45" customHeight="1">
      <c r="C3" s="61"/>
      <c r="D3" s="60" t="s">
        <v>219</v>
      </c>
      <c r="G3" s="67"/>
      <c r="H3" s="60" t="s">
        <v>218</v>
      </c>
      <c r="P3" s="62" t="s">
        <v>220</v>
      </c>
    </row>
    <row r="4" spans="2:18" ht="15" customHeight="1">
      <c r="C4" s="75"/>
      <c r="D4" s="75"/>
      <c r="F4" s="11" t="s">
        <v>135</v>
      </c>
    </row>
    <row r="5" spans="2:18">
      <c r="B5" s="22"/>
      <c r="C5" s="63">
        <v>1</v>
      </c>
      <c r="D5" s="63">
        <v>2</v>
      </c>
      <c r="E5" s="63">
        <v>3</v>
      </c>
      <c r="F5" s="63">
        <v>4</v>
      </c>
      <c r="G5" s="63">
        <v>5</v>
      </c>
      <c r="H5" s="63">
        <v>6</v>
      </c>
      <c r="I5" s="63">
        <v>7</v>
      </c>
      <c r="J5" s="63">
        <v>8</v>
      </c>
      <c r="K5" s="63">
        <v>9</v>
      </c>
      <c r="L5" s="63">
        <v>10</v>
      </c>
      <c r="M5" s="63">
        <v>11</v>
      </c>
      <c r="N5" s="63">
        <v>12</v>
      </c>
      <c r="P5" s="62"/>
      <c r="R5" s="11"/>
    </row>
    <row r="6" spans="2:18">
      <c r="B6" s="63" t="s">
        <v>1</v>
      </c>
      <c r="C6" s="23">
        <f>'Example Results'!B42/2</f>
        <v>0.74906082410373898</v>
      </c>
      <c r="D6" s="23">
        <f>'Example Results'!C42/2</f>
        <v>0.76488773703036594</v>
      </c>
      <c r="E6" s="69">
        <f>'Example Results'!D42/2</f>
        <v>0.73114117111640764</v>
      </c>
      <c r="F6" s="23">
        <f>'Example Results'!E42/2</f>
        <v>0.80034654481217338</v>
      </c>
      <c r="G6" s="23">
        <f>'Example Results'!F42/2</f>
        <v>0.84121386262099629</v>
      </c>
      <c r="H6" s="23">
        <f>'Example Results'!G42/2</f>
        <v>0.80947850144070221</v>
      </c>
      <c r="I6" s="23">
        <f>'Example Results'!H42/2</f>
        <v>0.74114283790003443</v>
      </c>
      <c r="J6" s="23">
        <f>'Example Results'!I42/2</f>
        <v>0.7906257219327969</v>
      </c>
      <c r="K6" s="23">
        <f>'Example Results'!J42/2</f>
        <v>0.86426118173109301</v>
      </c>
      <c r="L6" s="23">
        <f>'Example Results'!K42/2</f>
        <v>0.93444497935134385</v>
      </c>
      <c r="M6" s="23">
        <f>'Example Results'!L42/2</f>
        <v>0.85573621031497615</v>
      </c>
      <c r="N6" s="23">
        <f>'Example Results'!M42/2</f>
        <v>0.72749925984193486</v>
      </c>
      <c r="P6" s="64">
        <f>COUNTIF(C6:N13,"&lt;0.3")-COUNTIF(C6:N13,"&lt;0.1")</f>
        <v>4</v>
      </c>
    </row>
    <row r="7" spans="2:18">
      <c r="B7" s="63" t="s">
        <v>2</v>
      </c>
      <c r="C7" s="23">
        <f>'Example Results'!B43/2</f>
        <v>0.73982015370582299</v>
      </c>
      <c r="D7" s="23">
        <f>'Example Results'!C43/2</f>
        <v>0.36704063847694923</v>
      </c>
      <c r="E7" s="23">
        <f>'Example Results'!D43/2</f>
        <v>0.83835106669379889</v>
      </c>
      <c r="F7" s="23">
        <f>'Example Results'!E43/2</f>
        <v>0.85311802036889994</v>
      </c>
      <c r="G7" s="23">
        <f>'Example Results'!F43/2</f>
        <v>0.82366564834573808</v>
      </c>
      <c r="H7" s="23">
        <f>'Example Results'!G43/2</f>
        <v>0.85416892013964341</v>
      </c>
      <c r="I7" s="23">
        <f>'Example Results'!H43/2</f>
        <v>0.81478735717911288</v>
      </c>
      <c r="J7" s="23">
        <f>'Example Results'!I43/2</f>
        <v>0.77982682084033028</v>
      </c>
      <c r="K7" s="23">
        <f>'Example Results'!J43/2</f>
        <v>0.87095613802919103</v>
      </c>
      <c r="L7" s="23">
        <f>'Example Results'!K43/2</f>
        <v>0.87096519750997325</v>
      </c>
      <c r="M7" s="23">
        <f>'Example Results'!L43/2</f>
        <v>0.81552117512247668</v>
      </c>
      <c r="N7" s="23">
        <f>'Example Results'!M43/2</f>
        <v>0.81490513042928225</v>
      </c>
      <c r="P7" s="64"/>
      <c r="R7" s="65"/>
    </row>
    <row r="8" spans="2:18">
      <c r="B8" s="63" t="s">
        <v>0</v>
      </c>
      <c r="C8" s="23">
        <f>'Example Results'!B44/2</f>
        <v>0.74095258880360682</v>
      </c>
      <c r="D8" s="23">
        <f>'Example Results'!C44/2</f>
        <v>0.8601572369367243</v>
      </c>
      <c r="E8" s="23">
        <f>'Example Results'!D44/2</f>
        <v>0.78624093323417787</v>
      </c>
      <c r="F8" s="23">
        <f>'Example Results'!E44/2</f>
        <v>0.75000301010509518</v>
      </c>
      <c r="G8" s="23">
        <f>'Example Results'!F44/2</f>
        <v>0.89303409269558454</v>
      </c>
      <c r="H8" s="23">
        <f>'Example Results'!G44/2</f>
        <v>0.89714709697073547</v>
      </c>
      <c r="I8" s="23">
        <f>'Example Results'!H44/2</f>
        <v>0.94028834445590848</v>
      </c>
      <c r="J8" s="23">
        <f>'Example Results'!I44/2</f>
        <v>0.92624614924338888</v>
      </c>
      <c r="K8" s="23">
        <f>'Example Results'!J44/2</f>
        <v>0.8888848504973047</v>
      </c>
      <c r="L8" s="23">
        <f>'Example Results'!K44/2</f>
        <v>0.84452057310652517</v>
      </c>
      <c r="M8" s="23">
        <f>'Example Results'!L44/2</f>
        <v>0.88609453041636521</v>
      </c>
      <c r="N8" s="23">
        <f>'Example Results'!M44/2</f>
        <v>0.82858494641051106</v>
      </c>
      <c r="P8" s="64"/>
    </row>
    <row r="9" spans="2:18">
      <c r="B9" s="63" t="s">
        <v>3</v>
      </c>
      <c r="C9" s="23">
        <f>'Example Results'!B45/2</f>
        <v>0.29336894075552411</v>
      </c>
      <c r="D9" s="23">
        <f>'Example Results'!C45/2</f>
        <v>0.91127988699107776</v>
      </c>
      <c r="E9" s="23">
        <f>'Example Results'!D45/2</f>
        <v>0.843007639815886</v>
      </c>
      <c r="F9" s="70">
        <f>'Example Results'!E45/2</f>
        <v>0.76345633906676713</v>
      </c>
      <c r="G9" s="23">
        <f>'Example Results'!F45/2</f>
        <v>0.82680022869640368</v>
      </c>
      <c r="H9" s="23">
        <f>'Example Results'!G45/2</f>
        <v>0.29341423815943546</v>
      </c>
      <c r="I9" s="23">
        <f>'Example Results'!H45/2</f>
        <v>0.89481881040969191</v>
      </c>
      <c r="J9" s="23">
        <f>'Example Results'!I45/2</f>
        <v>0.87705316859565907</v>
      </c>
      <c r="K9" s="70">
        <f>'Example Results'!J45/2</f>
        <v>0.83874062436743646</v>
      </c>
      <c r="L9" s="23">
        <f>'Example Results'!K45/2</f>
        <v>0.88035987908118785</v>
      </c>
      <c r="M9" s="23">
        <f>'Example Results'!L45/2</f>
        <v>0.96287363004610915</v>
      </c>
      <c r="N9" s="23">
        <f>'Example Results'!M45/2</f>
        <v>0.82722602429317038</v>
      </c>
      <c r="P9" s="64"/>
    </row>
    <row r="10" spans="2:18">
      <c r="B10" s="63" t="s">
        <v>4</v>
      </c>
      <c r="C10" s="23">
        <f>'Example Results'!B46/2</f>
        <v>0.80021065260043922</v>
      </c>
      <c r="D10" s="23">
        <f>'Example Results'!C46/2</f>
        <v>0.82241543999778477</v>
      </c>
      <c r="E10" s="23">
        <f>'Example Results'!D46/2</f>
        <v>0.85667839631633247</v>
      </c>
      <c r="F10" s="23">
        <f>'Example Results'!E46/2</f>
        <v>0.74841760096819776</v>
      </c>
      <c r="G10" s="23">
        <f>'Example Results'!F46/2</f>
        <v>0.89034342690325019</v>
      </c>
      <c r="H10" s="23">
        <f>'Example Results'!G46/2</f>
        <v>0.8455352349541394</v>
      </c>
      <c r="I10" s="23">
        <f>'Example Results'!H46/2</f>
        <v>0.85253821359883464</v>
      </c>
      <c r="J10" s="23">
        <f>'Example Results'!I46/2</f>
        <v>0.8256768530794022</v>
      </c>
      <c r="K10" s="23">
        <f>'Example Results'!J46/2</f>
        <v>0.81043880640362287</v>
      </c>
      <c r="L10" s="23">
        <f>'Example Results'!K46/2</f>
        <v>0.86109036345729817</v>
      </c>
      <c r="M10" s="23">
        <f>'Example Results'!L46/2</f>
        <v>0.33155465225279496</v>
      </c>
      <c r="N10" s="23">
        <f>'Example Results'!M46/2</f>
        <v>0.92320216370054586</v>
      </c>
      <c r="P10" s="64"/>
    </row>
    <row r="11" spans="2:18">
      <c r="B11" s="63" t="s">
        <v>5</v>
      </c>
      <c r="C11" s="23">
        <f>'Example Results'!B47/2</f>
        <v>0.76487867754958372</v>
      </c>
      <c r="D11" s="70">
        <f>'Example Results'!C47/2</f>
        <v>0.87060281827868247</v>
      </c>
      <c r="E11" s="70">
        <f>'Example Results'!D47/2</f>
        <v>0.88565061585803395</v>
      </c>
      <c r="F11" s="23">
        <f>'Example Results'!E47/2</f>
        <v>0.85431387183215979</v>
      </c>
      <c r="G11" s="23">
        <f>'Example Results'!F47/2</f>
        <v>0.99352185353253097</v>
      </c>
      <c r="H11" s="70">
        <f>'Example Results'!G47/2</f>
        <v>0.31345380964981817</v>
      </c>
      <c r="I11" s="23">
        <f>'Example Results'!H47/2</f>
        <v>0.8986781492229392</v>
      </c>
      <c r="J11" s="23">
        <f>'Example Results'!I47/2</f>
        <v>0.89713803748995324</v>
      </c>
      <c r="K11" s="23">
        <f>'Example Results'!J47/2</f>
        <v>0.89008976144134666</v>
      </c>
      <c r="L11" s="23">
        <f>'Example Results'!K47/2</f>
        <v>0.86953379954637444</v>
      </c>
      <c r="M11" s="23">
        <f>'Example Results'!L47/2</f>
        <v>0.85862618468452057</v>
      </c>
      <c r="N11" s="23">
        <f>'Example Results'!M47/2</f>
        <v>0.83578723363241614</v>
      </c>
      <c r="P11" s="64"/>
    </row>
    <row r="12" spans="2:18">
      <c r="B12" s="63" t="s">
        <v>6</v>
      </c>
      <c r="C12" s="23">
        <f>'Example Results'!B48/2</f>
        <v>0.31793825263704212</v>
      </c>
      <c r="D12" s="23">
        <f>'Example Results'!C48/2</f>
        <v>0.90820872300588795</v>
      </c>
      <c r="E12" s="23">
        <f>'Example Results'!D48/2</f>
        <v>0.84034415246589844</v>
      </c>
      <c r="F12" s="23">
        <f>'Example Results'!E48/2</f>
        <v>0.31731314846306546</v>
      </c>
      <c r="G12" s="23">
        <f>'Example Results'!F48/2</f>
        <v>0.88111181598611643</v>
      </c>
      <c r="H12" s="23">
        <f>'Example Results'!G48/2</f>
        <v>0.83880404073291226</v>
      </c>
      <c r="I12" s="23">
        <f>'Example Results'!H48/2</f>
        <v>0.85011933222996838</v>
      </c>
      <c r="J12" s="23">
        <f>'Example Results'!I48/2</f>
        <v>0.84986566676806485</v>
      </c>
      <c r="K12" s="23">
        <f>'Example Results'!J48/2</f>
        <v>0.71641045536443548</v>
      </c>
      <c r="L12" s="23">
        <f>'Example Results'!K48/2</f>
        <v>0.87226070326183802</v>
      </c>
      <c r="M12" s="23">
        <f>'Example Results'!L48/2</f>
        <v>0.81340125661942542</v>
      </c>
      <c r="N12" s="23">
        <f>'Example Results'!M48/2</f>
        <v>0.8545947157364101</v>
      </c>
      <c r="P12" s="64"/>
    </row>
    <row r="13" spans="2:18">
      <c r="B13" s="63" t="s">
        <v>7</v>
      </c>
      <c r="C13" s="23">
        <f>'Example Results'!B49/2</f>
        <v>0.78133975413096945</v>
      </c>
      <c r="D13" s="23">
        <f>'Example Results'!C49/2</f>
        <v>0.80962345313321848</v>
      </c>
      <c r="E13" s="23">
        <f>'Example Results'!D49/2</f>
        <v>0.88002467829224384</v>
      </c>
      <c r="F13" s="23">
        <f>'Example Results'!E49/2</f>
        <v>0.88584992443524402</v>
      </c>
      <c r="G13" s="23">
        <f>'Example Results'!F49/2</f>
        <v>0.74602589804167829</v>
      </c>
      <c r="H13" s="23">
        <f>'Example Results'!G49/2</f>
        <v>0.95067956891317296</v>
      </c>
      <c r="I13" s="23">
        <f>'Example Results'!H49/2</f>
        <v>0.90684980088854739</v>
      </c>
      <c r="J13" s="23">
        <f>'Example Results'!I49/2</f>
        <v>0.88276064148848965</v>
      </c>
      <c r="K13" s="23">
        <f>'Example Results'!J49/2</f>
        <v>0.79474778568873006</v>
      </c>
      <c r="L13" s="23">
        <f>'Example Results'!K49/2</f>
        <v>0.29769031308866717</v>
      </c>
      <c r="M13" s="23">
        <f>'Example Results'!L49/2</f>
        <v>0.29532578860449454</v>
      </c>
      <c r="N13" s="23">
        <f>'Example Results'!M49/2</f>
        <v>0.3091143183551105</v>
      </c>
      <c r="P13" s="64">
        <f>AVERAGE(C6:N13)</f>
        <v>0.78758645486952805</v>
      </c>
    </row>
    <row r="14" spans="2:18">
      <c r="P14" s="64"/>
    </row>
    <row r="15" spans="2:18">
      <c r="P15" s="64"/>
    </row>
    <row r="16" spans="2:18">
      <c r="F16" s="11" t="s">
        <v>136</v>
      </c>
      <c r="P16" s="64"/>
    </row>
    <row r="17" spans="2:16">
      <c r="B17" s="22"/>
      <c r="C17" s="63">
        <v>1</v>
      </c>
      <c r="D17" s="63">
        <v>2</v>
      </c>
      <c r="E17" s="63">
        <v>3</v>
      </c>
      <c r="F17" s="63">
        <v>4</v>
      </c>
      <c r="G17" s="63">
        <v>5</v>
      </c>
      <c r="H17" s="63">
        <v>6</v>
      </c>
      <c r="I17" s="63">
        <v>7</v>
      </c>
      <c r="J17" s="63">
        <v>8</v>
      </c>
      <c r="K17" s="63">
        <v>9</v>
      </c>
      <c r="L17" s="63">
        <v>10</v>
      </c>
      <c r="M17" s="63">
        <v>11</v>
      </c>
      <c r="N17" s="63">
        <v>12</v>
      </c>
      <c r="P17" s="64"/>
    </row>
    <row r="18" spans="2:16">
      <c r="B18" s="63" t="s">
        <v>1</v>
      </c>
      <c r="C18" s="23">
        <f>'Example Results'!B42/3</f>
        <v>0.499373882735826</v>
      </c>
      <c r="D18" s="23">
        <f>'Example Results'!C42/3</f>
        <v>0.50992515802024396</v>
      </c>
      <c r="E18" s="23">
        <f>'Example Results'!D42/3</f>
        <v>0.48742744741093841</v>
      </c>
      <c r="F18" s="23">
        <f>'Example Results'!E42/3</f>
        <v>0.53356436320811562</v>
      </c>
      <c r="G18" s="23">
        <f>'Example Results'!F42/3</f>
        <v>0.56080924174733082</v>
      </c>
      <c r="H18" s="23">
        <f>'Example Results'!G42/3</f>
        <v>0.53965233429380144</v>
      </c>
      <c r="I18" s="23">
        <f>'Example Results'!H42/3</f>
        <v>0.49409522526668964</v>
      </c>
      <c r="J18" s="23">
        <f>'Example Results'!I42/3</f>
        <v>0.5270838146218646</v>
      </c>
      <c r="K18" s="23">
        <f>'Example Results'!J42/3</f>
        <v>0.57617412115406197</v>
      </c>
      <c r="L18" s="23">
        <f>'Example Results'!K42/3</f>
        <v>0.62296331956756257</v>
      </c>
      <c r="M18" s="23">
        <f>'Example Results'!L42/3</f>
        <v>0.57049080687665077</v>
      </c>
      <c r="N18" s="23">
        <f>'Example Results'!M42/3</f>
        <v>0.48499950656128993</v>
      </c>
      <c r="P18" s="64">
        <f>COUNTIF(C18:N25,"&lt;0.3")-COUNTIF(C18:N25,"&lt;0.1")</f>
        <v>10</v>
      </c>
    </row>
    <row r="19" spans="2:16">
      <c r="B19" s="63" t="s">
        <v>2</v>
      </c>
      <c r="C19" s="23">
        <f>'Example Results'!B43/3</f>
        <v>0.49321343580388199</v>
      </c>
      <c r="D19" s="23">
        <f>'Example Results'!C43/3</f>
        <v>0.24469375898463283</v>
      </c>
      <c r="E19" s="23">
        <f>'Example Results'!D43/3</f>
        <v>0.55890071112919926</v>
      </c>
      <c r="F19" s="23">
        <f>'Example Results'!E43/3</f>
        <v>0.56874534691259993</v>
      </c>
      <c r="G19" s="23">
        <f>'Example Results'!F43/3</f>
        <v>0.54911043223049205</v>
      </c>
      <c r="H19" s="23">
        <f>'Example Results'!G43/3</f>
        <v>0.56944594675976223</v>
      </c>
      <c r="I19" s="23">
        <f>'Example Results'!H43/3</f>
        <v>0.54319157145274188</v>
      </c>
      <c r="J19" s="23">
        <f>'Example Results'!I43/3</f>
        <v>0.51988454722688682</v>
      </c>
      <c r="K19" s="23">
        <f>'Example Results'!J43/3</f>
        <v>0.58063742535279406</v>
      </c>
      <c r="L19" s="23">
        <f>'Example Results'!K43/3</f>
        <v>0.58064346500664887</v>
      </c>
      <c r="M19" s="23">
        <f>'Example Results'!L43/3</f>
        <v>0.54368078341498449</v>
      </c>
      <c r="N19" s="23">
        <f>'Example Results'!M43/3</f>
        <v>0.54327008695285484</v>
      </c>
      <c r="P19" s="64"/>
    </row>
    <row r="20" spans="2:16">
      <c r="B20" s="63" t="s">
        <v>0</v>
      </c>
      <c r="C20" s="23">
        <f>'Example Results'!B44/3</f>
        <v>0.49396839253573788</v>
      </c>
      <c r="D20" s="23">
        <f>'Example Results'!C44/3</f>
        <v>0.57343815795781616</v>
      </c>
      <c r="E20" s="23">
        <f>'Example Results'!D44/3</f>
        <v>0.52416062215611858</v>
      </c>
      <c r="F20" s="23">
        <f>'Example Results'!E44/3</f>
        <v>0.50000200673673012</v>
      </c>
      <c r="G20" s="23">
        <f>'Example Results'!F44/3</f>
        <v>0.59535606179705636</v>
      </c>
      <c r="H20" s="23">
        <f>'Example Results'!G44/3</f>
        <v>0.59809806464715698</v>
      </c>
      <c r="I20" s="23">
        <f>'Example Results'!H44/3</f>
        <v>0.62685889630393898</v>
      </c>
      <c r="J20" s="23">
        <f>'Example Results'!I44/3</f>
        <v>0.61749743282892589</v>
      </c>
      <c r="K20" s="23">
        <f>'Example Results'!J44/3</f>
        <v>0.59258990033153647</v>
      </c>
      <c r="L20" s="23">
        <f>'Example Results'!K44/3</f>
        <v>0.56301371540435008</v>
      </c>
      <c r="M20" s="23">
        <f>'Example Results'!L44/3</f>
        <v>0.59072968694424344</v>
      </c>
      <c r="N20" s="23">
        <f>'Example Results'!M44/3</f>
        <v>0.55238996427367404</v>
      </c>
      <c r="P20" s="64"/>
    </row>
    <row r="21" spans="2:16">
      <c r="B21" s="63" t="s">
        <v>3</v>
      </c>
      <c r="C21" s="23">
        <f>'Example Results'!B45/3</f>
        <v>0.19557929383701608</v>
      </c>
      <c r="D21" s="23">
        <f>'Example Results'!C45/3</f>
        <v>0.60751992466071847</v>
      </c>
      <c r="E21" s="23">
        <f>'Example Results'!D45/3</f>
        <v>0.56200509321059067</v>
      </c>
      <c r="F21" s="23">
        <f>'Example Results'!E45/3</f>
        <v>0.50897089271117812</v>
      </c>
      <c r="G21" s="23">
        <f>'Example Results'!F45/3</f>
        <v>0.55120015246426912</v>
      </c>
      <c r="H21" s="23">
        <f>'Example Results'!G45/3</f>
        <v>0.19560949210629031</v>
      </c>
      <c r="I21" s="23">
        <f>'Example Results'!H45/3</f>
        <v>0.59654587360646127</v>
      </c>
      <c r="J21" s="23">
        <f>'Example Results'!I45/3</f>
        <v>0.58470211239710601</v>
      </c>
      <c r="K21" s="23">
        <f>'Example Results'!J45/3</f>
        <v>0.5591604162449576</v>
      </c>
      <c r="L21" s="23">
        <f>'Example Results'!K45/3</f>
        <v>0.58690658605412527</v>
      </c>
      <c r="M21" s="23">
        <f>'Example Results'!L45/3</f>
        <v>0.64191575336407281</v>
      </c>
      <c r="N21" s="23">
        <f>'Example Results'!M45/3</f>
        <v>0.55148401619544696</v>
      </c>
      <c r="P21" s="64"/>
    </row>
    <row r="22" spans="2:16">
      <c r="B22" s="63" t="s">
        <v>4</v>
      </c>
      <c r="C22" s="23">
        <f>'Example Results'!B46/3</f>
        <v>0.53347376840029281</v>
      </c>
      <c r="D22" s="23">
        <f>'Example Results'!C46/3</f>
        <v>0.54827695999852322</v>
      </c>
      <c r="E22" s="23">
        <f>'Example Results'!D46/3</f>
        <v>0.57111893087755494</v>
      </c>
      <c r="F22" s="23">
        <f>'Example Results'!E46/3</f>
        <v>0.49894506731213184</v>
      </c>
      <c r="G22" s="23">
        <f>'Example Results'!F46/3</f>
        <v>0.59356228460216676</v>
      </c>
      <c r="H22" s="23">
        <f>'Example Results'!G46/3</f>
        <v>0.5636901566360929</v>
      </c>
      <c r="I22" s="23">
        <f>'Example Results'!H46/3</f>
        <v>0.56835880906588976</v>
      </c>
      <c r="J22" s="23">
        <f>'Example Results'!I46/3</f>
        <v>0.55045123538626817</v>
      </c>
      <c r="K22" s="23">
        <f>'Example Results'!J46/3</f>
        <v>0.54029253760241525</v>
      </c>
      <c r="L22" s="23">
        <f>'Example Results'!K46/3</f>
        <v>0.57406024230486541</v>
      </c>
      <c r="M22" s="23">
        <f>'Example Results'!L46/3</f>
        <v>0.22103643483519664</v>
      </c>
      <c r="N22" s="23">
        <f>'Example Results'!M46/3</f>
        <v>0.61546810913369721</v>
      </c>
      <c r="P22" s="64"/>
    </row>
    <row r="23" spans="2:16">
      <c r="B23" s="63" t="s">
        <v>5</v>
      </c>
      <c r="C23" s="23">
        <f>'Example Results'!B47/3</f>
        <v>0.50991911836638915</v>
      </c>
      <c r="D23" s="23">
        <f>'Example Results'!C47/3</f>
        <v>0.58040187885245498</v>
      </c>
      <c r="E23" s="23">
        <f>'Example Results'!D47/3</f>
        <v>0.59043374390535597</v>
      </c>
      <c r="F23" s="23">
        <f>'Example Results'!E47/3</f>
        <v>0.56954258122143986</v>
      </c>
      <c r="G23" s="23">
        <f>'Example Results'!F47/3</f>
        <v>0.66234790235502061</v>
      </c>
      <c r="H23" s="23">
        <f>'Example Results'!G47/3</f>
        <v>0.20896920643321212</v>
      </c>
      <c r="I23" s="23">
        <f>'Example Results'!H47/3</f>
        <v>0.59911876614862614</v>
      </c>
      <c r="J23" s="23">
        <f>'Example Results'!I47/3</f>
        <v>0.59809202499330216</v>
      </c>
      <c r="K23" s="23">
        <f>'Example Results'!J47/3</f>
        <v>0.59339317429423111</v>
      </c>
      <c r="L23" s="23">
        <f>'Example Results'!K47/3</f>
        <v>0.57968919969758292</v>
      </c>
      <c r="M23" s="23">
        <f>'Example Results'!L47/3</f>
        <v>0.57241745645634701</v>
      </c>
      <c r="N23" s="23">
        <f>'Example Results'!M47/3</f>
        <v>0.55719148908827743</v>
      </c>
      <c r="P23" s="64"/>
    </row>
    <row r="24" spans="2:16">
      <c r="B24" s="63" t="s">
        <v>6</v>
      </c>
      <c r="C24" s="23">
        <f>'Example Results'!B48/3</f>
        <v>0.2119588350913614</v>
      </c>
      <c r="D24" s="23">
        <f>'Example Results'!C48/3</f>
        <v>0.60547248200392534</v>
      </c>
      <c r="E24" s="23">
        <f>'Example Results'!D48/3</f>
        <v>0.56022943497726563</v>
      </c>
      <c r="F24" s="23">
        <f>'Example Results'!E48/3</f>
        <v>0.21154209897537699</v>
      </c>
      <c r="G24" s="23">
        <f>'Example Results'!F48/3</f>
        <v>0.58740787732407762</v>
      </c>
      <c r="H24" s="23">
        <f>'Example Results'!G48/3</f>
        <v>0.55920269382194154</v>
      </c>
      <c r="I24" s="23">
        <f>'Example Results'!H48/3</f>
        <v>0.56674622148664555</v>
      </c>
      <c r="J24" s="23">
        <f>'Example Results'!I48/3</f>
        <v>0.5665771111787099</v>
      </c>
      <c r="K24" s="23">
        <f>'Example Results'!J48/3</f>
        <v>0.47760697024295701</v>
      </c>
      <c r="L24" s="23">
        <f>'Example Results'!K48/3</f>
        <v>0.58150713550789201</v>
      </c>
      <c r="M24" s="23">
        <f>'Example Results'!L48/3</f>
        <v>0.54226750441295024</v>
      </c>
      <c r="N24" s="23">
        <f>'Example Results'!M48/3</f>
        <v>0.56972981049094007</v>
      </c>
      <c r="P24" s="64"/>
    </row>
    <row r="25" spans="2:16">
      <c r="B25" s="63" t="s">
        <v>7</v>
      </c>
      <c r="C25" s="23">
        <f>'Example Results'!B49/3</f>
        <v>0.52089316942064634</v>
      </c>
      <c r="D25" s="23">
        <f>'Example Results'!C49/3</f>
        <v>0.53974896875547895</v>
      </c>
      <c r="E25" s="23">
        <f>'Example Results'!D49/3</f>
        <v>0.58668311886149593</v>
      </c>
      <c r="F25" s="23">
        <f>'Example Results'!E49/3</f>
        <v>0.59056661629016272</v>
      </c>
      <c r="G25" s="23">
        <f>'Example Results'!F49/3</f>
        <v>0.4973505986944522</v>
      </c>
      <c r="H25" s="23">
        <f>'Example Results'!G49/3</f>
        <v>0.63378637927544867</v>
      </c>
      <c r="I25" s="23">
        <f>'Example Results'!H49/3</f>
        <v>0.60456653392569826</v>
      </c>
      <c r="J25" s="23">
        <f>'Example Results'!I49/3</f>
        <v>0.58850709432565973</v>
      </c>
      <c r="K25" s="23">
        <f>'Example Results'!J49/3</f>
        <v>0.52983185712582004</v>
      </c>
      <c r="L25" s="23">
        <f>'Example Results'!K49/3</f>
        <v>0.1984602087257781</v>
      </c>
      <c r="M25" s="23">
        <f>'Example Results'!L49/3</f>
        <v>0.19688385906966302</v>
      </c>
      <c r="N25" s="23">
        <f>'Example Results'!M49/3</f>
        <v>0.20607621223674033</v>
      </c>
      <c r="P25" s="64">
        <f>AVERAGE(C18:N25)</f>
        <v>0.52505763657968541</v>
      </c>
    </row>
    <row r="26" spans="2:16">
      <c r="P26" s="64"/>
    </row>
    <row r="27" spans="2:16">
      <c r="P27" s="64"/>
    </row>
    <row r="28" spans="2:16">
      <c r="F28" s="11" t="s">
        <v>137</v>
      </c>
      <c r="P28" s="64"/>
    </row>
    <row r="29" spans="2:16">
      <c r="B29" s="22"/>
      <c r="C29" s="63">
        <v>1</v>
      </c>
      <c r="D29" s="63">
        <v>2</v>
      </c>
      <c r="E29" s="63">
        <v>3</v>
      </c>
      <c r="F29" s="63">
        <v>4</v>
      </c>
      <c r="G29" s="63">
        <v>5</v>
      </c>
      <c r="H29" s="63">
        <v>6</v>
      </c>
      <c r="I29" s="63">
        <v>7</v>
      </c>
      <c r="J29" s="63">
        <v>8</v>
      </c>
      <c r="K29" s="63">
        <v>9</v>
      </c>
      <c r="L29" s="63">
        <v>10</v>
      </c>
      <c r="M29" s="63">
        <v>11</v>
      </c>
      <c r="N29" s="63">
        <v>12</v>
      </c>
      <c r="P29" s="64"/>
    </row>
    <row r="30" spans="2:16">
      <c r="B30" s="63" t="s">
        <v>1</v>
      </c>
      <c r="C30" s="23">
        <f>'Example Results'!B42/4</f>
        <v>0.37453041205186949</v>
      </c>
      <c r="D30" s="23">
        <f>'Example Results'!C42/4</f>
        <v>0.38244386851518297</v>
      </c>
      <c r="E30" s="23">
        <f>'Example Results'!D42/4</f>
        <v>0.36557058555820382</v>
      </c>
      <c r="F30" s="23">
        <f>'Example Results'!E42/4</f>
        <v>0.40017327240608669</v>
      </c>
      <c r="G30" s="23">
        <f>'Example Results'!F42/4</f>
        <v>0.42060693131049814</v>
      </c>
      <c r="H30" s="23">
        <f>'Example Results'!G42/4</f>
        <v>0.40473925072035111</v>
      </c>
      <c r="I30" s="23">
        <f>'Example Results'!H42/4</f>
        <v>0.37057141895001722</v>
      </c>
      <c r="J30" s="23">
        <f>'Example Results'!I42/4</f>
        <v>0.39531286096639845</v>
      </c>
      <c r="K30" s="23">
        <f>'Example Results'!J42/4</f>
        <v>0.4321305908655465</v>
      </c>
      <c r="L30" s="23">
        <f>'Example Results'!K42/4</f>
        <v>0.46722248967567193</v>
      </c>
      <c r="M30" s="23">
        <f>'Example Results'!L42/4</f>
        <v>0.42786810515748808</v>
      </c>
      <c r="N30" s="23">
        <f>'Example Results'!M42/4</f>
        <v>0.36374962992096743</v>
      </c>
      <c r="P30" s="64">
        <f>COUNTIF(C30:N37,"&lt;0.3")-COUNTIF(C30:N37,"&lt;0.1")</f>
        <v>10</v>
      </c>
    </row>
    <row r="31" spans="2:16">
      <c r="B31" s="63" t="s">
        <v>2</v>
      </c>
      <c r="C31" s="23">
        <f>'Example Results'!B43/4</f>
        <v>0.3699100768529115</v>
      </c>
      <c r="D31" s="23">
        <f>'Example Results'!C43/4</f>
        <v>0.18352031923847462</v>
      </c>
      <c r="E31" s="23">
        <f>'Example Results'!D43/4</f>
        <v>0.41917553334689944</v>
      </c>
      <c r="F31" s="23">
        <f>'Example Results'!E43/4</f>
        <v>0.42655901018444997</v>
      </c>
      <c r="G31" s="23">
        <f>'Example Results'!F43/4</f>
        <v>0.41183282417286904</v>
      </c>
      <c r="H31" s="23">
        <f>'Example Results'!G43/4</f>
        <v>0.4270844600698217</v>
      </c>
      <c r="I31" s="23">
        <f>'Example Results'!H43/4</f>
        <v>0.40739367858955644</v>
      </c>
      <c r="J31" s="23">
        <f>'Example Results'!I43/4</f>
        <v>0.38991341042016514</v>
      </c>
      <c r="K31" s="23">
        <f>'Example Results'!J43/4</f>
        <v>0.43547806901459551</v>
      </c>
      <c r="L31" s="23">
        <f>'Example Results'!K43/4</f>
        <v>0.43548259875498663</v>
      </c>
      <c r="M31" s="23">
        <f>'Example Results'!L43/4</f>
        <v>0.40776058756123834</v>
      </c>
      <c r="N31" s="23">
        <f>'Example Results'!M43/4</f>
        <v>0.40745256521464113</v>
      </c>
      <c r="P31" s="64"/>
    </row>
    <row r="32" spans="2:16">
      <c r="B32" s="63" t="s">
        <v>0</v>
      </c>
      <c r="C32" s="23">
        <f>'Example Results'!B44/4</f>
        <v>0.37047629440180341</v>
      </c>
      <c r="D32" s="23">
        <f>'Example Results'!C44/4</f>
        <v>0.43007861846836215</v>
      </c>
      <c r="E32" s="23">
        <f>'Example Results'!D44/4</f>
        <v>0.39312046661708894</v>
      </c>
      <c r="F32" s="23">
        <f>'Example Results'!E44/4</f>
        <v>0.37500150505254759</v>
      </c>
      <c r="G32" s="23">
        <f>'Example Results'!F44/4</f>
        <v>0.44651704634779227</v>
      </c>
      <c r="H32" s="23">
        <f>'Example Results'!G44/4</f>
        <v>0.44857354848536773</v>
      </c>
      <c r="I32" s="23">
        <f>'Example Results'!H44/4</f>
        <v>0.47014417222795424</v>
      </c>
      <c r="J32" s="23">
        <f>'Example Results'!I44/4</f>
        <v>0.46312307462169444</v>
      </c>
      <c r="K32" s="23">
        <f>'Example Results'!J44/4</f>
        <v>0.44444242524865235</v>
      </c>
      <c r="L32" s="23">
        <f>'Example Results'!K44/4</f>
        <v>0.42226028655326259</v>
      </c>
      <c r="M32" s="23">
        <f>'Example Results'!L44/4</f>
        <v>0.44304726520818261</v>
      </c>
      <c r="N32" s="23">
        <f>'Example Results'!M44/4</f>
        <v>0.41429247320525553</v>
      </c>
      <c r="P32" s="64"/>
    </row>
    <row r="33" spans="2:16">
      <c r="B33" s="63" t="s">
        <v>3</v>
      </c>
      <c r="C33" s="23">
        <f>'Example Results'!B45/4</f>
        <v>0.14668447037776206</v>
      </c>
      <c r="D33" s="23">
        <f>'Example Results'!C45/4</f>
        <v>0.45563994349553888</v>
      </c>
      <c r="E33" s="23">
        <f>'Example Results'!D45/4</f>
        <v>0.421503819907943</v>
      </c>
      <c r="F33" s="23">
        <f>'Example Results'!E45/4</f>
        <v>0.38172816953338357</v>
      </c>
      <c r="G33" s="23">
        <f>'Example Results'!F45/4</f>
        <v>0.41340011434820184</v>
      </c>
      <c r="H33" s="23">
        <f>'Example Results'!G45/4</f>
        <v>0.14670711907971773</v>
      </c>
      <c r="I33" s="23">
        <f>'Example Results'!H45/4</f>
        <v>0.44740940520484596</v>
      </c>
      <c r="J33" s="23">
        <f>'Example Results'!I45/4</f>
        <v>0.43852658429782954</v>
      </c>
      <c r="K33" s="23">
        <f>'Example Results'!J45/4</f>
        <v>0.41937031218371823</v>
      </c>
      <c r="L33" s="23">
        <f>'Example Results'!K45/4</f>
        <v>0.44017993954059392</v>
      </c>
      <c r="M33" s="23">
        <f>'Example Results'!L45/4</f>
        <v>0.48143681502305458</v>
      </c>
      <c r="N33" s="23">
        <f>'Example Results'!M45/4</f>
        <v>0.41361301214658519</v>
      </c>
      <c r="P33" s="64"/>
    </row>
    <row r="34" spans="2:16">
      <c r="B34" s="63" t="s">
        <v>4</v>
      </c>
      <c r="C34" s="23">
        <f>'Example Results'!B46/4</f>
        <v>0.40010532630021961</v>
      </c>
      <c r="D34" s="23">
        <f>'Example Results'!C46/4</f>
        <v>0.41120771999889238</v>
      </c>
      <c r="E34" s="23" t="b">
        <f>E35='Example Results'!D46/4</f>
        <v>0</v>
      </c>
      <c r="F34" s="23">
        <f>'Example Results'!E46/4</f>
        <v>0.37420880048409888</v>
      </c>
      <c r="G34" s="23">
        <f>'Example Results'!F46/4</f>
        <v>0.4451717134516251</v>
      </c>
      <c r="H34" s="23">
        <f>'Example Results'!G46/4</f>
        <v>0.4227676174770697</v>
      </c>
      <c r="I34" s="23">
        <f>'Example Results'!H46/4</f>
        <v>0.42626910679941732</v>
      </c>
      <c r="J34" s="23">
        <f>'Example Results'!I46/4</f>
        <v>0.4128384265397011</v>
      </c>
      <c r="K34" s="23">
        <f>'Example Results'!J46/4</f>
        <v>0.40521940320181143</v>
      </c>
      <c r="L34" s="23">
        <f>'Example Results'!K46/4</f>
        <v>0.43054518172864908</v>
      </c>
      <c r="M34" s="23">
        <f>'Example Results'!L46/4</f>
        <v>0.16577732612639748</v>
      </c>
      <c r="N34" s="23">
        <f>'Example Results'!M46/4</f>
        <v>0.46160108185027293</v>
      </c>
      <c r="P34" s="64"/>
    </row>
    <row r="35" spans="2:16">
      <c r="B35" s="63" t="s">
        <v>5</v>
      </c>
      <c r="C35" s="23">
        <f>'Example Results'!B47/4</f>
        <v>0.38243933877479186</v>
      </c>
      <c r="D35" s="23">
        <f>'Example Results'!C47/4</f>
        <v>0.43530140913934123</v>
      </c>
      <c r="E35" s="23">
        <f>'Example Results'!D47/4</f>
        <v>0.44282530792901698</v>
      </c>
      <c r="F35" s="23">
        <f>'Example Results'!E47/4</f>
        <v>0.42715693591607989</v>
      </c>
      <c r="G35" s="23">
        <f>'Example Results'!F47/4</f>
        <v>0.49676092676626549</v>
      </c>
      <c r="H35" s="23">
        <f>'Example Results'!G47/4</f>
        <v>0.15672690482490909</v>
      </c>
      <c r="I35" s="23">
        <f>'Example Results'!H47/4</f>
        <v>0.4493390746114696</v>
      </c>
      <c r="J35" s="23">
        <f>'Example Results'!I47/4</f>
        <v>0.44856901874497662</v>
      </c>
      <c r="K35" s="23">
        <f>'Example Results'!J47/4</f>
        <v>0.44504488072067333</v>
      </c>
      <c r="L35" s="23">
        <f>'Example Results'!K47/4</f>
        <v>0.43476689977318722</v>
      </c>
      <c r="M35" s="23">
        <f>'Example Results'!L47/4</f>
        <v>0.42931309234226028</v>
      </c>
      <c r="N35" s="23">
        <f>'Example Results'!M47/4</f>
        <v>0.41789361681620807</v>
      </c>
      <c r="P35" s="64"/>
    </row>
    <row r="36" spans="2:16">
      <c r="B36" s="63" t="s">
        <v>6</v>
      </c>
      <c r="C36" s="23">
        <f>'Example Results'!B48/4</f>
        <v>0.15896912631852106</v>
      </c>
      <c r="D36" s="23">
        <f>'Example Results'!C48/4</f>
        <v>0.45410436150294398</v>
      </c>
      <c r="E36" s="23">
        <f>'Example Results'!D48/4</f>
        <v>0.42017207623294922</v>
      </c>
      <c r="F36" s="23">
        <f>'Example Results'!E48/4</f>
        <v>0.15865657423153273</v>
      </c>
      <c r="G36" s="23">
        <f>'Example Results'!F48/4</f>
        <v>0.44055590799305822</v>
      </c>
      <c r="H36" s="23">
        <f>'Example Results'!G48/4</f>
        <v>0.41940202036645613</v>
      </c>
      <c r="I36" s="23">
        <f>'Example Results'!H48/4</f>
        <v>0.42505966611498419</v>
      </c>
      <c r="J36" s="23">
        <f>'Example Results'!I48/4</f>
        <v>0.42493283338403243</v>
      </c>
      <c r="K36" s="23">
        <f>'Example Results'!J48/4</f>
        <v>0.35820522768221774</v>
      </c>
      <c r="L36" s="23">
        <f>'Example Results'!K48/4</f>
        <v>0.43613035163091901</v>
      </c>
      <c r="M36" s="23">
        <f>'Example Results'!L48/4</f>
        <v>0.40670062830971271</v>
      </c>
      <c r="N36" s="23">
        <f>'Example Results'!M48/4</f>
        <v>0.42729735786820505</v>
      </c>
      <c r="P36" s="64"/>
    </row>
    <row r="37" spans="2:16">
      <c r="B37" s="63" t="s">
        <v>7</v>
      </c>
      <c r="C37" s="23">
        <f>'Example Results'!B49/4</f>
        <v>0.39066987706548473</v>
      </c>
      <c r="D37" s="23">
        <f>'Example Results'!C49/4</f>
        <v>0.40481172656660924</v>
      </c>
      <c r="E37" s="23">
        <f>'Example Results'!D49/4</f>
        <v>0.44001233914612192</v>
      </c>
      <c r="F37" s="23">
        <f>'Example Results'!E49/4</f>
        <v>0.44292496221762201</v>
      </c>
      <c r="G37" s="23">
        <f>'Example Results'!F49/4</f>
        <v>0.37301294902083915</v>
      </c>
      <c r="H37" s="23">
        <f>'Example Results'!G49/4</f>
        <v>0.47533978445658648</v>
      </c>
      <c r="I37" s="23">
        <f>'Example Results'!H49/4</f>
        <v>0.45342490044427369</v>
      </c>
      <c r="J37" s="23">
        <f>'Example Results'!I49/4</f>
        <v>0.44138032074424483</v>
      </c>
      <c r="K37" s="23">
        <f>'Example Results'!J49/4</f>
        <v>0.39737389284436503</v>
      </c>
      <c r="L37" s="23">
        <f>'Example Results'!K49/4</f>
        <v>0.14884515654433358</v>
      </c>
      <c r="M37" s="23">
        <f>'Example Results'!L49/4</f>
        <v>0.14766289430224727</v>
      </c>
      <c r="N37" s="23">
        <f>'Example Results'!M49/4</f>
        <v>0.15455715917755525</v>
      </c>
      <c r="P37" s="64"/>
    </row>
    <row r="38" spans="2:16">
      <c r="P38" s="64"/>
    </row>
    <row r="39" spans="2:16">
      <c r="P39" s="64"/>
    </row>
    <row r="40" spans="2:16">
      <c r="F40" s="11" t="s">
        <v>138</v>
      </c>
      <c r="P40" s="64"/>
    </row>
    <row r="41" spans="2:16">
      <c r="B41" s="22"/>
      <c r="C41" s="63">
        <v>1</v>
      </c>
      <c r="D41" s="63">
        <v>2</v>
      </c>
      <c r="E41" s="63">
        <v>3</v>
      </c>
      <c r="F41" s="63">
        <v>4</v>
      </c>
      <c r="G41" s="63">
        <v>5</v>
      </c>
      <c r="H41" s="63">
        <v>6</v>
      </c>
      <c r="I41" s="63">
        <v>7</v>
      </c>
      <c r="J41" s="63">
        <v>8</v>
      </c>
      <c r="K41" s="63">
        <v>9</v>
      </c>
      <c r="L41" s="63">
        <v>10</v>
      </c>
      <c r="M41" s="63">
        <v>11</v>
      </c>
      <c r="N41" s="63">
        <v>12</v>
      </c>
      <c r="P41" s="64"/>
    </row>
    <row r="42" spans="2:16">
      <c r="B42" s="63" t="s">
        <v>1</v>
      </c>
      <c r="C42" s="23">
        <f>'Example Results'!B42/5</f>
        <v>0.2996243296414956</v>
      </c>
      <c r="D42" s="23">
        <f>'Example Results'!C42/5</f>
        <v>0.30595509481214639</v>
      </c>
      <c r="E42" s="23">
        <f>'Example Results'!D42/5</f>
        <v>0.29245646844656303</v>
      </c>
      <c r="F42" s="23">
        <f>'Example Results'!E42/5</f>
        <v>0.32013861792486936</v>
      </c>
      <c r="G42" s="23">
        <f>'Example Results'!F42/5</f>
        <v>0.3364855450483985</v>
      </c>
      <c r="H42" s="23">
        <f>'Example Results'!G42/5</f>
        <v>0.32379140057628086</v>
      </c>
      <c r="I42" s="23">
        <f>'Example Results'!H42/5</f>
        <v>0.29645713516001376</v>
      </c>
      <c r="J42" s="23">
        <f>'Example Results'!I42/5</f>
        <v>0.31625028877311878</v>
      </c>
      <c r="K42" s="23">
        <f>'Example Results'!J42/5</f>
        <v>0.3457044726924372</v>
      </c>
      <c r="L42" s="23">
        <f>'Example Results'!K42/5</f>
        <v>0.37377799174053755</v>
      </c>
      <c r="M42" s="23">
        <f>'Example Results'!L42/5</f>
        <v>0.34229448412599045</v>
      </c>
      <c r="N42" s="23">
        <f>'Example Results'!M42/5</f>
        <v>0.29099970393677393</v>
      </c>
      <c r="P42" s="64">
        <f>COUNTIF(C42:N49,"&lt;0.3")-COUNTIF(C42:N49,"&lt;0.1")</f>
        <v>19</v>
      </c>
    </row>
    <row r="43" spans="2:16">
      <c r="B43" s="63" t="s">
        <v>2</v>
      </c>
      <c r="C43" s="23">
        <f>'Example Results'!B43/5</f>
        <v>0.2959280614823292</v>
      </c>
      <c r="D43" s="23">
        <f>'Example Results'!C43/5</f>
        <v>0.14681625539077969</v>
      </c>
      <c r="E43" s="23">
        <f>'Example Results'!D43/5</f>
        <v>0.33534042667751957</v>
      </c>
      <c r="F43" s="23">
        <f>'Example Results'!E43/5</f>
        <v>0.34124720814755999</v>
      </c>
      <c r="G43" s="23">
        <f>'Example Results'!F43/5</f>
        <v>0.32946625933829521</v>
      </c>
      <c r="H43" s="23">
        <f>'Example Results'!G43/5</f>
        <v>0.34166756805585735</v>
      </c>
      <c r="I43" s="23">
        <f>'Example Results'!H43/5</f>
        <v>0.32591494287164513</v>
      </c>
      <c r="J43" s="23">
        <f>'Example Results'!I43/5</f>
        <v>0.31193072833613211</v>
      </c>
      <c r="K43" s="23">
        <f>'Example Results'!J43/5</f>
        <v>0.34838245521167643</v>
      </c>
      <c r="L43" s="23">
        <f>'Example Results'!K43/5</f>
        <v>0.34838607900398932</v>
      </c>
      <c r="M43" s="23">
        <f>'Example Results'!L43/5</f>
        <v>0.32620847004899067</v>
      </c>
      <c r="N43" s="23">
        <f>'Example Results'!M43/5</f>
        <v>0.32596205217171292</v>
      </c>
      <c r="P43" s="64"/>
    </row>
    <row r="44" spans="2:16">
      <c r="B44" s="63" t="s">
        <v>0</v>
      </c>
      <c r="C44" s="23">
        <f>'Example Results'!B44/5</f>
        <v>0.29638103552144274</v>
      </c>
      <c r="D44" s="23">
        <f>'Example Results'!C44/5</f>
        <v>0.34406289477468971</v>
      </c>
      <c r="E44" s="23">
        <f>'Example Results'!D44/5</f>
        <v>0.31449637329367114</v>
      </c>
      <c r="F44" s="23">
        <f>'Example Results'!E44/5</f>
        <v>0.30000120404203806</v>
      </c>
      <c r="G44" s="23">
        <f>'Example Results'!F44/5</f>
        <v>0.35721363707823384</v>
      </c>
      <c r="H44" s="23">
        <f>'Example Results'!G44/5</f>
        <v>0.35885883878829417</v>
      </c>
      <c r="I44" s="23">
        <f>'Example Results'!H44/5</f>
        <v>0.37611533778236339</v>
      </c>
      <c r="J44" s="23">
        <f>'Example Results'!I44/5</f>
        <v>0.37049845969735556</v>
      </c>
      <c r="K44" s="23">
        <f>'Example Results'!J44/5</f>
        <v>0.35555394019892189</v>
      </c>
      <c r="L44" s="23">
        <f>'Example Results'!K44/5</f>
        <v>0.33780822924261006</v>
      </c>
      <c r="M44" s="23">
        <f>'Example Results'!L44/5</f>
        <v>0.35443781216654607</v>
      </c>
      <c r="N44" s="23">
        <f>'Example Results'!M44/5</f>
        <v>0.33143397856420442</v>
      </c>
      <c r="P44" s="64"/>
    </row>
    <row r="45" spans="2:16">
      <c r="B45" s="63" t="s">
        <v>3</v>
      </c>
      <c r="C45" s="23">
        <f>'Example Results'!B45/5</f>
        <v>0.11734757630220964</v>
      </c>
      <c r="D45" s="23">
        <f>'Example Results'!C45/5</f>
        <v>0.36451195479643111</v>
      </c>
      <c r="E45" s="23">
        <f>'Example Results'!D45/5</f>
        <v>0.33720305592635441</v>
      </c>
      <c r="F45" s="23">
        <f>'Example Results'!E45/5</f>
        <v>0.30538253562670686</v>
      </c>
      <c r="G45" s="23">
        <f>'Example Results'!F45/5</f>
        <v>0.33072009147856146</v>
      </c>
      <c r="H45" s="23">
        <f>'Example Results'!G45/5</f>
        <v>0.11736569526377419</v>
      </c>
      <c r="I45" s="23">
        <f>'Example Results'!H45/5</f>
        <v>0.35792752416387674</v>
      </c>
      <c r="J45" s="23">
        <f>'Example Results'!I45/5</f>
        <v>0.35082126743826364</v>
      </c>
      <c r="K45" s="23">
        <f>'Example Results'!J45/5</f>
        <v>0.33549624974697456</v>
      </c>
      <c r="L45" s="23">
        <f>'Example Results'!K45/5</f>
        <v>0.35214395163247514</v>
      </c>
      <c r="M45" s="23">
        <f>'Example Results'!L45/5</f>
        <v>0.38514945201844364</v>
      </c>
      <c r="N45" s="23">
        <f>'Example Results'!M45/5</f>
        <v>0.33089040971726813</v>
      </c>
      <c r="P45" s="64"/>
    </row>
    <row r="46" spans="2:16">
      <c r="B46" s="63" t="s">
        <v>4</v>
      </c>
      <c r="C46" s="23">
        <f>'Example Results'!B46/5</f>
        <v>0.32008426104017568</v>
      </c>
      <c r="D46" s="23">
        <f>'Example Results'!C46/5</f>
        <v>0.32896617599911393</v>
      </c>
      <c r="E46" s="23">
        <f>'Example Results'!D46/5</f>
        <v>0.34267135852653297</v>
      </c>
      <c r="F46" s="23">
        <f>'Example Results'!E46/5</f>
        <v>0.29936704038727913</v>
      </c>
      <c r="G46" s="23">
        <f>'Example Results'!F46/5</f>
        <v>0.35613737076130009</v>
      </c>
      <c r="H46" s="23">
        <f>'Example Results'!G46/5</f>
        <v>0.33821409398165575</v>
      </c>
      <c r="I46" s="23">
        <f>'Example Results'!H46/5</f>
        <v>0.34101528543953386</v>
      </c>
      <c r="J46" s="23">
        <f>'Example Results'!I46/5</f>
        <v>0.33027074123176087</v>
      </c>
      <c r="K46" s="23">
        <f>'Example Results'!J46/5</f>
        <v>0.32417552256144916</v>
      </c>
      <c r="L46" s="23">
        <f>'Example Results'!K46/5</f>
        <v>0.34443614538291928</v>
      </c>
      <c r="M46" s="23">
        <f>'Example Results'!L46/5</f>
        <v>0.13262186090111799</v>
      </c>
      <c r="N46" s="23">
        <f>'Example Results'!M46/5</f>
        <v>0.36928086548021832</v>
      </c>
      <c r="P46" s="64"/>
    </row>
    <row r="47" spans="2:16">
      <c r="B47" s="63" t="s">
        <v>5</v>
      </c>
      <c r="C47" s="23">
        <f>'Example Results'!B47/5</f>
        <v>0.3059514710198335</v>
      </c>
      <c r="D47" s="23">
        <f>'Example Results'!C47/5</f>
        <v>0.348241127311473</v>
      </c>
      <c r="E47" s="23">
        <f>'Example Results'!D47/5</f>
        <v>0.35426024634321357</v>
      </c>
      <c r="F47" s="23">
        <f>'Example Results'!E47/5</f>
        <v>0.34172554873286393</v>
      </c>
      <c r="G47" s="23">
        <f>'Example Results'!F47/5</f>
        <v>0.39740874141301241</v>
      </c>
      <c r="H47" s="23">
        <f>'Example Results'!G47/5</f>
        <v>0.12538152385992726</v>
      </c>
      <c r="I47" s="23">
        <f>'Example Results'!H47/5</f>
        <v>0.3594712596891757</v>
      </c>
      <c r="J47" s="23">
        <f>'Example Results'!I47/5</f>
        <v>0.35885521499598128</v>
      </c>
      <c r="K47" s="23">
        <f>'Example Results'!J47/5</f>
        <v>0.35603590457653866</v>
      </c>
      <c r="L47" s="23">
        <f>'Example Results'!K47/5</f>
        <v>0.3478135198185498</v>
      </c>
      <c r="M47" s="23">
        <f>'Example Results'!L47/5</f>
        <v>0.34345047387380823</v>
      </c>
      <c r="N47" s="23">
        <f>'Example Results'!M47/5</f>
        <v>0.33431489345296644</v>
      </c>
      <c r="P47" s="64"/>
    </row>
    <row r="48" spans="2:16">
      <c r="B48" s="63" t="s">
        <v>6</v>
      </c>
      <c r="C48" s="23">
        <f>'Example Results'!B48/5</f>
        <v>0.12717530105481684</v>
      </c>
      <c r="D48" s="23">
        <f>'Example Results'!C48/5</f>
        <v>0.3632834892023552</v>
      </c>
      <c r="E48" s="23">
        <f>'Example Results'!D48/5</f>
        <v>0.33613766098635939</v>
      </c>
      <c r="F48" s="23">
        <f>'Example Results'!E48/5</f>
        <v>0.1269252593852262</v>
      </c>
      <c r="G48" s="23">
        <f>'Example Results'!F48/5</f>
        <v>0.35244472639444657</v>
      </c>
      <c r="H48" s="23">
        <f>'Example Results'!G48/5</f>
        <v>0.3355216162931649</v>
      </c>
      <c r="I48" s="23">
        <f>'Example Results'!H48/5</f>
        <v>0.34004773289198736</v>
      </c>
      <c r="J48" s="23">
        <f>'Example Results'!I48/5</f>
        <v>0.33994626670722594</v>
      </c>
      <c r="K48" s="23">
        <f>'Example Results'!J48/5</f>
        <v>0.28656418214577417</v>
      </c>
      <c r="L48" s="23">
        <f>'Example Results'!K48/5</f>
        <v>0.34890428130473522</v>
      </c>
      <c r="M48" s="23">
        <f>'Example Results'!L48/5</f>
        <v>0.32536050264777017</v>
      </c>
      <c r="N48" s="23">
        <f>'Example Results'!M48/5</f>
        <v>0.34183788629456402</v>
      </c>
      <c r="P48" s="64"/>
    </row>
    <row r="49" spans="2:16">
      <c r="B49" s="63" t="s">
        <v>7</v>
      </c>
      <c r="C49" s="23">
        <f>'Example Results'!B49/5</f>
        <v>0.31253590165238776</v>
      </c>
      <c r="D49" s="23">
        <f>'Example Results'!C49/5</f>
        <v>0.32384938125328738</v>
      </c>
      <c r="E49" s="23">
        <f>'Example Results'!D49/5</f>
        <v>0.35200987131689754</v>
      </c>
      <c r="F49" s="23">
        <f>'Example Results'!E49/5</f>
        <v>0.3543399697740976</v>
      </c>
      <c r="G49" s="23">
        <f>'Example Results'!F49/5</f>
        <v>0.29841035921667131</v>
      </c>
      <c r="H49" s="23">
        <f>'Example Results'!G49/5</f>
        <v>0.38027182756526917</v>
      </c>
      <c r="I49" s="23">
        <f>'Example Results'!H49/5</f>
        <v>0.36273992035541897</v>
      </c>
      <c r="J49" s="23">
        <f>'Example Results'!I49/5</f>
        <v>0.35310425659539585</v>
      </c>
      <c r="K49" s="23">
        <f>'Example Results'!J49/5</f>
        <v>0.317899114275492</v>
      </c>
      <c r="L49" s="23">
        <f>'Example Results'!K49/5</f>
        <v>0.11907612523546687</v>
      </c>
      <c r="M49" s="23">
        <f>'Example Results'!L49/5</f>
        <v>0.11813031544179782</v>
      </c>
      <c r="N49" s="23">
        <f>'Example Results'!M49/5</f>
        <v>0.1236457273420442</v>
      </c>
      <c r="P49" s="64"/>
    </row>
    <row r="50" spans="2:16">
      <c r="P50" s="64"/>
    </row>
    <row r="51" spans="2:16">
      <c r="P51" s="64"/>
    </row>
    <row r="52" spans="2:16">
      <c r="P52" s="64"/>
    </row>
    <row r="53" spans="2:16">
      <c r="F53" s="11" t="s">
        <v>139</v>
      </c>
      <c r="P53" s="64"/>
    </row>
    <row r="54" spans="2:16">
      <c r="B54" s="22"/>
      <c r="C54" s="63">
        <v>1</v>
      </c>
      <c r="D54" s="63">
        <v>2</v>
      </c>
      <c r="E54" s="63">
        <v>3</v>
      </c>
      <c r="F54" s="63">
        <v>4</v>
      </c>
      <c r="G54" s="63">
        <v>5</v>
      </c>
      <c r="H54" s="63">
        <v>6</v>
      </c>
      <c r="I54" s="63">
        <v>7</v>
      </c>
      <c r="J54" s="63">
        <v>8</v>
      </c>
      <c r="K54" s="63">
        <v>9</v>
      </c>
      <c r="L54" s="63">
        <v>10</v>
      </c>
      <c r="M54" s="63">
        <v>11</v>
      </c>
      <c r="N54" s="63">
        <v>12</v>
      </c>
      <c r="P54" s="64"/>
    </row>
    <row r="55" spans="2:16">
      <c r="B55" s="63" t="s">
        <v>1</v>
      </c>
      <c r="C55" s="23">
        <f>'Example Results'!B42/6</f>
        <v>0.249686941367913</v>
      </c>
      <c r="D55" s="23">
        <f>'Example Results'!C42/6</f>
        <v>0.25496257901012198</v>
      </c>
      <c r="E55" s="23">
        <f>'Example Results'!D42/6</f>
        <v>0.2437137237054692</v>
      </c>
      <c r="F55" s="23">
        <f>'Example Results'!E42/6</f>
        <v>0.26678218160405781</v>
      </c>
      <c r="G55" s="23">
        <f>'Example Results'!F42/6</f>
        <v>0.28040462087366541</v>
      </c>
      <c r="H55" s="23">
        <f>'Example Results'!G42/6</f>
        <v>0.26982616714690072</v>
      </c>
      <c r="I55" s="23">
        <f>'Example Results'!H42/6</f>
        <v>0.24704761263334482</v>
      </c>
      <c r="J55" s="23">
        <f>'Example Results'!I42/6</f>
        <v>0.2635419073109323</v>
      </c>
      <c r="K55" s="23">
        <f>'Example Results'!J42/6</f>
        <v>0.28808706057703098</v>
      </c>
      <c r="L55" s="23">
        <f>'Example Results'!K42/6</f>
        <v>0.31148165978378128</v>
      </c>
      <c r="M55" s="23">
        <f>'Example Results'!L42/6</f>
        <v>0.28524540343832538</v>
      </c>
      <c r="N55" s="23">
        <f>'Example Results'!M42/6</f>
        <v>0.24249975328064496</v>
      </c>
      <c r="P55" s="64">
        <f>COUNTIF(C55:N62,"&lt;0.3")-COUNTIF(C55:N62,"&lt;0.1")</f>
        <v>82</v>
      </c>
    </row>
    <row r="56" spans="2:16">
      <c r="B56" s="63" t="s">
        <v>2</v>
      </c>
      <c r="C56" s="23">
        <f>'Example Results'!B43/6</f>
        <v>0.246606717901941</v>
      </c>
      <c r="D56" s="23">
        <f>'Example Results'!C43/6</f>
        <v>0.12234687949231642</v>
      </c>
      <c r="E56" s="23">
        <f>'Example Results'!D43/6</f>
        <v>0.27945035556459963</v>
      </c>
      <c r="F56" s="23">
        <f>'Example Results'!E43/6</f>
        <v>0.28437267345629996</v>
      </c>
      <c r="G56" s="23">
        <f>'Example Results'!F43/6</f>
        <v>0.27455521611524603</v>
      </c>
      <c r="H56" s="23">
        <f>'Example Results'!G43/6</f>
        <v>0.28472297337988112</v>
      </c>
      <c r="I56" s="23">
        <f>'Example Results'!H43/6</f>
        <v>0.27159578572637094</v>
      </c>
      <c r="J56" s="23">
        <f>'Example Results'!I43/6</f>
        <v>0.25994227361344341</v>
      </c>
      <c r="K56" s="23">
        <f>'Example Results'!J43/6</f>
        <v>0.29031871267639703</v>
      </c>
      <c r="L56" s="23">
        <f>'Example Results'!K43/6</f>
        <v>0.29032173250332444</v>
      </c>
      <c r="M56" s="23">
        <f>'Example Results'!L43/6</f>
        <v>0.27184039170749225</v>
      </c>
      <c r="N56" s="23">
        <f>'Example Results'!M43/6</f>
        <v>0.27163504347642742</v>
      </c>
      <c r="P56" s="64"/>
    </row>
    <row r="57" spans="2:16">
      <c r="B57" s="63" t="s">
        <v>0</v>
      </c>
      <c r="C57" s="23">
        <f>'Example Results'!B44/6</f>
        <v>0.24698419626786894</v>
      </c>
      <c r="D57" s="23">
        <f>'Example Results'!C44/6</f>
        <v>0.28671907897890808</v>
      </c>
      <c r="E57" s="23">
        <f>'Example Results'!D44/6</f>
        <v>0.26208031107805929</v>
      </c>
      <c r="F57" s="23">
        <f>'Example Results'!E44/6</f>
        <v>0.25000100336836506</v>
      </c>
      <c r="G57" s="23">
        <f>'Example Results'!F44/6</f>
        <v>0.29767803089852818</v>
      </c>
      <c r="H57" s="23">
        <f>'Example Results'!G44/6</f>
        <v>0.29904903232357849</v>
      </c>
      <c r="I57" s="23">
        <f>'Example Results'!H44/6</f>
        <v>0.31342944815196949</v>
      </c>
      <c r="J57" s="23">
        <f>'Example Results'!I44/6</f>
        <v>0.30874871641446294</v>
      </c>
      <c r="K57" s="23">
        <f>'Example Results'!J44/6</f>
        <v>0.29629495016576823</v>
      </c>
      <c r="L57" s="23">
        <f>'Example Results'!K44/6</f>
        <v>0.28150685770217504</v>
      </c>
      <c r="M57" s="23">
        <f>'Example Results'!L44/6</f>
        <v>0.29536484347212172</v>
      </c>
      <c r="N57" s="23">
        <f>'Example Results'!M44/6</f>
        <v>0.27619498213683702</v>
      </c>
      <c r="P57" s="64"/>
    </row>
    <row r="58" spans="2:16">
      <c r="B58" s="63" t="s">
        <v>3</v>
      </c>
      <c r="C58" s="23">
        <f>'Example Results'!B45/6</f>
        <v>9.7789646918508041E-2</v>
      </c>
      <c r="D58" s="23">
        <f>'Example Results'!C45/6</f>
        <v>0.30375996233035923</v>
      </c>
      <c r="E58" s="23">
        <f>'Example Results'!D45/6</f>
        <v>0.28100254660529533</v>
      </c>
      <c r="F58" s="23">
        <f>'Example Results'!E45/6</f>
        <v>0.25448544635558906</v>
      </c>
      <c r="G58" s="23">
        <f>'Example Results'!F45/6</f>
        <v>0.27560007623213456</v>
      </c>
      <c r="H58" s="23">
        <f>'Example Results'!G45/6</f>
        <v>9.7804746053145153E-2</v>
      </c>
      <c r="I58" s="23">
        <f>'Example Results'!H45/6</f>
        <v>0.29827293680323064</v>
      </c>
      <c r="J58" s="23">
        <f>'Example Results'!I45/6</f>
        <v>0.29235105619855301</v>
      </c>
      <c r="K58" s="23">
        <f>'Example Results'!J45/6</f>
        <v>0.2795802081224788</v>
      </c>
      <c r="L58" s="23">
        <f>'Example Results'!K45/6</f>
        <v>0.29345329302706263</v>
      </c>
      <c r="M58" s="23">
        <f>'Example Results'!L45/6</f>
        <v>0.3209578766820364</v>
      </c>
      <c r="N58" s="23">
        <f>'Example Results'!M45/6</f>
        <v>0.27574200809772348</v>
      </c>
      <c r="P58" s="64"/>
    </row>
    <row r="59" spans="2:16">
      <c r="B59" s="63" t="s">
        <v>4</v>
      </c>
      <c r="C59" s="23">
        <f>'Example Results'!B46/6</f>
        <v>0.26673688420014641</v>
      </c>
      <c r="D59" s="23">
        <f>'Example Results'!C46/6</f>
        <v>0.27413847999926161</v>
      </c>
      <c r="E59" s="23">
        <f>'Example Results'!D46/6</f>
        <v>0.28555946543877747</v>
      </c>
      <c r="F59" s="23">
        <f>'Example Results'!E46/6</f>
        <v>0.24947253365606592</v>
      </c>
      <c r="G59" s="23">
        <f>'Example Results'!F46/6</f>
        <v>0.29678114230108338</v>
      </c>
      <c r="H59" s="23">
        <f>'Example Results'!G46/6</f>
        <v>0.28184507831804645</v>
      </c>
      <c r="I59" s="23">
        <f>'Example Results'!H46/6</f>
        <v>0.28417940453294488</v>
      </c>
      <c r="J59" s="23">
        <f>'Example Results'!I46/6</f>
        <v>0.27522561769313408</v>
      </c>
      <c r="K59" s="23">
        <f>'Example Results'!J46/6</f>
        <v>0.27014626880120762</v>
      </c>
      <c r="L59" s="23">
        <f>'Example Results'!K46/6</f>
        <v>0.2870301211524327</v>
      </c>
      <c r="M59" s="23">
        <f>'Example Results'!L46/6</f>
        <v>0.11051821741759832</v>
      </c>
      <c r="N59" s="23">
        <f>'Example Results'!M46/6</f>
        <v>0.3077340545668486</v>
      </c>
      <c r="P59" s="64"/>
    </row>
    <row r="60" spans="2:16">
      <c r="B60" s="63" t="s">
        <v>5</v>
      </c>
      <c r="C60" s="23">
        <f>'Example Results'!B47/6</f>
        <v>0.25495955918319457</v>
      </c>
      <c r="D60" s="23">
        <f>'Example Results'!C47/6</f>
        <v>0.29020093942622749</v>
      </c>
      <c r="E60" s="23">
        <f>'Example Results'!D47/6</f>
        <v>0.29521687195267798</v>
      </c>
      <c r="F60" s="23">
        <f>'Example Results'!E47/6</f>
        <v>0.28477129061071993</v>
      </c>
      <c r="G60" s="23">
        <f>'Example Results'!F47/6</f>
        <v>0.33117395117751031</v>
      </c>
      <c r="H60" s="23">
        <f>'Example Results'!G47/6</f>
        <v>0.10448460321660606</v>
      </c>
      <c r="I60" s="23">
        <f>'Example Results'!H47/6</f>
        <v>0.29955938307431307</v>
      </c>
      <c r="J60" s="23">
        <f>'Example Results'!I47/6</f>
        <v>0.29904601249665108</v>
      </c>
      <c r="K60" s="23">
        <f>'Example Results'!J47/6</f>
        <v>0.29669658714711555</v>
      </c>
      <c r="L60" s="23">
        <f>'Example Results'!K47/6</f>
        <v>0.28984459984879146</v>
      </c>
      <c r="M60" s="23">
        <f>'Example Results'!L47/6</f>
        <v>0.2862087282281735</v>
      </c>
      <c r="N60" s="23">
        <f>'Example Results'!M47/6</f>
        <v>0.27859574454413871</v>
      </c>
      <c r="P60" s="64"/>
    </row>
    <row r="61" spans="2:16">
      <c r="B61" s="63" t="s">
        <v>6</v>
      </c>
      <c r="C61" s="23">
        <f>'Example Results'!B48/6</f>
        <v>0.1059794175456807</v>
      </c>
      <c r="D61" s="23">
        <f>'Example Results'!C48/6</f>
        <v>0.30273624100196267</v>
      </c>
      <c r="E61" s="23">
        <f>'Example Results'!D48/6</f>
        <v>0.28011471748863281</v>
      </c>
      <c r="F61" s="23">
        <f>'Example Results'!E48/6</f>
        <v>0.10577104948768849</v>
      </c>
      <c r="G61" s="23">
        <f>'Example Results'!F48/6</f>
        <v>0.29370393866203881</v>
      </c>
      <c r="H61" s="23">
        <f>'Example Results'!G48/6</f>
        <v>0.27960134691097077</v>
      </c>
      <c r="I61" s="23">
        <f>'Example Results'!H48/6</f>
        <v>0.28337311074332278</v>
      </c>
      <c r="J61" s="23">
        <f>'Example Results'!I48/6</f>
        <v>0.28328855558935495</v>
      </c>
      <c r="K61" s="23">
        <f>'Example Results'!J48/6</f>
        <v>0.2388034851214785</v>
      </c>
      <c r="L61" s="23">
        <f>'Example Results'!K48/6</f>
        <v>0.29075356775394601</v>
      </c>
      <c r="M61" s="23">
        <f>'Example Results'!L48/6</f>
        <v>0.27113375220647512</v>
      </c>
      <c r="N61" s="23">
        <f>'Example Results'!M48/6</f>
        <v>0.28486490524547003</v>
      </c>
      <c r="P61" s="64"/>
    </row>
    <row r="62" spans="2:16">
      <c r="B62" s="63" t="s">
        <v>7</v>
      </c>
      <c r="C62" s="23">
        <f>'Example Results'!B49/6</f>
        <v>0.26044658471032317</v>
      </c>
      <c r="D62" s="23">
        <f>'Example Results'!C49/6</f>
        <v>0.26987448437773948</v>
      </c>
      <c r="E62" s="23">
        <f>'Example Results'!D49/6</f>
        <v>0.29334155943074797</v>
      </c>
      <c r="F62" s="23">
        <f>'Example Results'!E49/6</f>
        <v>0.29528330814508136</v>
      </c>
      <c r="G62" s="23">
        <f>'Example Results'!F49/6</f>
        <v>0.2486752993472261</v>
      </c>
      <c r="H62" s="23">
        <f>'Example Results'!G49/6</f>
        <v>0.31689318963772434</v>
      </c>
      <c r="I62" s="23">
        <f>'Example Results'!H49/6</f>
        <v>0.30228326696284913</v>
      </c>
      <c r="J62" s="23">
        <f>'Example Results'!I49/6</f>
        <v>0.29425354716282986</v>
      </c>
      <c r="K62" s="23">
        <f>'Example Results'!J49/6</f>
        <v>0.26491592856291002</v>
      </c>
      <c r="L62" s="23">
        <f>'Example Results'!K49/6</f>
        <v>9.9230104362889052E-2</v>
      </c>
      <c r="M62" s="23">
        <f>'Example Results'!L49/6</f>
        <v>9.844192953483151E-2</v>
      </c>
      <c r="N62" s="23">
        <f>'Example Results'!M49/6</f>
        <v>0.10303810611837017</v>
      </c>
      <c r="P62" s="64"/>
    </row>
    <row r="63" spans="2:16">
      <c r="P63" s="64"/>
    </row>
    <row r="64" spans="2:16">
      <c r="P64" s="64"/>
    </row>
    <row r="65" spans="2:16">
      <c r="F65" s="11" t="s">
        <v>140</v>
      </c>
      <c r="P65" s="64"/>
    </row>
    <row r="66" spans="2:16">
      <c r="B66" s="22"/>
      <c r="C66" s="63">
        <v>1</v>
      </c>
      <c r="D66" s="63">
        <v>2</v>
      </c>
      <c r="E66" s="63">
        <v>3</v>
      </c>
      <c r="F66" s="63">
        <v>4</v>
      </c>
      <c r="G66" s="63">
        <v>5</v>
      </c>
      <c r="H66" s="63">
        <v>6</v>
      </c>
      <c r="I66" s="63">
        <v>7</v>
      </c>
      <c r="J66" s="63">
        <v>8</v>
      </c>
      <c r="K66" s="63">
        <v>9</v>
      </c>
      <c r="L66" s="63">
        <v>10</v>
      </c>
      <c r="M66" s="63">
        <v>11</v>
      </c>
      <c r="N66" s="63">
        <v>12</v>
      </c>
      <c r="P66" s="64"/>
    </row>
    <row r="67" spans="2:16">
      <c r="B67" s="63" t="s">
        <v>1</v>
      </c>
      <c r="C67" s="23">
        <f>'Example Results'!B42/8</f>
        <v>0.18726520602593474</v>
      </c>
      <c r="D67" s="23">
        <f>'Example Results'!C42/8</f>
        <v>0.19122193425759149</v>
      </c>
      <c r="E67" s="23">
        <f>'Example Results'!D42/8</f>
        <v>0.18278529277910191</v>
      </c>
      <c r="F67" s="23">
        <f>'Example Results'!E42/8</f>
        <v>0.20008663620304334</v>
      </c>
      <c r="G67" s="23">
        <f>'Example Results'!F42/8</f>
        <v>0.21030346565524907</v>
      </c>
      <c r="H67" s="23">
        <f>'Example Results'!G42/8</f>
        <v>0.20236962536017555</v>
      </c>
      <c r="I67" s="23">
        <f>'Example Results'!H42/8</f>
        <v>0.18528570947500861</v>
      </c>
      <c r="J67" s="23">
        <f>'Example Results'!I42/8</f>
        <v>0.19765643048319922</v>
      </c>
      <c r="K67" s="23">
        <f>'Example Results'!J42/8</f>
        <v>0.21606529543277325</v>
      </c>
      <c r="L67" s="23">
        <f>'Example Results'!K42/8</f>
        <v>0.23361124483783596</v>
      </c>
      <c r="M67" s="23">
        <f>'Example Results'!L42/8</f>
        <v>0.21393405257874404</v>
      </c>
      <c r="N67" s="23">
        <f>'Example Results'!M42/8</f>
        <v>0.18187481496048372</v>
      </c>
      <c r="P67" s="64">
        <f>COUNTIF(C67:N74,"&lt;0.3")-COUNTIF(C67:N74,"&lt;0.1")</f>
        <v>86</v>
      </c>
    </row>
    <row r="68" spans="2:16">
      <c r="B68" s="63" t="s">
        <v>2</v>
      </c>
      <c r="C68" s="23">
        <f>'Example Results'!B43/8</f>
        <v>0.18495503842645575</v>
      </c>
      <c r="D68" s="23">
        <f>'Example Results'!C43/8</f>
        <v>9.1760159619237308E-2</v>
      </c>
      <c r="E68" s="23">
        <f>'Example Results'!D43/8</f>
        <v>0.20958776667344972</v>
      </c>
      <c r="F68" s="23">
        <f>'Example Results'!E43/8</f>
        <v>0.21327950509222499</v>
      </c>
      <c r="G68" s="23">
        <f>'Example Results'!F43/8</f>
        <v>0.20591641208643452</v>
      </c>
      <c r="H68" s="23">
        <f>'Example Results'!G43/8</f>
        <v>0.21354223003491085</v>
      </c>
      <c r="I68" s="23">
        <f>'Example Results'!H43/8</f>
        <v>0.20369683929477822</v>
      </c>
      <c r="J68" s="23">
        <f>'Example Results'!I43/8</f>
        <v>0.19495670521008257</v>
      </c>
      <c r="K68" s="23">
        <f>'Example Results'!J43/8</f>
        <v>0.21773903450729776</v>
      </c>
      <c r="L68" s="23">
        <f>'Example Results'!K43/8</f>
        <v>0.21774129937749331</v>
      </c>
      <c r="M68" s="23">
        <f>'Example Results'!L43/8</f>
        <v>0.20388029378061917</v>
      </c>
      <c r="N68" s="23">
        <f>'Example Results'!M43/8</f>
        <v>0.20372628260732056</v>
      </c>
      <c r="P68" s="64"/>
    </row>
    <row r="69" spans="2:16">
      <c r="B69" s="63" t="s">
        <v>0</v>
      </c>
      <c r="C69" s="23">
        <f>'Example Results'!B44/8</f>
        <v>0.1852381472009017</v>
      </c>
      <c r="D69" s="23">
        <f>'Example Results'!C44/8</f>
        <v>0.21503930923418108</v>
      </c>
      <c r="E69" s="23">
        <f>'Example Results'!D44/8</f>
        <v>0.19656023330854447</v>
      </c>
      <c r="F69" s="23">
        <f>'Example Results'!E44/8</f>
        <v>0.1875007525262738</v>
      </c>
      <c r="G69" s="23">
        <f>'Example Results'!F44/8</f>
        <v>0.22325852317389613</v>
      </c>
      <c r="H69" s="23">
        <f>'Example Results'!G44/8</f>
        <v>0.22428677424268387</v>
      </c>
      <c r="I69" s="23">
        <f>'Example Results'!H44/8</f>
        <v>0.23507208611397712</v>
      </c>
      <c r="J69" s="23">
        <f>'Example Results'!I44/8</f>
        <v>0.23156153731084722</v>
      </c>
      <c r="K69" s="23">
        <f>'Example Results'!J44/8</f>
        <v>0.22222121262432618</v>
      </c>
      <c r="L69" s="23">
        <f>'Example Results'!K44/8</f>
        <v>0.21113014327663129</v>
      </c>
      <c r="M69" s="23">
        <f>'Example Results'!L44/8</f>
        <v>0.2215236326040913</v>
      </c>
      <c r="N69" s="23">
        <f>'Example Results'!M44/8</f>
        <v>0.20714623660262776</v>
      </c>
      <c r="P69" s="64"/>
    </row>
    <row r="70" spans="2:16">
      <c r="B70" s="63" t="s">
        <v>3</v>
      </c>
      <c r="C70" s="23">
        <f>'Example Results'!B45/8</f>
        <v>7.3342235188881028E-2</v>
      </c>
      <c r="D70" s="23">
        <f>'Example Results'!C45/8</f>
        <v>0.22781997174776944</v>
      </c>
      <c r="E70" s="23">
        <f>'Example Results'!D45/8</f>
        <v>0.2107519099539715</v>
      </c>
      <c r="F70" s="23">
        <f>'Example Results'!E45/8</f>
        <v>0.19086408476669178</v>
      </c>
      <c r="G70" s="23">
        <f>'Example Results'!F45/8</f>
        <v>0.20670005717410092</v>
      </c>
      <c r="H70" s="23">
        <f>'Example Results'!G45/8</f>
        <v>7.3353559539858865E-2</v>
      </c>
      <c r="I70" s="23">
        <f>'Example Results'!H45/8</f>
        <v>0.22370470260242298</v>
      </c>
      <c r="J70" s="23">
        <f>'Example Results'!I45/8</f>
        <v>0.21926329214891477</v>
      </c>
      <c r="K70" s="23">
        <f>'Example Results'!J45/8</f>
        <v>0.20968515609185912</v>
      </c>
      <c r="L70" s="23">
        <f>'Example Results'!K45/8</f>
        <v>0.22008996977029696</v>
      </c>
      <c r="M70" s="23">
        <f>'Example Results'!L45/8</f>
        <v>0.24071840751152729</v>
      </c>
      <c r="N70" s="23">
        <f>'Example Results'!M45/8</f>
        <v>0.2068065060732926</v>
      </c>
      <c r="P70" s="64"/>
    </row>
    <row r="71" spans="2:16">
      <c r="B71" s="63" t="s">
        <v>4</v>
      </c>
      <c r="C71" s="23">
        <f>'Example Results'!B46/8</f>
        <v>0.20005266315010981</v>
      </c>
      <c r="D71" s="23">
        <f>'Example Results'!C46/8</f>
        <v>0.20560385999944619</v>
      </c>
      <c r="E71" s="23">
        <f>'Example Results'!D46/8</f>
        <v>0.21416959907908312</v>
      </c>
      <c r="F71" s="23">
        <f>'Example Results'!E46/8</f>
        <v>0.18710440024204944</v>
      </c>
      <c r="G71" s="23">
        <f>'Example Results'!F46/8</f>
        <v>0.22258585672581255</v>
      </c>
      <c r="H71" s="23">
        <f>'Example Results'!G46/8</f>
        <v>0.21138380873853485</v>
      </c>
      <c r="I71" s="23">
        <f>'Example Results'!H46/8</f>
        <v>0.21313455339970866</v>
      </c>
      <c r="J71" s="23">
        <f>'Example Results'!I46/8</f>
        <v>0.20641921326985055</v>
      </c>
      <c r="K71" s="23">
        <f>'Example Results'!J46/8</f>
        <v>0.20260970160090572</v>
      </c>
      <c r="L71" s="23">
        <f>'Example Results'!K46/8</f>
        <v>0.21527259086432454</v>
      </c>
      <c r="M71" s="23">
        <f>'Example Results'!L46/8</f>
        <v>8.2888663063198739E-2</v>
      </c>
      <c r="N71" s="23">
        <f>'Example Results'!M46/8</f>
        <v>0.23080054092513647</v>
      </c>
      <c r="P71" s="64"/>
    </row>
    <row r="72" spans="2:16">
      <c r="B72" s="63" t="s">
        <v>5</v>
      </c>
      <c r="C72" s="23">
        <f>'Example Results'!B47/8</f>
        <v>0.19121966938739593</v>
      </c>
      <c r="D72" s="23">
        <f>'Example Results'!C47/8</f>
        <v>0.21765070456967062</v>
      </c>
      <c r="E72" s="23">
        <f>'Example Results'!D47/8</f>
        <v>0.22141265396450849</v>
      </c>
      <c r="F72" s="23">
        <f>'Example Results'!E47/8</f>
        <v>0.21357846795803995</v>
      </c>
      <c r="G72" s="23">
        <f>'Example Results'!F47/8</f>
        <v>0.24838046338313274</v>
      </c>
      <c r="H72" s="23">
        <f>'Example Results'!G47/8</f>
        <v>7.8363452412454543E-2</v>
      </c>
      <c r="I72" s="23">
        <f>'Example Results'!H47/8</f>
        <v>0.2246695373057348</v>
      </c>
      <c r="J72" s="23">
        <f>'Example Results'!I47/8</f>
        <v>0.22428450937248831</v>
      </c>
      <c r="K72" s="23">
        <f>'Example Results'!J47/8</f>
        <v>0.22252244036033667</v>
      </c>
      <c r="L72" s="23">
        <f>'Example Results'!K47/8</f>
        <v>0.21738344988659361</v>
      </c>
      <c r="M72" s="23">
        <f>'Example Results'!L47/8</f>
        <v>0.21465654617113014</v>
      </c>
      <c r="N72" s="23">
        <f>'Example Results'!M47/8</f>
        <v>0.20894680840810403</v>
      </c>
      <c r="P72" s="64"/>
    </row>
    <row r="73" spans="2:16">
      <c r="B73" s="63" t="s">
        <v>6</v>
      </c>
      <c r="C73" s="23">
        <f>'Example Results'!B48/8</f>
        <v>7.948456315926053E-2</v>
      </c>
      <c r="D73" s="23">
        <f>'Example Results'!C48/8</f>
        <v>0.22705218075147199</v>
      </c>
      <c r="E73" s="23">
        <f>'Example Results'!D48/8</f>
        <v>0.21008603811647461</v>
      </c>
      <c r="F73" s="23">
        <f>'Example Results'!E48/8</f>
        <v>7.9328287115766366E-2</v>
      </c>
      <c r="G73" s="23">
        <f>'Example Results'!F48/8</f>
        <v>0.22027795399652911</v>
      </c>
      <c r="H73" s="23">
        <f>'Example Results'!G48/8</f>
        <v>0.20970101018322806</v>
      </c>
      <c r="I73" s="23">
        <f>'Example Results'!H48/8</f>
        <v>0.2125298330574921</v>
      </c>
      <c r="J73" s="23">
        <f>'Example Results'!I48/8</f>
        <v>0.21246641669201621</v>
      </c>
      <c r="K73" s="23">
        <f>'Example Results'!J48/8</f>
        <v>0.17910261384110887</v>
      </c>
      <c r="L73" s="23">
        <f>'Example Results'!K48/8</f>
        <v>0.21806517581545951</v>
      </c>
      <c r="M73" s="23">
        <f>'Example Results'!L48/8</f>
        <v>0.20335031415485635</v>
      </c>
      <c r="N73" s="23">
        <f>'Example Results'!M48/8</f>
        <v>0.21364867893410253</v>
      </c>
      <c r="P73" s="64"/>
    </row>
    <row r="74" spans="2:16">
      <c r="B74" s="63" t="s">
        <v>7</v>
      </c>
      <c r="C74" s="23">
        <f>'Example Results'!B49/8</f>
        <v>0.19533493853274236</v>
      </c>
      <c r="D74" s="23">
        <f>'Example Results'!C49/8</f>
        <v>0.20240586328330462</v>
      </c>
      <c r="E74" s="23">
        <f>'Example Results'!D49/8</f>
        <v>0.22000616957306096</v>
      </c>
      <c r="F74" s="23">
        <f>'Example Results'!E49/8</f>
        <v>0.221462481108811</v>
      </c>
      <c r="G74" s="23">
        <f>'Example Results'!F49/8</f>
        <v>0.18650647451041957</v>
      </c>
      <c r="H74" s="23">
        <f>'Example Results'!G49/8</f>
        <v>0.23766989222829324</v>
      </c>
      <c r="I74" s="23">
        <f>'Example Results'!H49/8</f>
        <v>0.22671245022213685</v>
      </c>
      <c r="J74" s="23">
        <f>'Example Results'!I49/8</f>
        <v>0.22069016037212241</v>
      </c>
      <c r="K74" s="23">
        <f>'Example Results'!J49/8</f>
        <v>0.19868694642218251</v>
      </c>
      <c r="L74" s="23">
        <f>'Example Results'!K49/8</f>
        <v>7.4422578272166792E-2</v>
      </c>
      <c r="M74" s="23">
        <f>'Example Results'!L49/8</f>
        <v>7.3831447151123636E-2</v>
      </c>
      <c r="N74" s="23">
        <f>'Example Results'!M49/8</f>
        <v>7.7278579588777624E-2</v>
      </c>
      <c r="P74" s="64"/>
    </row>
    <row r="77" spans="2:16">
      <c r="F77" s="11" t="s">
        <v>141</v>
      </c>
    </row>
    <row r="78" spans="2:16">
      <c r="B78" s="22"/>
      <c r="C78" s="63">
        <v>1</v>
      </c>
      <c r="D78" s="63">
        <v>2</v>
      </c>
      <c r="E78" s="63">
        <v>3</v>
      </c>
      <c r="F78" s="63">
        <v>4</v>
      </c>
      <c r="G78" s="63">
        <v>5</v>
      </c>
      <c r="H78" s="63">
        <v>6</v>
      </c>
      <c r="I78" s="63">
        <v>7</v>
      </c>
      <c r="J78" s="63">
        <v>8</v>
      </c>
      <c r="K78" s="63">
        <v>9</v>
      </c>
      <c r="L78" s="63">
        <v>10</v>
      </c>
      <c r="M78" s="63">
        <v>11</v>
      </c>
      <c r="N78" s="63">
        <v>12</v>
      </c>
    </row>
    <row r="79" spans="2:16">
      <c r="B79" s="63" t="s">
        <v>1</v>
      </c>
      <c r="C79" s="23">
        <f>'Example Results'!B42/10</f>
        <v>0.1498121648207478</v>
      </c>
      <c r="D79" s="23">
        <f>'Example Results'!C42/10</f>
        <v>0.15297754740607319</v>
      </c>
      <c r="E79" s="23">
        <f>'Example Results'!D42/10</f>
        <v>0.14622823422328152</v>
      </c>
      <c r="F79" s="23">
        <f>'Example Results'!E42/10</f>
        <v>0.16006930896243468</v>
      </c>
      <c r="G79" s="23">
        <f>'Example Results'!F42/10</f>
        <v>0.16824277252419925</v>
      </c>
      <c r="H79" s="23">
        <f>'Example Results'!G42/10</f>
        <v>0.16189570028814043</v>
      </c>
      <c r="I79" s="23">
        <f>'Example Results'!H42/10</f>
        <v>0.14822856758000688</v>
      </c>
      <c r="J79" s="23">
        <f>'Example Results'!I42/10</f>
        <v>0.15812514438655939</v>
      </c>
      <c r="K79" s="23">
        <f>'Example Results'!J42/10</f>
        <v>0.1728522363462186</v>
      </c>
      <c r="L79" s="23">
        <f>'Example Results'!K42/10</f>
        <v>0.18688899587026878</v>
      </c>
      <c r="M79" s="23">
        <f>'Example Results'!L42/10</f>
        <v>0.17114724206299523</v>
      </c>
      <c r="N79" s="23">
        <f>'Example Results'!M42/10</f>
        <v>0.14549985196838697</v>
      </c>
      <c r="P79" s="64">
        <f>COUNTIF(C79:N86,"&lt;0.3")-COUNTIF(C79:N86,"&lt;0.1")</f>
        <v>86</v>
      </c>
    </row>
    <row r="80" spans="2:16">
      <c r="B80" s="63" t="s">
        <v>2</v>
      </c>
      <c r="C80" s="23">
        <f>'Example Results'!B43/10</f>
        <v>0.1479640307411646</v>
      </c>
      <c r="D80" s="23">
        <f>'Example Results'!C43/10</f>
        <v>7.3408127695389847E-2</v>
      </c>
      <c r="E80" s="23">
        <f>'Example Results'!D43/10</f>
        <v>0.16767021333875978</v>
      </c>
      <c r="F80" s="23">
        <f>'Example Results'!E43/10</f>
        <v>0.17062360407377999</v>
      </c>
      <c r="G80" s="23">
        <f>'Example Results'!F43/10</f>
        <v>0.1647331296691476</v>
      </c>
      <c r="H80" s="23">
        <f>'Example Results'!G43/10</f>
        <v>0.17083378402792868</v>
      </c>
      <c r="I80" s="23">
        <f>'Example Results'!H43/10</f>
        <v>0.16295747143582257</v>
      </c>
      <c r="J80" s="23">
        <f>'Example Results'!I43/10</f>
        <v>0.15596536416806606</v>
      </c>
      <c r="K80" s="23">
        <f>'Example Results'!J43/10</f>
        <v>0.17419122760583822</v>
      </c>
      <c r="L80" s="23">
        <f>'Example Results'!K43/10</f>
        <v>0.17419303950199466</v>
      </c>
      <c r="M80" s="23">
        <f>'Example Results'!L43/10</f>
        <v>0.16310423502449534</v>
      </c>
      <c r="N80" s="23">
        <f>'Example Results'!M43/10</f>
        <v>0.16298102608585646</v>
      </c>
    </row>
    <row r="81" spans="2:16">
      <c r="B81" s="63" t="s">
        <v>0</v>
      </c>
      <c r="C81" s="23">
        <f>'Example Results'!B44/10</f>
        <v>0.14819051776072137</v>
      </c>
      <c r="D81" s="23">
        <f>'Example Results'!C44/10</f>
        <v>0.17203144738734485</v>
      </c>
      <c r="E81" s="23">
        <f>'Example Results'!D44/10</f>
        <v>0.15724818664683557</v>
      </c>
      <c r="F81" s="23">
        <f>'Example Results'!E44/10</f>
        <v>0.15000060202101903</v>
      </c>
      <c r="G81" s="23">
        <f>'Example Results'!F44/10</f>
        <v>0.17860681853911692</v>
      </c>
      <c r="H81" s="23">
        <f>'Example Results'!G44/10</f>
        <v>0.17942941939414708</v>
      </c>
      <c r="I81" s="23">
        <f>'Example Results'!H44/10</f>
        <v>0.1880576688911817</v>
      </c>
      <c r="J81" s="23">
        <f>'Example Results'!I44/10</f>
        <v>0.18524922984867778</v>
      </c>
      <c r="K81" s="23">
        <f>'Example Results'!J44/10</f>
        <v>0.17777697009946095</v>
      </c>
      <c r="L81" s="23">
        <f>'Example Results'!K44/10</f>
        <v>0.16890411462130503</v>
      </c>
      <c r="M81" s="23">
        <f>'Example Results'!L44/10</f>
        <v>0.17721890608327304</v>
      </c>
      <c r="N81" s="23">
        <f>'Example Results'!M44/10</f>
        <v>0.16571698928210221</v>
      </c>
    </row>
    <row r="82" spans="2:16">
      <c r="B82" s="63" t="s">
        <v>3</v>
      </c>
      <c r="C82" s="23">
        <f>'Example Results'!B45/10</f>
        <v>5.8673788151104821E-2</v>
      </c>
      <c r="D82" s="23">
        <f>'Example Results'!C45/10</f>
        <v>0.18225597739821556</v>
      </c>
      <c r="E82" s="23">
        <f>'Example Results'!D45/10</f>
        <v>0.16860152796317721</v>
      </c>
      <c r="F82" s="23">
        <f>'Example Results'!E45/10</f>
        <v>0.15269126781335343</v>
      </c>
      <c r="G82" s="23">
        <f>'Example Results'!F45/10</f>
        <v>0.16536004573928073</v>
      </c>
      <c r="H82" s="23">
        <f>'Example Results'!G45/10</f>
        <v>5.8682847631887095E-2</v>
      </c>
      <c r="I82" s="23">
        <f>'Example Results'!H45/10</f>
        <v>0.17896376208193837</v>
      </c>
      <c r="J82" s="23">
        <f>'Example Results'!I45/10</f>
        <v>0.17541063371913182</v>
      </c>
      <c r="K82" s="23">
        <f>'Example Results'!J45/10</f>
        <v>0.16774812487348728</v>
      </c>
      <c r="L82" s="23">
        <f>'Example Results'!K45/10</f>
        <v>0.17607197581623757</v>
      </c>
      <c r="M82" s="23">
        <f>'Example Results'!L45/10</f>
        <v>0.19257472600922182</v>
      </c>
      <c r="N82" s="23">
        <f>'Example Results'!M45/10</f>
        <v>0.16544520485863407</v>
      </c>
    </row>
    <row r="83" spans="2:16">
      <c r="B83" s="63" t="s">
        <v>4</v>
      </c>
      <c r="C83" s="23">
        <f>'Example Results'!B46/10</f>
        <v>0.16004213052008784</v>
      </c>
      <c r="D83" s="23">
        <f>'Example Results'!C46/10</f>
        <v>0.16448308799955697</v>
      </c>
      <c r="E83" s="23">
        <f>'Example Results'!D46/10</f>
        <v>0.17133567926326648</v>
      </c>
      <c r="F83" s="23">
        <f>'Example Results'!E46/10</f>
        <v>0.14968352019363956</v>
      </c>
      <c r="G83" s="23">
        <f>'Example Results'!F46/10</f>
        <v>0.17806868538065004</v>
      </c>
      <c r="H83" s="23">
        <f>'Example Results'!G46/10</f>
        <v>0.16910704699082788</v>
      </c>
      <c r="I83" s="23">
        <f>'Example Results'!H46/10</f>
        <v>0.17050764271976693</v>
      </c>
      <c r="J83" s="23">
        <f>'Example Results'!I46/10</f>
        <v>0.16513537061588043</v>
      </c>
      <c r="K83" s="23">
        <f>'Example Results'!J46/10</f>
        <v>0.16208776128072458</v>
      </c>
      <c r="L83" s="23">
        <f>'Example Results'!K46/10</f>
        <v>0.17221807269145964</v>
      </c>
      <c r="M83" s="23">
        <f>'Example Results'!L46/10</f>
        <v>6.6310930450558997E-2</v>
      </c>
      <c r="N83" s="23">
        <f>'Example Results'!M46/10</f>
        <v>0.18464043274010916</v>
      </c>
    </row>
    <row r="84" spans="2:16">
      <c r="B84" s="63" t="s">
        <v>5</v>
      </c>
      <c r="C84" s="23">
        <f>'Example Results'!B47/10</f>
        <v>0.15297573550991675</v>
      </c>
      <c r="D84" s="23">
        <f>'Example Results'!C47/10</f>
        <v>0.1741205636557365</v>
      </c>
      <c r="E84" s="23">
        <f>'Example Results'!D47/10</f>
        <v>0.17713012317160678</v>
      </c>
      <c r="F84" s="23">
        <f>'Example Results'!E47/10</f>
        <v>0.17086277436643196</v>
      </c>
      <c r="G84" s="23">
        <f>'Example Results'!F47/10</f>
        <v>0.19870437070650621</v>
      </c>
      <c r="H84" s="23">
        <f>'Example Results'!G47/10</f>
        <v>6.2690761929963632E-2</v>
      </c>
      <c r="I84" s="23">
        <f>'Example Results'!H47/10</f>
        <v>0.17973562984458785</v>
      </c>
      <c r="J84" s="23">
        <f>'Example Results'!I47/10</f>
        <v>0.17942760749799064</v>
      </c>
      <c r="K84" s="23">
        <f>'Example Results'!J47/10</f>
        <v>0.17801795228826933</v>
      </c>
      <c r="L84" s="23">
        <f>'Example Results'!K47/10</f>
        <v>0.1739067599092749</v>
      </c>
      <c r="M84" s="23">
        <f>'Example Results'!L47/10</f>
        <v>0.17172523693690411</v>
      </c>
      <c r="N84" s="23">
        <f>'Example Results'!M47/10</f>
        <v>0.16715744672648322</v>
      </c>
    </row>
    <row r="85" spans="2:16">
      <c r="B85" s="63" t="s">
        <v>6</v>
      </c>
      <c r="C85" s="23">
        <f>'Example Results'!B48/10</f>
        <v>6.3587650527408418E-2</v>
      </c>
      <c r="D85" s="23">
        <f>'Example Results'!C48/10</f>
        <v>0.1816417446011776</v>
      </c>
      <c r="E85" s="23">
        <f>'Example Results'!D48/10</f>
        <v>0.16806883049317969</v>
      </c>
      <c r="F85" s="23">
        <f>'Example Results'!E48/10</f>
        <v>6.3462629692613098E-2</v>
      </c>
      <c r="G85" s="23">
        <f>'Example Results'!F48/10</f>
        <v>0.17622236319722329</v>
      </c>
      <c r="H85" s="23">
        <f>'Example Results'!G48/10</f>
        <v>0.16776080814658245</v>
      </c>
      <c r="I85" s="23">
        <f>'Example Results'!H48/10</f>
        <v>0.17002386644599368</v>
      </c>
      <c r="J85" s="23">
        <f>'Example Results'!I48/10</f>
        <v>0.16997313335361297</v>
      </c>
      <c r="K85" s="23">
        <f>'Example Results'!J48/10</f>
        <v>0.14328209107288709</v>
      </c>
      <c r="L85" s="23">
        <f>'Example Results'!K48/10</f>
        <v>0.17445214065236761</v>
      </c>
      <c r="M85" s="23">
        <f>'Example Results'!L48/10</f>
        <v>0.16268025132388508</v>
      </c>
      <c r="N85" s="23">
        <f>'Example Results'!M48/10</f>
        <v>0.17091894314728201</v>
      </c>
    </row>
    <row r="86" spans="2:16">
      <c r="B86" s="63" t="s">
        <v>7</v>
      </c>
      <c r="C86" s="23">
        <f>'Example Results'!B49/10</f>
        <v>0.15626795082619388</v>
      </c>
      <c r="D86" s="23">
        <f>'Example Results'!C49/10</f>
        <v>0.16192469062664369</v>
      </c>
      <c r="E86" s="23">
        <f>'Example Results'!D49/10</f>
        <v>0.17600493565844877</v>
      </c>
      <c r="F86" s="23">
        <f>'Example Results'!E49/10</f>
        <v>0.1771699848870488</v>
      </c>
      <c r="G86" s="23">
        <f>'Example Results'!F49/10</f>
        <v>0.14920517960833565</v>
      </c>
      <c r="H86" s="23">
        <f>'Example Results'!G49/10</f>
        <v>0.19013591378263459</v>
      </c>
      <c r="I86" s="23">
        <f>'Example Results'!H49/10</f>
        <v>0.18136996017770948</v>
      </c>
      <c r="J86" s="23">
        <f>'Example Results'!I49/10</f>
        <v>0.17655212829769792</v>
      </c>
      <c r="K86" s="23">
        <f>'Example Results'!J49/10</f>
        <v>0.158949557137746</v>
      </c>
      <c r="L86" s="23">
        <f>'Example Results'!K49/10</f>
        <v>5.9538062617733437E-2</v>
      </c>
      <c r="M86" s="23">
        <f>'Example Results'!L49/10</f>
        <v>5.906515772089891E-2</v>
      </c>
      <c r="N86" s="23">
        <f>'Example Results'!M49/10</f>
        <v>6.1822863671022098E-2</v>
      </c>
    </row>
    <row r="89" spans="2:16">
      <c r="F89" s="11" t="s">
        <v>142</v>
      </c>
    </row>
    <row r="90" spans="2:16">
      <c r="B90" s="22"/>
      <c r="C90" s="63">
        <v>1</v>
      </c>
      <c r="D90" s="63">
        <v>2</v>
      </c>
      <c r="E90" s="63">
        <v>3</v>
      </c>
      <c r="F90" s="63">
        <v>4</v>
      </c>
      <c r="G90" s="63">
        <v>5</v>
      </c>
      <c r="H90" s="63">
        <v>6</v>
      </c>
      <c r="I90" s="63">
        <v>7</v>
      </c>
      <c r="J90" s="63">
        <v>8</v>
      </c>
      <c r="K90" s="63">
        <v>9</v>
      </c>
      <c r="L90" s="63">
        <v>10</v>
      </c>
      <c r="M90" s="63">
        <v>11</v>
      </c>
      <c r="N90" s="63">
        <v>12</v>
      </c>
    </row>
    <row r="91" spans="2:16">
      <c r="B91" s="63" t="s">
        <v>1</v>
      </c>
      <c r="C91" s="23">
        <f>'Example Results'!B42/12</f>
        <v>0.1248434706839565</v>
      </c>
      <c r="D91" s="23">
        <f>'Example Results'!C42/12</f>
        <v>0.12748128950506099</v>
      </c>
      <c r="E91" s="23">
        <f>'Example Results'!D42/12</f>
        <v>0.1218568618527346</v>
      </c>
      <c r="F91" s="23">
        <f>'Example Results'!E42/12</f>
        <v>0.13339109080202891</v>
      </c>
      <c r="G91" s="23">
        <f>'Example Results'!F42/12</f>
        <v>0.14020231043683271</v>
      </c>
      <c r="H91" s="23">
        <f>'Example Results'!G42/12</f>
        <v>0.13491308357345036</v>
      </c>
      <c r="I91" s="23">
        <f>'Example Results'!H42/12</f>
        <v>0.12352380631667241</v>
      </c>
      <c r="J91" s="23">
        <f>'Example Results'!I42/12</f>
        <v>0.13177095365546615</v>
      </c>
      <c r="K91" s="23">
        <f>'Example Results'!J42/12</f>
        <v>0.14404353028851549</v>
      </c>
      <c r="L91" s="23">
        <f>'Example Results'!K42/12</f>
        <v>0.15574082989189064</v>
      </c>
      <c r="M91" s="23">
        <f>'Example Results'!L42/12</f>
        <v>0.14262270171916269</v>
      </c>
      <c r="N91" s="23">
        <f>'Example Results'!M42/12</f>
        <v>0.12124987664032248</v>
      </c>
      <c r="P91" s="64">
        <f>COUNTIF(C91:N98,"&lt;0.3")-COUNTIF(C91:N98,"&lt;0.1")</f>
        <v>86</v>
      </c>
    </row>
    <row r="92" spans="2:16">
      <c r="B92" s="63" t="s">
        <v>2</v>
      </c>
      <c r="C92" s="23">
        <f>'Example Results'!B43/12</f>
        <v>0.1233033589509705</v>
      </c>
      <c r="D92" s="23">
        <f>'Example Results'!C43/12</f>
        <v>6.1173439746158208E-2</v>
      </c>
      <c r="E92" s="23">
        <f>'Example Results'!D43/12</f>
        <v>0.13972517778229981</v>
      </c>
      <c r="F92" s="23">
        <f>'Example Results'!E43/12</f>
        <v>0.14218633672814998</v>
      </c>
      <c r="G92" s="23">
        <f>'Example Results'!F43/12</f>
        <v>0.13727760805762301</v>
      </c>
      <c r="H92" s="23">
        <f>'Example Results'!G43/12</f>
        <v>0.14236148668994056</v>
      </c>
      <c r="I92" s="23">
        <f>'Example Results'!H43/12</f>
        <v>0.13579789286318547</v>
      </c>
      <c r="J92" s="23">
        <f>'Example Results'!I43/12</f>
        <v>0.1299711368067217</v>
      </c>
      <c r="K92" s="23">
        <f>'Example Results'!J43/12</f>
        <v>0.14515935633819851</v>
      </c>
      <c r="L92" s="23">
        <f>'Example Results'!K43/12</f>
        <v>0.14516086625166222</v>
      </c>
      <c r="M92" s="23">
        <f>'Example Results'!L43/12</f>
        <v>0.13592019585374612</v>
      </c>
      <c r="N92" s="23">
        <f>'Example Results'!M43/12</f>
        <v>0.13581752173821371</v>
      </c>
    </row>
    <row r="93" spans="2:16">
      <c r="B93" s="63" t="s">
        <v>0</v>
      </c>
      <c r="C93" s="23">
        <f>'Example Results'!B44/12</f>
        <v>0.12349209813393447</v>
      </c>
      <c r="D93" s="23">
        <f>'Example Results'!C44/12</f>
        <v>0.14335953948945404</v>
      </c>
      <c r="E93" s="23">
        <f>'Example Results'!D44/12</f>
        <v>0.13104015553902965</v>
      </c>
      <c r="F93" s="23">
        <f>'Example Results'!E44/12</f>
        <v>0.12500050168418253</v>
      </c>
      <c r="G93" s="23">
        <f>'Example Results'!F44/12</f>
        <v>0.14883901544926409</v>
      </c>
      <c r="H93" s="23">
        <f>'Example Results'!G44/12</f>
        <v>0.14952451616178924</v>
      </c>
      <c r="I93" s="23">
        <f>'Example Results'!H44/12</f>
        <v>0.15671472407598475</v>
      </c>
      <c r="J93" s="23">
        <f>'Example Results'!I44/12</f>
        <v>0.15437435820723147</v>
      </c>
      <c r="K93" s="23">
        <f>'Example Results'!J44/12</f>
        <v>0.14814747508288412</v>
      </c>
      <c r="L93" s="23">
        <f>'Example Results'!K44/12</f>
        <v>0.14075342885108752</v>
      </c>
      <c r="M93" s="23">
        <f>'Example Results'!L44/12</f>
        <v>0.14768242173606086</v>
      </c>
      <c r="N93" s="23">
        <f>'Example Results'!M44/12</f>
        <v>0.13809749106841851</v>
      </c>
    </row>
    <row r="94" spans="2:16">
      <c r="B94" s="63" t="s">
        <v>3</v>
      </c>
      <c r="C94" s="23">
        <f>'Example Results'!B45/12</f>
        <v>4.8894823459254021E-2</v>
      </c>
      <c r="D94" s="23">
        <f>'Example Results'!C45/12</f>
        <v>0.15187998116517962</v>
      </c>
      <c r="E94" s="23">
        <f>'Example Results'!D45/12</f>
        <v>0.14050127330264767</v>
      </c>
      <c r="F94" s="23">
        <f>'Example Results'!E45/12</f>
        <v>0.12724272317779453</v>
      </c>
      <c r="G94" s="23">
        <f>'Example Results'!F45/12</f>
        <v>0.13780003811606728</v>
      </c>
      <c r="H94" s="23">
        <f>'Example Results'!G45/12</f>
        <v>4.8902373026572576E-2</v>
      </c>
      <c r="I94" s="23">
        <f>'Example Results'!H45/12</f>
        <v>0.14913646840161532</v>
      </c>
      <c r="J94" s="23">
        <f>'Example Results'!I45/12</f>
        <v>0.1461755280992765</v>
      </c>
      <c r="K94" s="23">
        <f>'Example Results'!J45/12</f>
        <v>0.1397901040612394</v>
      </c>
      <c r="L94" s="23">
        <f>'Example Results'!K45/12</f>
        <v>0.14672664651353132</v>
      </c>
      <c r="M94" s="23">
        <f>'Example Results'!L45/12</f>
        <v>0.1604789383410182</v>
      </c>
      <c r="N94" s="23">
        <f>'Example Results'!M45/12</f>
        <v>0.13787100404886174</v>
      </c>
    </row>
    <row r="95" spans="2:16">
      <c r="B95" s="63" t="s">
        <v>4</v>
      </c>
      <c r="C95" s="23">
        <f>'Example Results'!B46/12</f>
        <v>0.1333684421000732</v>
      </c>
      <c r="D95" s="23">
        <f>'Example Results'!C46/12</f>
        <v>0.1370692399996308</v>
      </c>
      <c r="E95" s="23">
        <f>'Example Results'!D46/12</f>
        <v>0.14277973271938874</v>
      </c>
      <c r="F95" s="23">
        <f>'Example Results'!E46/12</f>
        <v>0.12473626682803296</v>
      </c>
      <c r="G95" s="23">
        <f>'Example Results'!F46/12</f>
        <v>0.14839057115054169</v>
      </c>
      <c r="H95" s="23">
        <f>'Example Results'!G46/12</f>
        <v>0.14092253915902322</v>
      </c>
      <c r="I95" s="23">
        <f>'Example Results'!H46/12</f>
        <v>0.14208970226647244</v>
      </c>
      <c r="J95" s="23">
        <f>'Example Results'!I46/12</f>
        <v>0.13761280884656704</v>
      </c>
      <c r="K95" s="23">
        <f>'Example Results'!J46/12</f>
        <v>0.13507313440060381</v>
      </c>
      <c r="L95" s="23">
        <f>'Example Results'!K46/12</f>
        <v>0.14351506057621635</v>
      </c>
      <c r="M95" s="23">
        <f>'Example Results'!L46/12</f>
        <v>5.5259108708799159E-2</v>
      </c>
      <c r="N95" s="23">
        <f>'Example Results'!M46/12</f>
        <v>0.1538670272834243</v>
      </c>
    </row>
    <row r="96" spans="2:16">
      <c r="B96" s="63" t="s">
        <v>5</v>
      </c>
      <c r="C96" s="23">
        <f>'Example Results'!B47/12</f>
        <v>0.12747977959159729</v>
      </c>
      <c r="D96" s="23">
        <f>'Example Results'!C47/12</f>
        <v>0.14510046971311374</v>
      </c>
      <c r="E96" s="23">
        <f>'Example Results'!D47/12</f>
        <v>0.14760843597633899</v>
      </c>
      <c r="F96" s="23">
        <f>'Example Results'!E47/12</f>
        <v>0.14238564530535996</v>
      </c>
      <c r="G96" s="23">
        <f>'Example Results'!F47/12</f>
        <v>0.16558697558875515</v>
      </c>
      <c r="H96" s="23">
        <f>'Example Results'!G47/12</f>
        <v>5.2242301608303031E-2</v>
      </c>
      <c r="I96" s="23">
        <f>'Example Results'!H47/12</f>
        <v>0.14977969153715653</v>
      </c>
      <c r="J96" s="23">
        <f>'Example Results'!I47/12</f>
        <v>0.14952300624832554</v>
      </c>
      <c r="K96" s="23">
        <f>'Example Results'!J47/12</f>
        <v>0.14834829357355778</v>
      </c>
      <c r="L96" s="23">
        <f>'Example Results'!K47/12</f>
        <v>0.14492229992439573</v>
      </c>
      <c r="M96" s="23">
        <f>'Example Results'!L47/12</f>
        <v>0.14310436411408675</v>
      </c>
      <c r="N96" s="23">
        <f>'Example Results'!M47/12</f>
        <v>0.13929787227206936</v>
      </c>
    </row>
    <row r="97" spans="2:16">
      <c r="B97" s="63" t="s">
        <v>6</v>
      </c>
      <c r="C97" s="23">
        <f>'Example Results'!B48/12</f>
        <v>5.2989708772840351E-2</v>
      </c>
      <c r="D97" s="23">
        <f>'Example Results'!C48/12</f>
        <v>0.15136812050098133</v>
      </c>
      <c r="E97" s="23">
        <f>'Example Results'!D48/12</f>
        <v>0.14005735874431641</v>
      </c>
      <c r="F97" s="23">
        <f>'Example Results'!E48/12</f>
        <v>5.2885524743844246E-2</v>
      </c>
      <c r="G97" s="23">
        <f>'Example Results'!F48/12</f>
        <v>0.14685196933101941</v>
      </c>
      <c r="H97" s="23">
        <f>'Example Results'!G48/12</f>
        <v>0.13980067345548539</v>
      </c>
      <c r="I97" s="23">
        <f>'Example Results'!H48/12</f>
        <v>0.14168655537166139</v>
      </c>
      <c r="J97" s="23">
        <f>'Example Results'!I48/12</f>
        <v>0.14164427779467748</v>
      </c>
      <c r="K97" s="23">
        <f>'Example Results'!J48/12</f>
        <v>0.11940174256073925</v>
      </c>
      <c r="L97" s="23">
        <f>'Example Results'!K48/12</f>
        <v>0.145376783876973</v>
      </c>
      <c r="M97" s="23">
        <f>'Example Results'!L48/12</f>
        <v>0.13556687610323756</v>
      </c>
      <c r="N97" s="23">
        <f>'Example Results'!M48/12</f>
        <v>0.14243245262273502</v>
      </c>
    </row>
    <row r="98" spans="2:16">
      <c r="B98" s="63" t="s">
        <v>7</v>
      </c>
      <c r="C98" s="23">
        <f>'Example Results'!B49/12</f>
        <v>0.13022329235516159</v>
      </c>
      <c r="D98" s="23">
        <f>'Example Results'!C49/12</f>
        <v>0.13493724218886974</v>
      </c>
      <c r="E98" s="23">
        <f>'Example Results'!D49/12</f>
        <v>0.14667077971537398</v>
      </c>
      <c r="F98" s="23">
        <f>'Example Results'!E49/12</f>
        <v>0.14764165407254068</v>
      </c>
      <c r="G98" s="23">
        <f>'Example Results'!F49/12</f>
        <v>0.12433764967361305</v>
      </c>
      <c r="H98" s="23">
        <f>'Example Results'!G49/12</f>
        <v>0.15844659481886217</v>
      </c>
      <c r="I98" s="23">
        <f>'Example Results'!H49/12</f>
        <v>0.15114163348142456</v>
      </c>
      <c r="J98" s="23">
        <f>'Example Results'!I49/12</f>
        <v>0.14712677358141493</v>
      </c>
      <c r="K98" s="23">
        <f>'Example Results'!J49/12</f>
        <v>0.13245796428145501</v>
      </c>
      <c r="L98" s="23">
        <f>'Example Results'!K49/12</f>
        <v>4.9615052181444526E-2</v>
      </c>
      <c r="M98" s="23">
        <f>'Example Results'!L49/12</f>
        <v>4.9220964767415755E-2</v>
      </c>
      <c r="N98" s="23">
        <f>'Example Results'!M49/12</f>
        <v>5.1519053059185083E-2</v>
      </c>
    </row>
    <row r="101" spans="2:16">
      <c r="F101" s="11" t="s">
        <v>143</v>
      </c>
    </row>
    <row r="102" spans="2:16">
      <c r="B102" s="22"/>
      <c r="C102" s="63">
        <v>1</v>
      </c>
      <c r="D102" s="63">
        <v>2</v>
      </c>
      <c r="E102" s="63">
        <v>3</v>
      </c>
      <c r="F102" s="63">
        <v>4</v>
      </c>
      <c r="G102" s="63">
        <v>5</v>
      </c>
      <c r="H102" s="63">
        <v>6</v>
      </c>
      <c r="I102" s="63">
        <v>7</v>
      </c>
      <c r="J102" s="63">
        <v>8</v>
      </c>
      <c r="K102" s="63">
        <v>9</v>
      </c>
      <c r="L102" s="63">
        <v>10</v>
      </c>
      <c r="M102" s="63">
        <v>11</v>
      </c>
      <c r="N102" s="63">
        <v>12</v>
      </c>
    </row>
    <row r="103" spans="2:16">
      <c r="B103" s="63" t="s">
        <v>1</v>
      </c>
      <c r="C103" s="23">
        <f>'Example Results'!B42/14</f>
        <v>0.107008689157677</v>
      </c>
      <c r="D103" s="23">
        <f>'Example Results'!C42/14</f>
        <v>0.10926967671862371</v>
      </c>
      <c r="E103" s="23">
        <f>'Example Results'!D42/14</f>
        <v>0.10444873873091538</v>
      </c>
      <c r="F103" s="23">
        <f>'Example Results'!E42/14</f>
        <v>0.11433522068745335</v>
      </c>
      <c r="G103" s="23">
        <f>'Example Results'!F42/14</f>
        <v>0.12017340894585661</v>
      </c>
      <c r="H103" s="23">
        <f>'Example Results'!G42/14</f>
        <v>0.11563978592010031</v>
      </c>
      <c r="I103" s="23">
        <f>'Example Results'!H42/14</f>
        <v>0.10587754827143349</v>
      </c>
      <c r="J103" s="23">
        <f>'Example Results'!I42/14</f>
        <v>0.11294653170468527</v>
      </c>
      <c r="K103" s="23">
        <f>'Example Results'!J42/14</f>
        <v>0.12346588310444186</v>
      </c>
      <c r="L103" s="23">
        <f>'Example Results'!K42/14</f>
        <v>0.13349213990733483</v>
      </c>
      <c r="M103" s="23">
        <f>'Example Results'!L42/14</f>
        <v>0.1222480300449966</v>
      </c>
      <c r="N103" s="23">
        <f>'Example Results'!M42/14</f>
        <v>0.10392846569170498</v>
      </c>
      <c r="P103" s="64">
        <f>COUNTIF(C103:N110,"&lt;0.3")-COUNTIF(C103:N110,"&lt;0.1")</f>
        <v>86</v>
      </c>
    </row>
    <row r="104" spans="2:16">
      <c r="B104" s="63" t="s">
        <v>2</v>
      </c>
      <c r="C104" s="23">
        <f>'Example Results'!B43/14</f>
        <v>0.10568859338654614</v>
      </c>
      <c r="D104" s="23">
        <f>'Example Results'!C43/14</f>
        <v>5.2434376925278463E-2</v>
      </c>
      <c r="E104" s="23">
        <f>'Example Results'!D43/14</f>
        <v>0.11976443809911412</v>
      </c>
      <c r="F104" s="23">
        <f>'Example Results'!E43/14</f>
        <v>0.12187400290984285</v>
      </c>
      <c r="G104" s="23">
        <f>'Example Results'!F43/14</f>
        <v>0.1176665211922483</v>
      </c>
      <c r="H104" s="23">
        <f>'Example Results'!G43/14</f>
        <v>0.12202413144852049</v>
      </c>
      <c r="I104" s="23">
        <f>'Example Results'!H43/14</f>
        <v>0.11639819388273041</v>
      </c>
      <c r="J104" s="23">
        <f>'Example Results'!I43/14</f>
        <v>0.11140383154861862</v>
      </c>
      <c r="K104" s="23">
        <f>'Example Results'!J43/14</f>
        <v>0.12442230543274158</v>
      </c>
      <c r="L104" s="23">
        <f>'Example Results'!K43/14</f>
        <v>0.12442359964428189</v>
      </c>
      <c r="M104" s="23">
        <f>'Example Results'!L43/14</f>
        <v>0.11650302501749667</v>
      </c>
      <c r="N104" s="23">
        <f>'Example Results'!M43/14</f>
        <v>0.11641501863275461</v>
      </c>
    </row>
    <row r="105" spans="2:16">
      <c r="B105" s="63" t="s">
        <v>0</v>
      </c>
      <c r="C105" s="23">
        <f>'Example Results'!B44/14</f>
        <v>0.10585036982908669</v>
      </c>
      <c r="D105" s="23">
        <f>'Example Results'!C44/14</f>
        <v>0.12287960527667489</v>
      </c>
      <c r="E105" s="23">
        <f>'Example Results'!D44/14</f>
        <v>0.11232013331916826</v>
      </c>
      <c r="F105" s="23">
        <f>'Example Results'!E44/14</f>
        <v>0.10714328715787073</v>
      </c>
      <c r="G105" s="23">
        <f>'Example Results'!F44/14</f>
        <v>0.12757629895651207</v>
      </c>
      <c r="H105" s="23">
        <f>'Example Results'!G44/14</f>
        <v>0.12816387099581936</v>
      </c>
      <c r="I105" s="23">
        <f>'Example Results'!H44/14</f>
        <v>0.13432690635084407</v>
      </c>
      <c r="J105" s="23">
        <f>'Example Results'!I44/14</f>
        <v>0.13232087846334126</v>
      </c>
      <c r="K105" s="23">
        <f>'Example Results'!J44/14</f>
        <v>0.12698355007104353</v>
      </c>
      <c r="L105" s="23">
        <f>'Example Results'!K44/14</f>
        <v>0.12064579615807502</v>
      </c>
      <c r="M105" s="23">
        <f>'Example Results'!L44/14</f>
        <v>0.12658493291662359</v>
      </c>
      <c r="N105" s="23">
        <f>'Example Results'!M44/14</f>
        <v>0.11836927805864443</v>
      </c>
    </row>
    <row r="106" spans="2:16">
      <c r="B106" s="63" t="s">
        <v>3</v>
      </c>
      <c r="C106" s="23">
        <f>'Example Results'!B45/14</f>
        <v>4.1909848679360588E-2</v>
      </c>
      <c r="D106" s="23">
        <f>'Example Results'!C45/14</f>
        <v>0.1301828409987254</v>
      </c>
      <c r="E106" s="23">
        <f>'Example Results'!D45/14</f>
        <v>0.12042966283084086</v>
      </c>
      <c r="F106" s="23">
        <f>'Example Results'!E45/14</f>
        <v>0.10906519129525245</v>
      </c>
      <c r="G106" s="23">
        <f>'Example Results'!F45/14</f>
        <v>0.11811431838520052</v>
      </c>
      <c r="H106" s="23">
        <f>'Example Results'!G45/14</f>
        <v>4.191631973706221E-2</v>
      </c>
      <c r="I106" s="23">
        <f>'Example Results'!H45/14</f>
        <v>0.12783125862995598</v>
      </c>
      <c r="J106" s="23">
        <f>'Example Results'!I45/14</f>
        <v>0.12529330979937986</v>
      </c>
      <c r="K106" s="23">
        <f>'Example Results'!J45/14</f>
        <v>0.11982008919534806</v>
      </c>
      <c r="L106" s="23">
        <f>'Example Results'!K45/14</f>
        <v>0.12576569701159826</v>
      </c>
      <c r="M106" s="23">
        <f>'Example Results'!L45/14</f>
        <v>0.13755337572087273</v>
      </c>
      <c r="N106" s="23">
        <f>'Example Results'!M45/14</f>
        <v>0.11817514632759576</v>
      </c>
    </row>
    <row r="107" spans="2:16">
      <c r="B107" s="63" t="s">
        <v>4</v>
      </c>
      <c r="C107" s="23">
        <f>'Example Results'!B46/14</f>
        <v>0.11431580751434846</v>
      </c>
      <c r="D107" s="23">
        <f>'Example Results'!C46/14</f>
        <v>0.11748791999968354</v>
      </c>
      <c r="E107" s="23">
        <f>'Example Results'!D46/14</f>
        <v>0.12238262804519036</v>
      </c>
      <c r="F107" s="23">
        <f>'Example Results'!E46/14</f>
        <v>0.10691680013831396</v>
      </c>
      <c r="G107" s="23">
        <f>'Example Results'!F46/14</f>
        <v>0.12719191812903574</v>
      </c>
      <c r="H107" s="23">
        <f>'Example Results'!G46/14</f>
        <v>0.12079074785059134</v>
      </c>
      <c r="I107" s="23">
        <f>'Example Results'!H46/14</f>
        <v>0.12179117337126209</v>
      </c>
      <c r="J107" s="23">
        <f>'Example Results'!I46/14</f>
        <v>0.11795383615420031</v>
      </c>
      <c r="K107" s="23">
        <f>'Example Results'!J46/14</f>
        <v>0.1157769723433747</v>
      </c>
      <c r="L107" s="23">
        <f>'Example Results'!K46/14</f>
        <v>0.12301290906532832</v>
      </c>
      <c r="M107" s="23">
        <f>'Example Results'!L46/14</f>
        <v>4.7364950321827852E-2</v>
      </c>
      <c r="N107" s="23">
        <f>'Example Results'!M46/14</f>
        <v>0.13188602338579228</v>
      </c>
    </row>
    <row r="108" spans="2:16">
      <c r="B108" s="63" t="s">
        <v>5</v>
      </c>
      <c r="C108" s="23">
        <f>'Example Results'!B47/14</f>
        <v>0.10926838250708339</v>
      </c>
      <c r="D108" s="23">
        <f>'Example Results'!C47/14</f>
        <v>0.12437183118266892</v>
      </c>
      <c r="E108" s="23">
        <f>'Example Results'!D47/14</f>
        <v>0.12652151655114771</v>
      </c>
      <c r="F108" s="23">
        <f>'Example Results'!E47/14</f>
        <v>0.12204483883316568</v>
      </c>
      <c r="G108" s="23">
        <f>'Example Results'!F47/14</f>
        <v>0.14193169336179015</v>
      </c>
      <c r="H108" s="23">
        <f>'Example Results'!G47/14</f>
        <v>4.4779115664259739E-2</v>
      </c>
      <c r="I108" s="23">
        <f>'Example Results'!H47/14</f>
        <v>0.12838259274613417</v>
      </c>
      <c r="J108" s="23">
        <f>'Example Results'!I47/14</f>
        <v>0.12816257678427903</v>
      </c>
      <c r="K108" s="23">
        <f>'Example Results'!J47/14</f>
        <v>0.12715568020590667</v>
      </c>
      <c r="L108" s="23">
        <f>'Example Results'!K47/14</f>
        <v>0.12421911422091063</v>
      </c>
      <c r="M108" s="23">
        <f>'Example Results'!L47/14</f>
        <v>0.12266088352636008</v>
      </c>
      <c r="N108" s="23">
        <f>'Example Results'!M47/14</f>
        <v>0.1193981762332023</v>
      </c>
    </row>
    <row r="109" spans="2:16">
      <c r="B109" s="63" t="s">
        <v>6</v>
      </c>
      <c r="C109" s="23">
        <f>'Example Results'!B48/14</f>
        <v>4.5419750376720303E-2</v>
      </c>
      <c r="D109" s="23">
        <f>'Example Results'!C48/14</f>
        <v>0.12974410328655542</v>
      </c>
      <c r="E109" s="23">
        <f>'Example Results'!D48/14</f>
        <v>0.1200491646379855</v>
      </c>
      <c r="F109" s="23">
        <f>'Example Results'!E48/14</f>
        <v>4.5330449780437924E-2</v>
      </c>
      <c r="G109" s="23">
        <f>'Example Results'!F48/14</f>
        <v>0.12587311656944519</v>
      </c>
      <c r="H109" s="23">
        <f>'Example Results'!G48/14</f>
        <v>0.11982914867613033</v>
      </c>
      <c r="I109" s="23">
        <f>'Example Results'!H48/14</f>
        <v>0.12144561888999549</v>
      </c>
      <c r="J109" s="23">
        <f>'Example Results'!I48/14</f>
        <v>0.1214093809668664</v>
      </c>
      <c r="K109" s="23">
        <f>'Example Results'!J48/14</f>
        <v>0.10234435076634793</v>
      </c>
      <c r="L109" s="23">
        <f>'Example Results'!K48/14</f>
        <v>0.12460867189454829</v>
      </c>
      <c r="M109" s="23">
        <f>'Example Results'!L48/14</f>
        <v>0.11620017951706077</v>
      </c>
      <c r="N109" s="23">
        <f>'Example Results'!M48/14</f>
        <v>0.12208495939091572</v>
      </c>
    </row>
    <row r="110" spans="2:16">
      <c r="B110" s="63" t="s">
        <v>7</v>
      </c>
      <c r="C110" s="23">
        <f>'Example Results'!B49/14</f>
        <v>0.11161996487585278</v>
      </c>
      <c r="D110" s="23">
        <f>'Example Results'!C49/14</f>
        <v>0.1156604933047455</v>
      </c>
      <c r="E110" s="23">
        <f>'Example Results'!D49/14</f>
        <v>0.12571781118460626</v>
      </c>
      <c r="F110" s="23">
        <f>'Example Results'!E49/14</f>
        <v>0.12654998920503485</v>
      </c>
      <c r="G110" s="23">
        <f>'Example Results'!F49/14</f>
        <v>0.10657512829166833</v>
      </c>
      <c r="H110" s="23">
        <f>'Example Results'!G49/14</f>
        <v>0.13581136698759613</v>
      </c>
      <c r="I110" s="23">
        <f>'Example Results'!H49/14</f>
        <v>0.12954997155550677</v>
      </c>
      <c r="J110" s="23">
        <f>'Example Results'!I49/14</f>
        <v>0.12610866306978424</v>
      </c>
      <c r="K110" s="23">
        <f>'Example Results'!J49/14</f>
        <v>0.11353539795553287</v>
      </c>
      <c r="L110" s="23">
        <f>'Example Results'!K49/14</f>
        <v>4.2527187584095308E-2</v>
      </c>
      <c r="M110" s="23">
        <f>'Example Results'!L49/14</f>
        <v>4.2189398372070648E-2</v>
      </c>
      <c r="N110" s="23">
        <f>'Example Results'!M49/14</f>
        <v>4.4159188336444354E-2</v>
      </c>
    </row>
  </sheetData>
  <mergeCells count="1">
    <mergeCell ref="C4:D4"/>
  </mergeCells>
  <phoneticPr fontId="21"/>
  <conditionalFormatting sqref="C6:N13">
    <cfRule type="cellIs" dxfId="47" priority="17" operator="between">
      <formula>0.1</formula>
      <formula>0.3</formula>
    </cfRule>
    <cfRule type="cellIs" dxfId="46" priority="27" stopIfTrue="1" operator="between">
      <formula>0.1</formula>
      <formula>0.16</formula>
    </cfRule>
    <cfRule type="cellIs" dxfId="45" priority="64" stopIfTrue="1" operator="between">
      <formula>0.1</formula>
      <formula>0.15</formula>
    </cfRule>
    <cfRule type="cellIs" dxfId="44" priority="83" stopIfTrue="1" operator="between">
      <formula>0.05</formula>
      <formula>0.3</formula>
    </cfRule>
    <cfRule type="cellIs" dxfId="43" priority="84" stopIfTrue="1" operator="greaterThan">
      <formula>0.3</formula>
    </cfRule>
    <cfRule type="cellIs" dxfId="42" priority="85" stopIfTrue="1" operator="lessThan">
      <formula>0.05</formula>
    </cfRule>
    <cfRule type="cellIs" dxfId="41" priority="90" stopIfTrue="1" operator="lessThan">
      <formula>0.15</formula>
    </cfRule>
  </conditionalFormatting>
  <conditionalFormatting sqref="C18:N25">
    <cfRule type="cellIs" dxfId="40" priority="16" operator="between">
      <formula>0.1</formula>
      <formula>0.3</formula>
    </cfRule>
    <cfRule type="cellIs" dxfId="39" priority="26" stopIfTrue="1" operator="between">
      <formula>0.1</formula>
      <formula>0.16</formula>
    </cfRule>
    <cfRule type="cellIs" dxfId="38" priority="80" stopIfTrue="1" operator="greaterThan">
      <formula>0.3</formula>
    </cfRule>
    <cfRule type="cellIs" dxfId="37" priority="81" stopIfTrue="1" operator="lessThan">
      <formula>0.05</formula>
    </cfRule>
    <cfRule type="cellIs" dxfId="36" priority="82" stopIfTrue="1" operator="between">
      <formula>0.05</formula>
      <formula>0.3</formula>
    </cfRule>
    <cfRule type="cellIs" dxfId="35" priority="89" stopIfTrue="1" operator="lessThan">
      <formula>0.15</formula>
    </cfRule>
  </conditionalFormatting>
  <conditionalFormatting sqref="C30:N37 C42:N49">
    <cfRule type="cellIs" dxfId="34" priority="77" stopIfTrue="1" operator="between">
      <formula>0.05</formula>
      <formula>0.3</formula>
    </cfRule>
    <cfRule type="cellIs" dxfId="33" priority="78" stopIfTrue="1" operator="lessThan">
      <formula>0.05</formula>
    </cfRule>
    <cfRule type="cellIs" dxfId="32" priority="79" stopIfTrue="1" operator="greaterThan">
      <formula>0.3</formula>
    </cfRule>
    <cfRule type="cellIs" dxfId="31" priority="88" stopIfTrue="1" operator="lessThan">
      <formula>0.15</formula>
    </cfRule>
  </conditionalFormatting>
  <conditionalFormatting sqref="C55:N62 C67:N74 C91:N98 C103:N110 C79:N86">
    <cfRule type="cellIs" dxfId="30" priority="70" stopIfTrue="1" operator="between">
      <formula>0.05</formula>
      <formula>0.3</formula>
    </cfRule>
    <cfRule type="cellIs" dxfId="29" priority="71" stopIfTrue="1" operator="greaterThan">
      <formula>0.3</formula>
    </cfRule>
    <cfRule type="cellIs" dxfId="28" priority="72" stopIfTrue="1" operator="lessThan">
      <formula>0.05</formula>
    </cfRule>
    <cfRule type="cellIs" dxfId="27" priority="73" stopIfTrue="1" operator="greaterThan">
      <formula>0.3</formula>
    </cfRule>
    <cfRule type="cellIs" dxfId="26" priority="86" stopIfTrue="1" operator="lessThan">
      <formula>0.15</formula>
    </cfRule>
  </conditionalFormatting>
  <conditionalFormatting sqref="P6:P110">
    <cfRule type="expression" dxfId="25" priority="18" stopIfTrue="1">
      <formula>"max"</formula>
    </cfRule>
    <cfRule type="expression" dxfId="24" priority="33" stopIfTrue="1">
      <formula>"Max"</formula>
    </cfRule>
  </conditionalFormatting>
  <conditionalFormatting sqref="C30:N37">
    <cfRule type="cellIs" dxfId="23" priority="15" operator="between">
      <formula>0.1</formula>
      <formula>0.3</formula>
    </cfRule>
    <cfRule type="cellIs" dxfId="22" priority="25" stopIfTrue="1" operator="between">
      <formula>0.1</formula>
      <formula>0.16</formula>
    </cfRule>
  </conditionalFormatting>
  <conditionalFormatting sqref="C42:N49">
    <cfRule type="cellIs" dxfId="21" priority="14" operator="between">
      <formula>0.1</formula>
      <formula>0.3</formula>
    </cfRule>
    <cfRule type="cellIs" dxfId="20" priority="24" stopIfTrue="1" operator="between">
      <formula>0.1</formula>
      <formula>0.16</formula>
    </cfRule>
  </conditionalFormatting>
  <conditionalFormatting sqref="C55:N62">
    <cfRule type="cellIs" dxfId="19" priority="13" operator="between">
      <formula>0.1</formula>
      <formula>0.3</formula>
    </cfRule>
    <cfRule type="cellIs" dxfId="18" priority="23" stopIfTrue="1" operator="between">
      <formula>0.1</formula>
      <formula>0.16</formula>
    </cfRule>
  </conditionalFormatting>
  <conditionalFormatting sqref="C67:N74">
    <cfRule type="cellIs" dxfId="17" priority="22" stopIfTrue="1" operator="between">
      <formula>0.1</formula>
      <formula>0.16</formula>
    </cfRule>
  </conditionalFormatting>
  <conditionalFormatting sqref="C79:N86">
    <cfRule type="cellIs" dxfId="16" priority="21" stopIfTrue="1" operator="between">
      <formula>0.1</formula>
      <formula>0.16</formula>
    </cfRule>
  </conditionalFormatting>
  <conditionalFormatting sqref="C91:N98">
    <cfRule type="cellIs" dxfId="15" priority="20" stopIfTrue="1" operator="between">
      <formula>0.1</formula>
      <formula>0.16</formula>
    </cfRule>
  </conditionalFormatting>
  <conditionalFormatting sqref="C103:N110">
    <cfRule type="cellIs" dxfId="14" priority="1" operator="between">
      <formula>0.1</formula>
      <formula>0.3</formula>
    </cfRule>
    <cfRule type="cellIs" dxfId="13" priority="2" operator="lessThan">
      <formula>0.1</formula>
    </cfRule>
    <cfRule type="cellIs" dxfId="12" priority="3" operator="greaterThan">
      <formula>0.3</formula>
    </cfRule>
    <cfRule type="cellIs" dxfId="11" priority="4" operator="greaterThan">
      <formula>0.1</formula>
    </cfRule>
    <cfRule type="cellIs" dxfId="10" priority="5" operator="between">
      <formula>0.1</formula>
      <formula>0.3</formula>
    </cfRule>
    <cfRule type="cellIs" dxfId="9" priority="6" operator="between">
      <formula>0.1</formula>
      <formula>0.3</formula>
    </cfRule>
    <cfRule type="cellIs" dxfId="8" priority="19" stopIfTrue="1" operator="between">
      <formula>0.1</formula>
      <formula>0.16</formula>
    </cfRule>
  </conditionalFormatting>
  <conditionalFormatting sqref="C18:N25 C30:N37 C6:N13 C42:N49 C55:N62 C67:N74 C79:N86 C91:N98 C103:N110">
    <cfRule type="cellIs" dxfId="7" priority="10" operator="greaterThan">
      <formula>0.3</formula>
    </cfRule>
    <cfRule type="cellIs" dxfId="6" priority="11" operator="between">
      <formula>0.1</formula>
      <formula>0.3</formula>
    </cfRule>
    <cfRule type="cellIs" dxfId="5" priority="12" operator="lessThan">
      <formula>0.1</formula>
    </cfRule>
  </conditionalFormatting>
  <conditionalFormatting sqref="C6:N13 C18:N25 C30:N37 C42:N49 C55:N62 C67:N74 C79:N86 C91:N98">
    <cfRule type="cellIs" dxfId="4" priority="7" operator="lessThan">
      <formula>0.1</formula>
    </cfRule>
    <cfRule type="cellIs" dxfId="3" priority="8" operator="greaterThan">
      <formula>0.3</formula>
    </cfRule>
    <cfRule type="cellIs" dxfId="2" priority="9" operator="between">
      <formula>0.1</formula>
      <formula>0.3</formula>
    </cfRule>
  </conditionalFormatting>
  <pageMargins left="0.45" right="0.45" top="0.75" bottom="0.75" header="0.3" footer="0.3"/>
  <pageSetup scale="59" orientation="landscape"/>
  <headerFooter>
    <oddHeader>&amp;R100-6260-B2</oddHeader>
    <oddFooter>&amp;RSample Dilution Guide Page &amp;P of &amp;N</oddFooter>
  </headerFooter>
  <rowBreaks count="1" manualBreakCount="1">
    <brk id="52" max="16383" man="1"/>
  </rowBreaks>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Protocol</vt:lpstr>
      <vt:lpstr>Raw Data</vt:lpstr>
      <vt:lpstr>Example Results</vt:lpstr>
      <vt:lpstr>Sample Dilution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Peilin Chen</dc:creator>
  <cp:lastModifiedBy>Tsukasa Kouno</cp:lastModifiedBy>
  <cp:lastPrinted>2014-07-01T01:10:31Z</cp:lastPrinted>
  <dcterms:created xsi:type="dcterms:W3CDTF">2012-07-06T22:36:30Z</dcterms:created>
  <dcterms:modified xsi:type="dcterms:W3CDTF">2016-04-11T10:45:55Z</dcterms:modified>
</cp:coreProperties>
</file>