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621"/>
  <workbookPr autoCompressPictures="0"/>
  <bookViews>
    <workbookView xWindow="980" yWindow="0" windowWidth="25600" windowHeight="16060" activeTab="1"/>
  </bookViews>
  <sheets>
    <sheet name="Protocol" sheetId="3" r:id="rId1"/>
    <sheet name="Raw Data" sheetId="1" r:id="rId2"/>
    <sheet name="Example Results" sheetId="2" r:id="rId3"/>
    <sheet name="Sample Dilution Guide" sheetId="4" r:id="rId4"/>
  </sheets>
  <calcPr calcId="140001"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D20" i="2" l="1"/>
  <c r="E20" i="2"/>
  <c r="J3" i="2"/>
  <c r="K3" i="2"/>
  <c r="J4" i="2"/>
  <c r="K4" i="2"/>
  <c r="J5" i="2"/>
  <c r="K5" i="2"/>
  <c r="J6" i="2"/>
  <c r="K6" i="2"/>
  <c r="J7" i="2"/>
  <c r="K7" i="2"/>
  <c r="J8" i="2"/>
  <c r="K8" i="2"/>
  <c r="J9" i="2"/>
  <c r="K9" i="2"/>
  <c r="J10" i="2"/>
  <c r="K10" i="2"/>
  <c r="C31" i="2"/>
  <c r="E5" i="2"/>
  <c r="E6" i="2"/>
  <c r="E7" i="2"/>
  <c r="E8" i="2"/>
  <c r="E9" i="2"/>
  <c r="E10" i="2"/>
  <c r="E11" i="2"/>
  <c r="E12" i="2"/>
  <c r="E13" i="2"/>
  <c r="H4" i="2"/>
  <c r="H3" i="2"/>
  <c r="C42" i="2"/>
  <c r="F20" i="2"/>
  <c r="G20" i="2"/>
  <c r="D31" i="2"/>
  <c r="D42" i="2"/>
  <c r="H20" i="2"/>
  <c r="I20" i="2"/>
  <c r="E31" i="2"/>
  <c r="E42" i="2"/>
  <c r="J20" i="2"/>
  <c r="K20" i="2"/>
  <c r="F31" i="2"/>
  <c r="F42" i="2"/>
  <c r="L20" i="2"/>
  <c r="M20" i="2"/>
  <c r="G31" i="2"/>
  <c r="G42" i="2"/>
  <c r="N20" i="2"/>
  <c r="O20" i="2"/>
  <c r="H31" i="2"/>
  <c r="H42" i="2"/>
  <c r="P20" i="2"/>
  <c r="Q20" i="2"/>
  <c r="I31" i="2"/>
  <c r="I42" i="2"/>
  <c r="R20" i="2"/>
  <c r="S20" i="2"/>
  <c r="J31" i="2"/>
  <c r="J42" i="2"/>
  <c r="T20" i="2"/>
  <c r="U20" i="2"/>
  <c r="K31" i="2"/>
  <c r="K42" i="2"/>
  <c r="V20" i="2"/>
  <c r="W20" i="2"/>
  <c r="L31" i="2"/>
  <c r="L42" i="2"/>
  <c r="X20" i="2"/>
  <c r="Y20" i="2"/>
  <c r="M31" i="2"/>
  <c r="M42" i="2"/>
  <c r="D21" i="2"/>
  <c r="E21" i="2"/>
  <c r="C32" i="2"/>
  <c r="C43" i="2"/>
  <c r="F21" i="2"/>
  <c r="G21" i="2"/>
  <c r="D32" i="2"/>
  <c r="D43" i="2"/>
  <c r="H21" i="2"/>
  <c r="I21" i="2"/>
  <c r="E32" i="2"/>
  <c r="E43" i="2"/>
  <c r="J21" i="2"/>
  <c r="K21" i="2"/>
  <c r="F32" i="2"/>
  <c r="F43" i="2"/>
  <c r="L21" i="2"/>
  <c r="M21" i="2"/>
  <c r="G32" i="2"/>
  <c r="G43" i="2"/>
  <c r="N21" i="2"/>
  <c r="O21" i="2"/>
  <c r="H32" i="2"/>
  <c r="H43" i="2"/>
  <c r="P21" i="2"/>
  <c r="Q21" i="2"/>
  <c r="I32" i="2"/>
  <c r="I43" i="2"/>
  <c r="R21" i="2"/>
  <c r="S21" i="2"/>
  <c r="J32" i="2"/>
  <c r="J43" i="2"/>
  <c r="T21" i="2"/>
  <c r="U21" i="2"/>
  <c r="K32" i="2"/>
  <c r="K43" i="2"/>
  <c r="V21" i="2"/>
  <c r="W21" i="2"/>
  <c r="L32" i="2"/>
  <c r="L43" i="2"/>
  <c r="X21" i="2"/>
  <c r="Y21" i="2"/>
  <c r="M32" i="2"/>
  <c r="M43" i="2"/>
  <c r="D22" i="2"/>
  <c r="E22" i="2"/>
  <c r="C33" i="2"/>
  <c r="C44" i="2"/>
  <c r="F22" i="2"/>
  <c r="G22" i="2"/>
  <c r="D33" i="2"/>
  <c r="D44" i="2"/>
  <c r="H22" i="2"/>
  <c r="I22" i="2"/>
  <c r="E33" i="2"/>
  <c r="E44" i="2"/>
  <c r="J22" i="2"/>
  <c r="K22" i="2"/>
  <c r="F33" i="2"/>
  <c r="F44" i="2"/>
  <c r="L22" i="2"/>
  <c r="M22" i="2"/>
  <c r="G33" i="2"/>
  <c r="G44" i="2"/>
  <c r="N22" i="2"/>
  <c r="O22" i="2"/>
  <c r="H33" i="2"/>
  <c r="H44" i="2"/>
  <c r="P22" i="2"/>
  <c r="Q22" i="2"/>
  <c r="I33" i="2"/>
  <c r="I44" i="2"/>
  <c r="R22" i="2"/>
  <c r="S22" i="2"/>
  <c r="J33" i="2"/>
  <c r="J44" i="2"/>
  <c r="T22" i="2"/>
  <c r="U22" i="2"/>
  <c r="K33" i="2"/>
  <c r="K44" i="2"/>
  <c r="V22" i="2"/>
  <c r="W22" i="2"/>
  <c r="L33" i="2"/>
  <c r="L44" i="2"/>
  <c r="X22" i="2"/>
  <c r="Y22" i="2"/>
  <c r="M33" i="2"/>
  <c r="M44" i="2"/>
  <c r="D23" i="2"/>
  <c r="E23" i="2"/>
  <c r="C34" i="2"/>
  <c r="C45" i="2"/>
  <c r="F23" i="2"/>
  <c r="G23" i="2"/>
  <c r="D34" i="2"/>
  <c r="D45" i="2"/>
  <c r="H23" i="2"/>
  <c r="I23" i="2"/>
  <c r="E34" i="2"/>
  <c r="E45" i="2"/>
  <c r="J23" i="2"/>
  <c r="K23" i="2"/>
  <c r="F34" i="2"/>
  <c r="F45" i="2"/>
  <c r="L23" i="2"/>
  <c r="M23" i="2"/>
  <c r="G34" i="2"/>
  <c r="G45" i="2"/>
  <c r="N23" i="2"/>
  <c r="O23" i="2"/>
  <c r="H34" i="2"/>
  <c r="H45" i="2"/>
  <c r="P23" i="2"/>
  <c r="Q23" i="2"/>
  <c r="I34" i="2"/>
  <c r="I45" i="2"/>
  <c r="R23" i="2"/>
  <c r="S23" i="2"/>
  <c r="J34" i="2"/>
  <c r="J45" i="2"/>
  <c r="T23" i="2"/>
  <c r="U23" i="2"/>
  <c r="K34" i="2"/>
  <c r="K45" i="2"/>
  <c r="V23" i="2"/>
  <c r="W23" i="2"/>
  <c r="L34" i="2"/>
  <c r="L45" i="2"/>
  <c r="X23" i="2"/>
  <c r="Y23" i="2"/>
  <c r="M34" i="2"/>
  <c r="M45" i="2"/>
  <c r="D24" i="2"/>
  <c r="E24" i="2"/>
  <c r="C35" i="2"/>
  <c r="C46" i="2"/>
  <c r="F24" i="2"/>
  <c r="G24" i="2"/>
  <c r="D35" i="2"/>
  <c r="D46" i="2"/>
  <c r="H24" i="2"/>
  <c r="I24" i="2"/>
  <c r="E35" i="2"/>
  <c r="E46" i="2"/>
  <c r="J24" i="2"/>
  <c r="K24" i="2"/>
  <c r="F35" i="2"/>
  <c r="F46" i="2"/>
  <c r="L24" i="2"/>
  <c r="M24" i="2"/>
  <c r="G35" i="2"/>
  <c r="G46" i="2"/>
  <c r="N24" i="2"/>
  <c r="O24" i="2"/>
  <c r="H35" i="2"/>
  <c r="H46" i="2"/>
  <c r="P24" i="2"/>
  <c r="Q24" i="2"/>
  <c r="I35" i="2"/>
  <c r="I46" i="2"/>
  <c r="R24" i="2"/>
  <c r="S24" i="2"/>
  <c r="J35" i="2"/>
  <c r="J46" i="2"/>
  <c r="T24" i="2"/>
  <c r="U24" i="2"/>
  <c r="K35" i="2"/>
  <c r="K46" i="2"/>
  <c r="V24" i="2"/>
  <c r="W24" i="2"/>
  <c r="L35" i="2"/>
  <c r="L46" i="2"/>
  <c r="X24" i="2"/>
  <c r="Y24" i="2"/>
  <c r="M35" i="2"/>
  <c r="M46" i="2"/>
  <c r="D25" i="2"/>
  <c r="E25" i="2"/>
  <c r="C36" i="2"/>
  <c r="C47" i="2"/>
  <c r="F25" i="2"/>
  <c r="G25" i="2"/>
  <c r="D36" i="2"/>
  <c r="D47" i="2"/>
  <c r="H25" i="2"/>
  <c r="I25" i="2"/>
  <c r="E36" i="2"/>
  <c r="E47" i="2"/>
  <c r="J25" i="2"/>
  <c r="K25" i="2"/>
  <c r="F36" i="2"/>
  <c r="F47" i="2"/>
  <c r="L25" i="2"/>
  <c r="M25" i="2"/>
  <c r="G36" i="2"/>
  <c r="G47" i="2"/>
  <c r="N25" i="2"/>
  <c r="O25" i="2"/>
  <c r="H36" i="2"/>
  <c r="H47" i="2"/>
  <c r="P25" i="2"/>
  <c r="Q25" i="2"/>
  <c r="I36" i="2"/>
  <c r="I47" i="2"/>
  <c r="R25" i="2"/>
  <c r="S25" i="2"/>
  <c r="J36" i="2"/>
  <c r="J47" i="2"/>
  <c r="T25" i="2"/>
  <c r="U25" i="2"/>
  <c r="K36" i="2"/>
  <c r="K47" i="2"/>
  <c r="V25" i="2"/>
  <c r="W25" i="2"/>
  <c r="L36" i="2"/>
  <c r="L47" i="2"/>
  <c r="X25" i="2"/>
  <c r="Y25" i="2"/>
  <c r="M36" i="2"/>
  <c r="M47" i="2"/>
  <c r="D26" i="2"/>
  <c r="E26" i="2"/>
  <c r="C37" i="2"/>
  <c r="C48" i="2"/>
  <c r="F26" i="2"/>
  <c r="G26" i="2"/>
  <c r="D37" i="2"/>
  <c r="D48" i="2"/>
  <c r="H26" i="2"/>
  <c r="I26" i="2"/>
  <c r="E37" i="2"/>
  <c r="E48" i="2"/>
  <c r="J26" i="2"/>
  <c r="K26" i="2"/>
  <c r="F37" i="2"/>
  <c r="F48" i="2"/>
  <c r="L26" i="2"/>
  <c r="M26" i="2"/>
  <c r="G37" i="2"/>
  <c r="G48" i="2"/>
  <c r="N26" i="2"/>
  <c r="O26" i="2"/>
  <c r="H37" i="2"/>
  <c r="H48" i="2"/>
  <c r="P26" i="2"/>
  <c r="Q26" i="2"/>
  <c r="I37" i="2"/>
  <c r="I48" i="2"/>
  <c r="R26" i="2"/>
  <c r="S26" i="2"/>
  <c r="J37" i="2"/>
  <c r="J48" i="2"/>
  <c r="T26" i="2"/>
  <c r="U26" i="2"/>
  <c r="K37" i="2"/>
  <c r="K48" i="2"/>
  <c r="V26" i="2"/>
  <c r="W26" i="2"/>
  <c r="L37" i="2"/>
  <c r="L48" i="2"/>
  <c r="X26" i="2"/>
  <c r="Y26" i="2"/>
  <c r="M37" i="2"/>
  <c r="M48" i="2"/>
  <c r="D27" i="2"/>
  <c r="E27" i="2"/>
  <c r="C38" i="2"/>
  <c r="C49" i="2"/>
  <c r="F27" i="2"/>
  <c r="G27" i="2"/>
  <c r="D38" i="2"/>
  <c r="D49" i="2"/>
  <c r="H27" i="2"/>
  <c r="I27" i="2"/>
  <c r="E38" i="2"/>
  <c r="E49" i="2"/>
  <c r="J27" i="2"/>
  <c r="K27" i="2"/>
  <c r="F38" i="2"/>
  <c r="F49" i="2"/>
  <c r="L27" i="2"/>
  <c r="M27" i="2"/>
  <c r="G38" i="2"/>
  <c r="G49" i="2"/>
  <c r="N27" i="2"/>
  <c r="O27" i="2"/>
  <c r="H38" i="2"/>
  <c r="H49" i="2"/>
  <c r="P27" i="2"/>
  <c r="Q27" i="2"/>
  <c r="I38" i="2"/>
  <c r="I49" i="2"/>
  <c r="R27" i="2"/>
  <c r="S27" i="2"/>
  <c r="J38" i="2"/>
  <c r="J49" i="2"/>
  <c r="T27" i="2"/>
  <c r="U27" i="2"/>
  <c r="K38" i="2"/>
  <c r="K49" i="2"/>
  <c r="V27" i="2"/>
  <c r="W27" i="2"/>
  <c r="L38" i="2"/>
  <c r="L49" i="2"/>
  <c r="X27" i="2"/>
  <c r="Y27" i="2"/>
  <c r="M38" i="2"/>
  <c r="M49" i="2"/>
  <c r="B21" i="2"/>
  <c r="C21" i="2"/>
  <c r="B32" i="2"/>
  <c r="B43" i="2"/>
  <c r="B22" i="2"/>
  <c r="C22" i="2"/>
  <c r="B33" i="2"/>
  <c r="B44" i="2"/>
  <c r="B23" i="2"/>
  <c r="C23" i="2"/>
  <c r="B34" i="2"/>
  <c r="B45" i="2"/>
  <c r="B24" i="2"/>
  <c r="C24" i="2"/>
  <c r="B35" i="2"/>
  <c r="B46" i="2"/>
  <c r="B25" i="2"/>
  <c r="C25" i="2"/>
  <c r="B36" i="2"/>
  <c r="B47" i="2"/>
  <c r="B26" i="2"/>
  <c r="C26" i="2"/>
  <c r="B37" i="2"/>
  <c r="B48" i="2"/>
  <c r="B27" i="2"/>
  <c r="C27" i="2"/>
  <c r="B38" i="2"/>
  <c r="B49" i="2"/>
  <c r="F13" i="2"/>
  <c r="A69" i="3"/>
  <c r="A72" i="3"/>
  <c r="D39" i="3"/>
  <c r="F20" i="3"/>
  <c r="F19" i="3"/>
  <c r="E55" i="3"/>
  <c r="E56" i="3"/>
  <c r="E57" i="3"/>
  <c r="E58" i="3"/>
  <c r="E59" i="3"/>
  <c r="E60" i="3"/>
  <c r="E61" i="3"/>
  <c r="E54" i="3"/>
  <c r="B34" i="3"/>
  <c r="C49" i="3"/>
  <c r="C50" i="3"/>
  <c r="C51" i="3"/>
  <c r="C52" i="3"/>
  <c r="C53" i="3"/>
  <c r="C56" i="3"/>
  <c r="C48" i="3"/>
  <c r="D38" i="3"/>
  <c r="F26" i="3"/>
  <c r="F24" i="3"/>
  <c r="C39" i="3"/>
  <c r="D40" i="3"/>
  <c r="C40" i="3"/>
  <c r="D41" i="3"/>
  <c r="C41" i="3"/>
  <c r="D42" i="3"/>
  <c r="C42" i="3"/>
  <c r="D43" i="3"/>
  <c r="C43" i="3"/>
  <c r="D44" i="3"/>
  <c r="C44" i="3"/>
  <c r="D45" i="3"/>
  <c r="C45" i="3"/>
  <c r="D46" i="3"/>
  <c r="C46" i="3"/>
  <c r="D47" i="3"/>
  <c r="C47" i="3"/>
  <c r="C20" i="2"/>
  <c r="B20" i="2"/>
  <c r="B4" i="2"/>
  <c r="B5" i="2"/>
  <c r="B6" i="2"/>
  <c r="B7" i="2"/>
  <c r="B8" i="2"/>
  <c r="B9" i="2"/>
  <c r="B10" i="2"/>
  <c r="B11" i="2"/>
  <c r="B12" i="2"/>
  <c r="C57" i="3"/>
  <c r="C54" i="3"/>
  <c r="C55" i="3"/>
  <c r="C58" i="3"/>
  <c r="C61" i="3"/>
  <c r="B65" i="3"/>
  <c r="C59" i="3"/>
  <c r="C60" i="3"/>
  <c r="E4" i="2"/>
  <c r="F18" i="3"/>
  <c r="F14" i="3"/>
  <c r="B31" i="2"/>
  <c r="E3" i="2"/>
  <c r="J12" i="2"/>
  <c r="F12" i="3"/>
  <c r="F13" i="3"/>
  <c r="H5" i="2"/>
  <c r="N58" i="4"/>
  <c r="H97" i="4"/>
  <c r="M61" i="4"/>
  <c r="G110" i="4"/>
  <c r="H13" i="4"/>
  <c r="K85" i="4"/>
  <c r="N47" i="4"/>
  <c r="I91" i="4"/>
  <c r="M12" i="4"/>
  <c r="C13" i="4"/>
  <c r="B42" i="2"/>
  <c r="D7" i="4"/>
  <c r="M97" i="4"/>
  <c r="C31" i="4"/>
  <c r="K12" i="4"/>
  <c r="I55" i="4"/>
  <c r="I18" i="4"/>
  <c r="G98" i="4"/>
  <c r="N94" i="4"/>
  <c r="N84" i="4"/>
  <c r="M73" i="4"/>
  <c r="N33" i="4"/>
  <c r="N9" i="4"/>
  <c r="G86" i="4"/>
  <c r="K48" i="4"/>
  <c r="N45" i="4"/>
  <c r="I6" i="4"/>
  <c r="G25" i="4"/>
  <c r="N21" i="4"/>
  <c r="N70" i="4"/>
  <c r="I67" i="4"/>
  <c r="G13" i="4"/>
  <c r="N82" i="4"/>
  <c r="N106" i="4"/>
  <c r="C7" i="4"/>
  <c r="N23" i="4"/>
  <c r="N11" i="4"/>
  <c r="C92" i="4"/>
  <c r="N35" i="4"/>
  <c r="C19" i="4"/>
  <c r="H74" i="4"/>
  <c r="N60" i="4"/>
  <c r="C43" i="4"/>
  <c r="N108" i="4"/>
  <c r="N72" i="4"/>
  <c r="C104" i="4"/>
  <c r="C56" i="4"/>
  <c r="C80" i="4"/>
  <c r="H109" i="4"/>
  <c r="N96" i="4"/>
  <c r="C68" i="4"/>
  <c r="K73" i="4"/>
  <c r="M109" i="4"/>
  <c r="K24" i="4"/>
  <c r="K61" i="4"/>
  <c r="K97" i="4"/>
  <c r="M48" i="4"/>
  <c r="M24" i="4"/>
  <c r="H48" i="4"/>
  <c r="K36" i="4"/>
  <c r="M36" i="4"/>
  <c r="K109" i="4"/>
  <c r="M85" i="4"/>
  <c r="H49" i="4"/>
  <c r="H98" i="4"/>
  <c r="H110" i="4"/>
  <c r="I103" i="4"/>
  <c r="I42" i="4"/>
  <c r="I79" i="4"/>
  <c r="G62" i="4"/>
  <c r="G74" i="4"/>
  <c r="H86" i="4"/>
  <c r="H62" i="4"/>
  <c r="H73" i="4"/>
  <c r="H24" i="4"/>
  <c r="H85" i="4"/>
  <c r="H25" i="4"/>
  <c r="H61" i="4"/>
  <c r="H36" i="4"/>
  <c r="I30" i="4"/>
  <c r="G49" i="4"/>
  <c r="G37" i="4"/>
  <c r="H37" i="4"/>
  <c r="H12" i="4"/>
  <c r="K94" i="4"/>
  <c r="K58" i="4"/>
  <c r="K70" i="4"/>
  <c r="K33" i="4"/>
  <c r="K106" i="4"/>
  <c r="K45" i="4"/>
  <c r="K82" i="4"/>
  <c r="K9" i="4"/>
  <c r="K21" i="4"/>
  <c r="H70" i="4"/>
  <c r="H33" i="4"/>
  <c r="H58" i="4"/>
  <c r="H9" i="4"/>
  <c r="H94" i="4"/>
  <c r="H21" i="4"/>
  <c r="H45" i="4"/>
  <c r="H106" i="4"/>
  <c r="H82" i="4"/>
  <c r="N49" i="4"/>
  <c r="N13" i="4"/>
  <c r="N62" i="4"/>
  <c r="N86" i="4"/>
  <c r="N74" i="4"/>
  <c r="N37" i="4"/>
  <c r="N98" i="4"/>
  <c r="N110" i="4"/>
  <c r="N25" i="4"/>
  <c r="F79" i="4"/>
  <c r="F18" i="4"/>
  <c r="F91" i="4"/>
  <c r="F30" i="4"/>
  <c r="F67" i="4"/>
  <c r="F42" i="4"/>
  <c r="F103" i="4"/>
  <c r="F55" i="4"/>
  <c r="F6" i="4"/>
  <c r="M96" i="4"/>
  <c r="M84" i="4"/>
  <c r="M108" i="4"/>
  <c r="M35" i="4"/>
  <c r="M11" i="4"/>
  <c r="M47" i="4"/>
  <c r="M60" i="4"/>
  <c r="M23" i="4"/>
  <c r="M72" i="4"/>
  <c r="I94" i="4"/>
  <c r="I82" i="4"/>
  <c r="I9" i="4"/>
  <c r="I21" i="4"/>
  <c r="I70" i="4"/>
  <c r="I58" i="4"/>
  <c r="I33" i="4"/>
  <c r="I106" i="4"/>
  <c r="I45" i="4"/>
  <c r="G57" i="4"/>
  <c r="G69" i="4"/>
  <c r="G20" i="4"/>
  <c r="G81" i="4"/>
  <c r="G93" i="4"/>
  <c r="G44" i="4"/>
  <c r="G32" i="4"/>
  <c r="G105" i="4"/>
  <c r="G8" i="4"/>
  <c r="D81" i="4"/>
  <c r="D32" i="4"/>
  <c r="D69" i="4"/>
  <c r="D105" i="4"/>
  <c r="D93" i="4"/>
  <c r="D20" i="4"/>
  <c r="D44" i="4"/>
  <c r="D57" i="4"/>
  <c r="D8" i="4"/>
  <c r="H79" i="4"/>
  <c r="H103" i="4"/>
  <c r="H30" i="4"/>
  <c r="H55" i="4"/>
  <c r="H67" i="4"/>
  <c r="H6" i="4"/>
  <c r="H18" i="4"/>
  <c r="H42" i="4"/>
  <c r="H91" i="4"/>
  <c r="D98" i="4"/>
  <c r="D25" i="4"/>
  <c r="D110" i="4"/>
  <c r="D62" i="4"/>
  <c r="D37" i="4"/>
  <c r="D74" i="4"/>
  <c r="D13" i="4"/>
  <c r="D86" i="4"/>
  <c r="D49" i="4"/>
  <c r="J55" i="4"/>
  <c r="J6" i="4"/>
  <c r="J79" i="4"/>
  <c r="J42" i="4"/>
  <c r="J18" i="4"/>
  <c r="J30" i="4"/>
  <c r="J91" i="4"/>
  <c r="J67" i="4"/>
  <c r="J103" i="4"/>
  <c r="C20" i="4"/>
  <c r="C69" i="4"/>
  <c r="C81" i="4"/>
  <c r="C32" i="4"/>
  <c r="C105" i="4"/>
  <c r="C44" i="4"/>
  <c r="C8" i="4"/>
  <c r="C57" i="4"/>
  <c r="C93" i="4"/>
  <c r="L72" i="4"/>
  <c r="L35" i="4"/>
  <c r="L108" i="4"/>
  <c r="L47" i="4"/>
  <c r="L60" i="4"/>
  <c r="L23" i="4"/>
  <c r="L11" i="4"/>
  <c r="L84" i="4"/>
  <c r="L96" i="4"/>
  <c r="E62" i="4"/>
  <c r="E37" i="4"/>
  <c r="E110" i="4"/>
  <c r="E49" i="4"/>
  <c r="E13" i="4"/>
  <c r="E74" i="4"/>
  <c r="E98" i="4"/>
  <c r="E25" i="4"/>
  <c r="E86" i="4"/>
  <c r="G107" i="4"/>
  <c r="G59" i="4"/>
  <c r="G34" i="4"/>
  <c r="G71" i="4"/>
  <c r="G95" i="4"/>
  <c r="G10" i="4"/>
  <c r="G46" i="4"/>
  <c r="G22" i="4"/>
  <c r="G83" i="4"/>
  <c r="L10" i="4"/>
  <c r="L107" i="4"/>
  <c r="L46" i="4"/>
  <c r="L22" i="4"/>
  <c r="L34" i="4"/>
  <c r="L71" i="4"/>
  <c r="L95" i="4"/>
  <c r="L59" i="4"/>
  <c r="L83" i="4"/>
  <c r="N30" i="4"/>
  <c r="N42" i="4"/>
  <c r="N67" i="4"/>
  <c r="N79" i="4"/>
  <c r="N55" i="4"/>
  <c r="N6" i="4"/>
  <c r="N103" i="4"/>
  <c r="N18" i="4"/>
  <c r="N91" i="4"/>
  <c r="K84" i="4"/>
  <c r="K47" i="4"/>
  <c r="K35" i="4"/>
  <c r="K96" i="4"/>
  <c r="K60" i="4"/>
  <c r="K11" i="4"/>
  <c r="K23" i="4"/>
  <c r="K108" i="4"/>
  <c r="K72" i="4"/>
  <c r="F33" i="4"/>
  <c r="F45" i="4"/>
  <c r="F58" i="4"/>
  <c r="F21" i="4"/>
  <c r="F70" i="4"/>
  <c r="F106" i="4"/>
  <c r="F94" i="4"/>
  <c r="F82" i="4"/>
  <c r="F9" i="4"/>
  <c r="I35" i="4"/>
  <c r="I47" i="4"/>
  <c r="I23" i="4"/>
  <c r="I11" i="4"/>
  <c r="I108" i="4"/>
  <c r="I84" i="4"/>
  <c r="I96" i="4"/>
  <c r="I60" i="4"/>
  <c r="I72" i="4"/>
  <c r="J109" i="4"/>
  <c r="J97" i="4"/>
  <c r="J85" i="4"/>
  <c r="J48" i="4"/>
  <c r="J73" i="4"/>
  <c r="J24" i="4"/>
  <c r="J61" i="4"/>
  <c r="J12" i="4"/>
  <c r="J36" i="4"/>
  <c r="L18" i="4"/>
  <c r="L67" i="4"/>
  <c r="L55" i="4"/>
  <c r="L79" i="4"/>
  <c r="L91" i="4"/>
  <c r="L103" i="4"/>
  <c r="L30" i="4"/>
  <c r="L42" i="4"/>
  <c r="L6" i="4"/>
  <c r="L74" i="4"/>
  <c r="L37" i="4"/>
  <c r="L49" i="4"/>
  <c r="L110" i="4"/>
  <c r="L86" i="4"/>
  <c r="L98" i="4"/>
  <c r="L13" i="4"/>
  <c r="L25" i="4"/>
  <c r="L62" i="4"/>
  <c r="J71" i="4"/>
  <c r="J83" i="4"/>
  <c r="J46" i="4"/>
  <c r="J95" i="4"/>
  <c r="J10" i="4"/>
  <c r="J22" i="4"/>
  <c r="J107" i="4"/>
  <c r="J59" i="4"/>
  <c r="J34" i="4"/>
  <c r="D36" i="4"/>
  <c r="D48" i="4"/>
  <c r="D85" i="4"/>
  <c r="D12" i="4"/>
  <c r="D24" i="4"/>
  <c r="D97" i="4"/>
  <c r="D109" i="4"/>
  <c r="D73" i="4"/>
  <c r="D61" i="4"/>
  <c r="H8" i="4"/>
  <c r="H57" i="4"/>
  <c r="H81" i="4"/>
  <c r="H44" i="4"/>
  <c r="H105" i="4"/>
  <c r="H93" i="4"/>
  <c r="H32" i="4"/>
  <c r="H69" i="4"/>
  <c r="H20" i="4"/>
  <c r="J74" i="4"/>
  <c r="J25" i="4"/>
  <c r="J98" i="4"/>
  <c r="J86" i="4"/>
  <c r="J49" i="4"/>
  <c r="J110" i="4"/>
  <c r="J13" i="4"/>
  <c r="J37" i="4"/>
  <c r="J62" i="4"/>
  <c r="F109" i="4"/>
  <c r="F97" i="4"/>
  <c r="F24" i="4"/>
  <c r="F85" i="4"/>
  <c r="F12" i="4"/>
  <c r="F36" i="4"/>
  <c r="F61" i="4"/>
  <c r="F73" i="4"/>
  <c r="F48" i="4"/>
  <c r="E105" i="4"/>
  <c r="E81" i="4"/>
  <c r="E93" i="4"/>
  <c r="E20" i="4"/>
  <c r="E44" i="4"/>
  <c r="E32" i="4"/>
  <c r="E57" i="4"/>
  <c r="E69" i="4"/>
  <c r="E8" i="4"/>
  <c r="I92" i="4"/>
  <c r="I104" i="4"/>
  <c r="I31" i="4"/>
  <c r="I80" i="4"/>
  <c r="I43" i="4"/>
  <c r="I56" i="4"/>
  <c r="I7" i="4"/>
  <c r="I19" i="4"/>
  <c r="I68" i="4"/>
  <c r="K69" i="4"/>
  <c r="K32" i="4"/>
  <c r="K20" i="4"/>
  <c r="K8" i="4"/>
  <c r="K81" i="4"/>
  <c r="K105" i="4"/>
  <c r="K44" i="4"/>
  <c r="K57" i="4"/>
  <c r="K93" i="4"/>
  <c r="E97" i="4"/>
  <c r="E85" i="4"/>
  <c r="E24" i="4"/>
  <c r="E36" i="4"/>
  <c r="E12" i="4"/>
  <c r="E48" i="4"/>
  <c r="E61" i="4"/>
  <c r="E109" i="4"/>
  <c r="E73" i="4"/>
  <c r="E6" i="4"/>
  <c r="E18" i="4"/>
  <c r="E42" i="4"/>
  <c r="E103" i="4"/>
  <c r="E30" i="4"/>
  <c r="E91" i="4"/>
  <c r="E79" i="4"/>
  <c r="E67" i="4"/>
  <c r="E55" i="4"/>
  <c r="G79" i="4"/>
  <c r="G91" i="4"/>
  <c r="G30" i="4"/>
  <c r="G18" i="4"/>
  <c r="G67" i="4"/>
  <c r="G6" i="4"/>
  <c r="G42" i="4"/>
  <c r="G55" i="4"/>
  <c r="G103" i="4"/>
  <c r="D68" i="4"/>
  <c r="D31" i="4"/>
  <c r="D92" i="4"/>
  <c r="D104" i="4"/>
  <c r="D19" i="4"/>
  <c r="D80" i="4"/>
  <c r="D56" i="4"/>
  <c r="D43" i="4"/>
  <c r="D107" i="4"/>
  <c r="D46" i="4"/>
  <c r="D59" i="4"/>
  <c r="D34" i="4"/>
  <c r="D71" i="4"/>
  <c r="D22" i="4"/>
  <c r="D95" i="4"/>
  <c r="D83" i="4"/>
  <c r="D10" i="4"/>
  <c r="J104" i="4"/>
  <c r="J31" i="4"/>
  <c r="J43" i="4"/>
  <c r="J56" i="4"/>
  <c r="J68" i="4"/>
  <c r="J92" i="4"/>
  <c r="J19" i="4"/>
  <c r="J7" i="4"/>
  <c r="J80" i="4"/>
  <c r="D108" i="4"/>
  <c r="D47" i="4"/>
  <c r="D23" i="4"/>
  <c r="D60" i="4"/>
  <c r="D35" i="4"/>
  <c r="D96" i="4"/>
  <c r="D84" i="4"/>
  <c r="D72" i="4"/>
  <c r="D11" i="4"/>
  <c r="F47" i="4"/>
  <c r="F108" i="4"/>
  <c r="F60" i="4"/>
  <c r="F11" i="4"/>
  <c r="F23" i="4"/>
  <c r="F72" i="4"/>
  <c r="F35" i="4"/>
  <c r="F96" i="4"/>
  <c r="F84" i="4"/>
  <c r="K6" i="4"/>
  <c r="K79" i="4"/>
  <c r="K67" i="4"/>
  <c r="K18" i="4"/>
  <c r="K91" i="4"/>
  <c r="K30" i="4"/>
  <c r="K42" i="4"/>
  <c r="K55" i="4"/>
  <c r="K103" i="4"/>
  <c r="L21" i="4"/>
  <c r="L45" i="4"/>
  <c r="L94" i="4"/>
  <c r="L106" i="4"/>
  <c r="L58" i="4"/>
  <c r="L70" i="4"/>
  <c r="L33" i="4"/>
  <c r="L82" i="4"/>
  <c r="L9" i="4"/>
  <c r="F44" i="4"/>
  <c r="F69" i="4"/>
  <c r="F105" i="4"/>
  <c r="F32" i="4"/>
  <c r="F93" i="4"/>
  <c r="F20" i="4"/>
  <c r="F81" i="4"/>
  <c r="F8" i="4"/>
  <c r="F57" i="4"/>
  <c r="E84" i="4"/>
  <c r="E35" i="4"/>
  <c r="E34" i="4"/>
  <c r="E11" i="4"/>
  <c r="E72" i="4"/>
  <c r="E47" i="4"/>
  <c r="E23" i="4"/>
  <c r="E108" i="4"/>
  <c r="E96" i="4"/>
  <c r="E60" i="4"/>
  <c r="N46" i="4"/>
  <c r="N83" i="4"/>
  <c r="N59" i="4"/>
  <c r="N34" i="4"/>
  <c r="N10" i="4"/>
  <c r="N22" i="4"/>
  <c r="N107" i="4"/>
  <c r="N71" i="4"/>
  <c r="N95" i="4"/>
  <c r="K83" i="4"/>
  <c r="K10" i="4"/>
  <c r="K71" i="4"/>
  <c r="K95" i="4"/>
  <c r="K59" i="4"/>
  <c r="K22" i="4"/>
  <c r="K34" i="4"/>
  <c r="K46" i="4"/>
  <c r="K107" i="4"/>
  <c r="J93" i="4"/>
  <c r="J57" i="4"/>
  <c r="J8" i="4"/>
  <c r="J105" i="4"/>
  <c r="J44" i="4"/>
  <c r="J32" i="4"/>
  <c r="J20" i="4"/>
  <c r="J81" i="4"/>
  <c r="J69" i="4"/>
  <c r="I95" i="4"/>
  <c r="I10" i="4"/>
  <c r="I46" i="4"/>
  <c r="I59" i="4"/>
  <c r="I107" i="4"/>
  <c r="I71" i="4"/>
  <c r="I83" i="4"/>
  <c r="I22" i="4"/>
  <c r="I34" i="4"/>
  <c r="N93" i="4"/>
  <c r="N69" i="4"/>
  <c r="N105" i="4"/>
  <c r="N81" i="4"/>
  <c r="N32" i="4"/>
  <c r="N20" i="4"/>
  <c r="N57" i="4"/>
  <c r="N8" i="4"/>
  <c r="N44" i="4"/>
  <c r="G82" i="4"/>
  <c r="G45" i="4"/>
  <c r="G94" i="4"/>
  <c r="G70" i="4"/>
  <c r="G58" i="4"/>
  <c r="G9" i="4"/>
  <c r="G21" i="4"/>
  <c r="G106" i="4"/>
  <c r="G33" i="4"/>
  <c r="C85" i="4"/>
  <c r="C73" i="4"/>
  <c r="C109" i="4"/>
  <c r="C61" i="4"/>
  <c r="C97" i="4"/>
  <c r="C36" i="4"/>
  <c r="C24" i="4"/>
  <c r="C12" i="4"/>
  <c r="C48" i="4"/>
  <c r="H96" i="4"/>
  <c r="H72" i="4"/>
  <c r="H23" i="4"/>
  <c r="H60" i="4"/>
  <c r="H11" i="4"/>
  <c r="H108" i="4"/>
  <c r="H35" i="4"/>
  <c r="H47" i="4"/>
  <c r="H84" i="4"/>
  <c r="N31" i="4"/>
  <c r="N43" i="4"/>
  <c r="N68" i="4"/>
  <c r="N80" i="4"/>
  <c r="N92" i="4"/>
  <c r="N19" i="4"/>
  <c r="N56" i="4"/>
  <c r="N7" i="4"/>
  <c r="N104" i="4"/>
  <c r="D9" i="4"/>
  <c r="D82" i="4"/>
  <c r="D33" i="4"/>
  <c r="D70" i="4"/>
  <c r="D106" i="4"/>
  <c r="D21" i="4"/>
  <c r="D58" i="4"/>
  <c r="D94" i="4"/>
  <c r="D45" i="4"/>
  <c r="L24" i="4"/>
  <c r="L61" i="4"/>
  <c r="L85" i="4"/>
  <c r="L97" i="4"/>
  <c r="L109" i="4"/>
  <c r="L12" i="4"/>
  <c r="L36" i="4"/>
  <c r="L48" i="4"/>
  <c r="L73" i="4"/>
  <c r="G56" i="4"/>
  <c r="G92" i="4"/>
  <c r="G68" i="4"/>
  <c r="G43" i="4"/>
  <c r="G7" i="4"/>
  <c r="G104" i="4"/>
  <c r="G31" i="4"/>
  <c r="G80" i="4"/>
  <c r="G19" i="4"/>
  <c r="J108" i="4"/>
  <c r="J23" i="4"/>
  <c r="J96" i="4"/>
  <c r="J47" i="4"/>
  <c r="J72" i="4"/>
  <c r="J11" i="4"/>
  <c r="J60" i="4"/>
  <c r="J84" i="4"/>
  <c r="J35" i="4"/>
  <c r="M7" i="4"/>
  <c r="M92" i="4"/>
  <c r="M31" i="4"/>
  <c r="M80" i="4"/>
  <c r="M56" i="4"/>
  <c r="M43" i="4"/>
  <c r="M104" i="4"/>
  <c r="M68" i="4"/>
  <c r="M19" i="4"/>
  <c r="I25" i="4"/>
  <c r="I74" i="4"/>
  <c r="I110" i="4"/>
  <c r="I62" i="4"/>
  <c r="I37" i="4"/>
  <c r="I98" i="4"/>
  <c r="I13" i="4"/>
  <c r="I49" i="4"/>
  <c r="I86" i="4"/>
  <c r="H7" i="4"/>
  <c r="H56" i="4"/>
  <c r="H104" i="4"/>
  <c r="H31" i="4"/>
  <c r="H43" i="4"/>
  <c r="H68" i="4"/>
  <c r="H80" i="4"/>
  <c r="H92" i="4"/>
  <c r="H19" i="4"/>
  <c r="H59" i="4"/>
  <c r="H34" i="4"/>
  <c r="H22" i="4"/>
  <c r="H95" i="4"/>
  <c r="H10" i="4"/>
  <c r="H83" i="4"/>
  <c r="H46" i="4"/>
  <c r="H71" i="4"/>
  <c r="H107" i="4"/>
  <c r="I93" i="4"/>
  <c r="I32" i="4"/>
  <c r="I81" i="4"/>
  <c r="I8" i="4"/>
  <c r="I57" i="4"/>
  <c r="I20" i="4"/>
  <c r="I105" i="4"/>
  <c r="I44" i="4"/>
  <c r="I69" i="4"/>
  <c r="M45" i="4"/>
  <c r="M33" i="4"/>
  <c r="M58" i="4"/>
  <c r="M106" i="4"/>
  <c r="M70" i="4"/>
  <c r="M82" i="4"/>
  <c r="M21" i="4"/>
  <c r="M9" i="4"/>
  <c r="M94" i="4"/>
  <c r="M25" i="4"/>
  <c r="M49" i="4"/>
  <c r="M86" i="4"/>
  <c r="M98" i="4"/>
  <c r="M74" i="4"/>
  <c r="M62" i="4"/>
  <c r="M37" i="4"/>
  <c r="M110" i="4"/>
  <c r="M13" i="4"/>
  <c r="L81" i="4"/>
  <c r="L8" i="4"/>
  <c r="L20" i="4"/>
  <c r="L32" i="4"/>
  <c r="L57" i="4"/>
  <c r="L105" i="4"/>
  <c r="L44" i="4"/>
  <c r="L93" i="4"/>
  <c r="L69" i="4"/>
  <c r="E46" i="4"/>
  <c r="E10" i="4"/>
  <c r="E95" i="4"/>
  <c r="E107" i="4"/>
  <c r="E71" i="4"/>
  <c r="E22" i="4"/>
  <c r="E59" i="4"/>
  <c r="E83" i="4"/>
  <c r="K31" i="4"/>
  <c r="K19" i="4"/>
  <c r="K7" i="4"/>
  <c r="K80" i="4"/>
  <c r="K104" i="4"/>
  <c r="K56" i="4"/>
  <c r="K92" i="4"/>
  <c r="K43" i="4"/>
  <c r="K68" i="4"/>
  <c r="C62" i="4"/>
  <c r="C37" i="4"/>
  <c r="C110" i="4"/>
  <c r="C74" i="4"/>
  <c r="C98" i="4"/>
  <c r="C49" i="4"/>
  <c r="C86" i="4"/>
  <c r="C25" i="4"/>
  <c r="F37" i="4"/>
  <c r="F98" i="4"/>
  <c r="F74" i="4"/>
  <c r="F49" i="4"/>
  <c r="F62" i="4"/>
  <c r="F25" i="4"/>
  <c r="F110" i="4"/>
  <c r="F86" i="4"/>
  <c r="F13" i="4"/>
  <c r="F92" i="4"/>
  <c r="F104" i="4"/>
  <c r="F7" i="4"/>
  <c r="F19" i="4"/>
  <c r="F80" i="4"/>
  <c r="F68" i="4"/>
  <c r="F31" i="4"/>
  <c r="F43" i="4"/>
  <c r="F56" i="4"/>
  <c r="J70" i="4"/>
  <c r="J21" i="4"/>
  <c r="J33" i="4"/>
  <c r="J106" i="4"/>
  <c r="J9" i="4"/>
  <c r="J82" i="4"/>
  <c r="J45" i="4"/>
  <c r="J58" i="4"/>
  <c r="J94" i="4"/>
  <c r="L56" i="4"/>
  <c r="L31" i="4"/>
  <c r="L80" i="4"/>
  <c r="L92" i="4"/>
  <c r="L104" i="4"/>
  <c r="L68" i="4"/>
  <c r="L7" i="4"/>
  <c r="L43" i="4"/>
  <c r="L19" i="4"/>
  <c r="M69" i="4"/>
  <c r="M105" i="4"/>
  <c r="M20" i="4"/>
  <c r="M8" i="4"/>
  <c r="M32" i="4"/>
  <c r="M57" i="4"/>
  <c r="M44" i="4"/>
  <c r="M93" i="4"/>
  <c r="M81" i="4"/>
  <c r="I109" i="4"/>
  <c r="I85" i="4"/>
  <c r="I48" i="4"/>
  <c r="I36" i="4"/>
  <c r="I12" i="4"/>
  <c r="I61" i="4"/>
  <c r="I97" i="4"/>
  <c r="I73" i="4"/>
  <c r="I24" i="4"/>
  <c r="C95" i="4"/>
  <c r="C107" i="4"/>
  <c r="C71" i="4"/>
  <c r="C34" i="4"/>
  <c r="C83" i="4"/>
  <c r="C46" i="4"/>
  <c r="C22" i="4"/>
  <c r="C10" i="4"/>
  <c r="C59" i="4"/>
  <c r="C72" i="4"/>
  <c r="C108" i="4"/>
  <c r="C47" i="4"/>
  <c r="C35" i="4"/>
  <c r="C23" i="4"/>
  <c r="C96" i="4"/>
  <c r="C84" i="4"/>
  <c r="C60" i="4"/>
  <c r="C11" i="4"/>
  <c r="C79" i="4"/>
  <c r="C55" i="4"/>
  <c r="C18" i="4"/>
  <c r="C91" i="4"/>
  <c r="C103" i="4"/>
  <c r="C6" i="4"/>
  <c r="C30" i="4"/>
  <c r="C42" i="4"/>
  <c r="C67" i="4"/>
  <c r="K25" i="4"/>
  <c r="K74" i="4"/>
  <c r="K110" i="4"/>
  <c r="K86" i="4"/>
  <c r="K62" i="4"/>
  <c r="K49" i="4"/>
  <c r="K98" i="4"/>
  <c r="K13" i="4"/>
  <c r="K37" i="4"/>
  <c r="D6" i="4"/>
  <c r="D103" i="4"/>
  <c r="D67" i="4"/>
  <c r="D30" i="4"/>
  <c r="D91" i="4"/>
  <c r="D55" i="4"/>
  <c r="D18" i="4"/>
  <c r="D79" i="4"/>
  <c r="D42" i="4"/>
  <c r="C9" i="4"/>
  <c r="C33" i="4"/>
  <c r="C70" i="4"/>
  <c r="C21" i="4"/>
  <c r="C58" i="4"/>
  <c r="C45" i="4"/>
  <c r="C94" i="4"/>
  <c r="C106" i="4"/>
  <c r="C82" i="4"/>
  <c r="E70" i="4"/>
  <c r="E106" i="4"/>
  <c r="E94" i="4"/>
  <c r="E45" i="4"/>
  <c r="E33" i="4"/>
  <c r="E9" i="4"/>
  <c r="E82" i="4"/>
  <c r="E58" i="4"/>
  <c r="E21" i="4"/>
  <c r="E68" i="4"/>
  <c r="E104" i="4"/>
  <c r="E56" i="4"/>
  <c r="E43" i="4"/>
  <c r="E7" i="4"/>
  <c r="E31" i="4"/>
  <c r="E19" i="4"/>
  <c r="E92" i="4"/>
  <c r="E80" i="4"/>
  <c r="M71" i="4"/>
  <c r="M59" i="4"/>
  <c r="M22" i="4"/>
  <c r="M46" i="4"/>
  <c r="M83" i="4"/>
  <c r="M34" i="4"/>
  <c r="M107" i="4"/>
  <c r="M95" i="4"/>
  <c r="M10" i="4"/>
  <c r="N36" i="4"/>
  <c r="N73" i="4"/>
  <c r="N85" i="4"/>
  <c r="N97" i="4"/>
  <c r="N109" i="4"/>
  <c r="N24" i="4"/>
  <c r="N48" i="4"/>
  <c r="N61" i="4"/>
  <c r="N12" i="4"/>
  <c r="F59" i="4"/>
  <c r="F107" i="4"/>
  <c r="F22" i="4"/>
  <c r="F95" i="4"/>
  <c r="F10" i="4"/>
  <c r="F46" i="4"/>
  <c r="F71" i="4"/>
  <c r="F34" i="4"/>
  <c r="F83" i="4"/>
  <c r="G108" i="4"/>
  <c r="G23" i="4"/>
  <c r="G11" i="4"/>
  <c r="G47" i="4"/>
  <c r="G96" i="4"/>
  <c r="G72" i="4"/>
  <c r="G84" i="4"/>
  <c r="G60" i="4"/>
  <c r="G35" i="4"/>
  <c r="M18" i="4"/>
  <c r="M79" i="4"/>
  <c r="M6" i="4"/>
  <c r="M30" i="4"/>
  <c r="M91" i="4"/>
  <c r="M42" i="4"/>
  <c r="M67" i="4"/>
  <c r="M103" i="4"/>
  <c r="M55" i="4"/>
  <c r="G85" i="4"/>
  <c r="G48" i="4"/>
  <c r="G24" i="4"/>
  <c r="G61" i="4"/>
  <c r="G97" i="4"/>
  <c r="G12" i="4"/>
  <c r="G73" i="4"/>
  <c r="G109" i="4"/>
  <c r="G36" i="4"/>
  <c r="P25" i="4"/>
  <c r="P13" i="4"/>
  <c r="P42" i="4"/>
  <c r="P91" i="4"/>
  <c r="P67" i="4"/>
  <c r="P103" i="4"/>
  <c r="P79" i="4"/>
  <c r="P6" i="4"/>
  <c r="P55" i="4"/>
  <c r="P30" i="4"/>
  <c r="P18" i="4"/>
</calcChain>
</file>

<file path=xl/sharedStrings.xml><?xml version="1.0" encoding="utf-8"?>
<sst xmlns="http://schemas.openxmlformats.org/spreadsheetml/2006/main" count="531" uniqueCount="223">
  <si>
    <t>C</t>
  </si>
  <si>
    <t>A</t>
  </si>
  <si>
    <t>B</t>
  </si>
  <si>
    <t>D</t>
  </si>
  <si>
    <t>E</t>
  </si>
  <si>
    <t>F</t>
  </si>
  <si>
    <t>G</t>
  </si>
  <si>
    <t>H</t>
  </si>
  <si>
    <t>I</t>
  </si>
  <si>
    <t>J</t>
  </si>
  <si>
    <t>K</t>
  </si>
  <si>
    <t>L</t>
  </si>
  <si>
    <t>M</t>
  </si>
  <si>
    <t>N</t>
  </si>
  <si>
    <t>O</t>
  </si>
  <si>
    <t>P</t>
  </si>
  <si>
    <t>Std (ng/ul</t>
  </si>
  <si>
    <t>A1</t>
  </si>
  <si>
    <t>A2</t>
  </si>
  <si>
    <t>Abg-Bkg</t>
  </si>
  <si>
    <t>Slope</t>
  </si>
  <si>
    <t>Intercept</t>
  </si>
  <si>
    <t>Rsq</t>
  </si>
  <si>
    <t xml:space="preserve">Calibration Curve  </t>
  </si>
  <si>
    <t>Avgerage</t>
  </si>
  <si>
    <t>Sample Read Intensity</t>
  </si>
  <si>
    <t>Average Sample Read Intensity-Background</t>
  </si>
  <si>
    <t>Concentration Estimate (ng/ul)</t>
  </si>
  <si>
    <t>Component</t>
  </si>
  <si>
    <t>Vendor</t>
  </si>
  <si>
    <t>Part Number</t>
  </si>
  <si>
    <t>Lot Number</t>
  </si>
  <si>
    <t>PicoGreen Stock</t>
  </si>
  <si>
    <t>Invitrogen</t>
  </si>
  <si>
    <t>Lambda Stock DNA</t>
  </si>
  <si>
    <t>Harvest Reagent Background</t>
  </si>
  <si>
    <t>20X TE Buffer</t>
  </si>
  <si>
    <t>Ultra Pure Water</t>
  </si>
  <si>
    <t>10977-023</t>
  </si>
  <si>
    <t>S1</t>
  </si>
  <si>
    <t>S2</t>
  </si>
  <si>
    <t>S3</t>
  </si>
  <si>
    <t>S4</t>
  </si>
  <si>
    <t>S5</t>
  </si>
  <si>
    <t>S6</t>
  </si>
  <si>
    <t>S7</t>
  </si>
  <si>
    <t>S8</t>
  </si>
  <si>
    <t>S9</t>
  </si>
  <si>
    <t>S10</t>
  </si>
  <si>
    <t>S11</t>
  </si>
  <si>
    <t>S12</t>
  </si>
  <si>
    <t>S13</t>
  </si>
  <si>
    <t>S14</t>
  </si>
  <si>
    <t>S15</t>
  </si>
  <si>
    <t>S16</t>
  </si>
  <si>
    <t>S17</t>
  </si>
  <si>
    <t>S25</t>
  </si>
  <si>
    <t>S33</t>
  </si>
  <si>
    <t>S41</t>
  </si>
  <si>
    <t>S49</t>
  </si>
  <si>
    <t>S57</t>
  </si>
  <si>
    <t>S65</t>
  </si>
  <si>
    <t>S73</t>
  </si>
  <si>
    <t>S81</t>
  </si>
  <si>
    <t>S89</t>
  </si>
  <si>
    <t>S18</t>
  </si>
  <si>
    <t>S26</t>
  </si>
  <si>
    <t>S34</t>
  </si>
  <si>
    <t>S42</t>
  </si>
  <si>
    <t>S50</t>
  </si>
  <si>
    <t>S58</t>
  </si>
  <si>
    <t>S66</t>
  </si>
  <si>
    <t>S74</t>
  </si>
  <si>
    <t>S82</t>
  </si>
  <si>
    <t>S90</t>
  </si>
  <si>
    <t>S19</t>
  </si>
  <si>
    <t>S27</t>
  </si>
  <si>
    <t>S35</t>
  </si>
  <si>
    <t>S43</t>
  </si>
  <si>
    <t>S51</t>
  </si>
  <si>
    <t>S59</t>
  </si>
  <si>
    <t>S67</t>
  </si>
  <si>
    <t>S75</t>
  </si>
  <si>
    <t>S83</t>
  </si>
  <si>
    <t>S91</t>
  </si>
  <si>
    <t>S20</t>
  </si>
  <si>
    <t>S28</t>
  </si>
  <si>
    <t>S36</t>
  </si>
  <si>
    <t>S44</t>
  </si>
  <si>
    <t>S52</t>
  </si>
  <si>
    <t>S60</t>
  </si>
  <si>
    <t>S68</t>
  </si>
  <si>
    <t>S76</t>
  </si>
  <si>
    <t>S84</t>
  </si>
  <si>
    <t>S92</t>
  </si>
  <si>
    <t>S21</t>
  </si>
  <si>
    <t>S29</t>
  </si>
  <si>
    <t>S37</t>
  </si>
  <si>
    <t>S45</t>
  </si>
  <si>
    <t>S53</t>
  </si>
  <si>
    <t>S61</t>
  </si>
  <si>
    <t>S69</t>
  </si>
  <si>
    <t>S77</t>
  </si>
  <si>
    <t>S85</t>
  </si>
  <si>
    <t>S93</t>
  </si>
  <si>
    <t>S22</t>
  </si>
  <si>
    <t>S30</t>
  </si>
  <si>
    <t>S38</t>
  </si>
  <si>
    <t>S46</t>
  </si>
  <si>
    <t>S54</t>
  </si>
  <si>
    <t>S62</t>
  </si>
  <si>
    <t>S70</t>
  </si>
  <si>
    <t>S78</t>
  </si>
  <si>
    <t>S86</t>
  </si>
  <si>
    <t>S94</t>
  </si>
  <si>
    <t>S23</t>
  </si>
  <si>
    <t>S31</t>
  </si>
  <si>
    <t>S39</t>
  </si>
  <si>
    <t>S47</t>
  </si>
  <si>
    <t>S55</t>
  </si>
  <si>
    <t>S63</t>
  </si>
  <si>
    <t>S71</t>
  </si>
  <si>
    <t>S79</t>
  </si>
  <si>
    <t>S87</t>
  </si>
  <si>
    <t>S95</t>
  </si>
  <si>
    <t>S24</t>
  </si>
  <si>
    <t>S32</t>
  </si>
  <si>
    <t>S40</t>
  </si>
  <si>
    <t>S48</t>
  </si>
  <si>
    <t>S56</t>
  </si>
  <si>
    <t>S64</t>
  </si>
  <si>
    <t>S72</t>
  </si>
  <si>
    <t>S80</t>
  </si>
  <si>
    <t>S88</t>
  </si>
  <si>
    <t>S96</t>
  </si>
  <si>
    <t>1:2 Dilution</t>
  </si>
  <si>
    <t>1:3 Dilution</t>
  </si>
  <si>
    <t>1:4 Dilution</t>
  </si>
  <si>
    <t>1:5 dilution</t>
  </si>
  <si>
    <t>1:6 Dilution</t>
  </si>
  <si>
    <t>1:8 Dilution</t>
  </si>
  <si>
    <t>1:10 Dilution</t>
  </si>
  <si>
    <t>1:12 Dilution</t>
  </si>
  <si>
    <t>1:14 Dilution</t>
  </si>
  <si>
    <t>Table 1. Preparation of Standards and Background</t>
  </si>
  <si>
    <t>Sample Dilution Guide</t>
  </si>
  <si>
    <t>Single-Cell mRNA Seq PicoGreen Template</t>
  </si>
  <si>
    <t>Standard 1</t>
  </si>
  <si>
    <t>Standard 2</t>
  </si>
  <si>
    <t>Standard 3</t>
  </si>
  <si>
    <t>Standard 4</t>
  </si>
  <si>
    <t>Standard 5</t>
  </si>
  <si>
    <t>Standard 6</t>
  </si>
  <si>
    <t>Standard 7</t>
  </si>
  <si>
    <t>Standard 8</t>
  </si>
  <si>
    <t>Standard 9</t>
  </si>
  <si>
    <t>Standard 10</t>
  </si>
  <si>
    <t>Harvest Reagent</t>
  </si>
  <si>
    <t>384-well Fluorometer Plate</t>
  </si>
  <si>
    <t>ng/µL</t>
  </si>
  <si>
    <r>
      <t>a) Label a 96-well plate as</t>
    </r>
    <r>
      <rPr>
        <b/>
        <sz val="11"/>
        <color indexed="8"/>
        <rFont val="Calibri"/>
        <family val="2"/>
      </rPr>
      <t xml:space="preserve"> Standard Plate.</t>
    </r>
  </si>
  <si>
    <r>
      <t>a) Label a 96-well plate as</t>
    </r>
    <r>
      <rPr>
        <b/>
        <sz val="11"/>
        <color indexed="8"/>
        <rFont val="Calibri"/>
        <family val="2"/>
      </rPr>
      <t xml:space="preserve"> Sample Plate.</t>
    </r>
  </si>
  <si>
    <t>d) Seal the plate with an adhesive film.</t>
  </si>
  <si>
    <t>e) Vortex and spin down all components.</t>
  </si>
  <si>
    <t>10) Centrifuge the plate  at 1,500 rpm for 1 minute.</t>
  </si>
  <si>
    <t>11) Measure Fluorescence intensity on a 384-well Fluorometer.</t>
  </si>
  <si>
    <t>12) Paste the raw data into the raw data sheet.</t>
  </si>
  <si>
    <t>13) Check the results and sample dilution guide to determine the appropriate dilution factor for library preparation.</t>
  </si>
  <si>
    <t>Paste your data starting in cell A-1.</t>
  </si>
  <si>
    <t xml:space="preserve"> </t>
  </si>
  <si>
    <t>1X TE buffer</t>
  </si>
  <si>
    <t>1X TE Buffer</t>
  </si>
  <si>
    <t>Quant-iT Kit, P11496</t>
  </si>
  <si>
    <t>TOTAL</t>
  </si>
  <si>
    <r>
      <rPr>
        <b/>
        <sz val="11"/>
        <color indexed="8"/>
        <rFont val="Calibri"/>
        <family val="2"/>
      </rPr>
      <t xml:space="preserve"> Note:</t>
    </r>
    <r>
      <rPr>
        <sz val="11"/>
        <color theme="1"/>
        <rFont val="Calibri"/>
        <family val="2"/>
        <scheme val="minor"/>
      </rPr>
      <t xml:space="preserve"> Not added to A1.</t>
    </r>
  </si>
  <si>
    <t>Well</t>
  </si>
  <si>
    <t>A3</t>
  </si>
  <si>
    <t>B1</t>
  </si>
  <si>
    <t>B2</t>
  </si>
  <si>
    <t>B3</t>
  </si>
  <si>
    <t>C1</t>
  </si>
  <si>
    <t>C2</t>
  </si>
  <si>
    <t>C3</t>
  </si>
  <si>
    <t>Volume C1 Harvest</t>
  </si>
  <si>
    <t>-</t>
  </si>
  <si>
    <t>b) To the Standard Plate, pipette appropriate volumes of 1XTE as shown in Standard Plate Map below.</t>
  </si>
  <si>
    <t>1X TE</t>
  </si>
  <si>
    <t>Final well volume needed for Picogreen reader</t>
  </si>
  <si>
    <t>Lambda DNA Stock Concentration:</t>
  </si>
  <si>
    <t>Number of Samples to Analyze:</t>
  </si>
  <si>
    <t>2) Prepare diluted PicoGreen Working Solution.</t>
  </si>
  <si>
    <t>4) Prepare standard and background plate.</t>
  </si>
  <si>
    <t>5) Sample dilution:</t>
  </si>
  <si>
    <t>Replicates</t>
  </si>
  <si>
    <t>1) Make/Get 1X TE buffer.</t>
  </si>
  <si>
    <t>a)  Pipette down-up 5 times for mixing (or vortex and spin down).</t>
  </si>
  <si>
    <t>***Remove and discard half of this dilution after mixing.</t>
  </si>
  <si>
    <r>
      <t xml:space="preserve">Conc. (pg/µL) </t>
    </r>
    <r>
      <rPr>
        <b/>
        <sz val="11"/>
        <color indexed="8"/>
        <rFont val="Calibri"/>
        <family val="2"/>
      </rPr>
      <t>λDNA</t>
    </r>
  </si>
  <si>
    <t>3) Prepare 2 ng/µL Lambda DNA  Solution.</t>
  </si>
  <si>
    <t>Volume of Diluent</t>
  </si>
  <si>
    <t>Vol. Required (µL)</t>
  </si>
  <si>
    <t>Volume of 1X TE (µL)</t>
  </si>
  <si>
    <t>Fluidigm, the Fluidigm logo, and C1 are trademarks or registered trademarks of Fluidigm Corporation in the U.S. and/or other countries. All other trademarks are the sole property of their respective owners.  For Research Use Only. Not for use in diagnostic procedures. © Fluidigm Corporation. All rights reserved.</t>
  </si>
  <si>
    <t>D1</t>
  </si>
  <si>
    <t>E1</t>
  </si>
  <si>
    <t>F1</t>
  </si>
  <si>
    <t>G1</t>
  </si>
  <si>
    <t>H1</t>
  </si>
  <si>
    <t>D2</t>
  </si>
  <si>
    <t>E2</t>
  </si>
  <si>
    <t>F2</t>
  </si>
  <si>
    <t>G2</t>
  </si>
  <si>
    <t>H2</t>
  </si>
  <si>
    <t>D3</t>
  </si>
  <si>
    <t>E3</t>
  </si>
  <si>
    <t>F3</t>
  </si>
  <si>
    <t>G3</t>
  </si>
  <si>
    <t>H3</t>
  </si>
  <si>
    <t>&lt;0.1 or &gt;0.3 ng/ul (out of range)</t>
  </si>
  <si>
    <t>0.1-0.3 ng/ul (ideal)</t>
  </si>
  <si>
    <t>Number of samples at 0.1-0.3 ng/ul</t>
  </si>
  <si>
    <t>d) Pipette appropriate volume 2 ng/µL Lambda DNA Solution into wells A1 and B1 of the Standard Plate, and make serial dilution  by transferring from B1 to C1 as shown in Table 1 after pipetting up-down 10 times for thorough mixing. Be sure to remove volume from B2 so final volume is equal to all others. The table below is provided as an example. Alternatively, prepare 10 two-fold serial dilutions  in strip tubes, vortexing well at each step. Concentrations are listed in table 1 below.</t>
  </si>
  <si>
    <t xml:space="preserve"> </t>
    <phoneticPr fontId="21"/>
  </si>
</sst>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
    <numFmt numFmtId="165" formatCode="0.000"/>
    <numFmt numFmtId="166" formatCode="0.0\ &quot;ul&quot;"/>
    <numFmt numFmtId="167" formatCode="0.0"/>
    <numFmt numFmtId="168" formatCode="#0"/>
  </numFmts>
  <fonts count="26"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i/>
      <sz val="14"/>
      <color theme="1"/>
      <name val="Calibri"/>
      <family val="2"/>
      <scheme val="minor"/>
    </font>
    <font>
      <sz val="9"/>
      <color theme="1"/>
      <name val="Calibri"/>
      <family val="2"/>
      <scheme val="minor"/>
    </font>
    <font>
      <sz val="6"/>
      <name val="Calibri"/>
      <family val="3"/>
      <charset val="128"/>
      <scheme val="minor"/>
    </font>
    <font>
      <b/>
      <sz val="11"/>
      <color rgb="FFFF0000"/>
      <name val="Calibri"/>
      <family val="3"/>
      <charset val="128"/>
      <scheme val="minor"/>
    </font>
    <font>
      <b/>
      <sz val="11"/>
      <color theme="1"/>
      <name val="Calibri"/>
      <family val="3"/>
      <charset val="128"/>
      <scheme val="minor"/>
    </font>
    <font>
      <u/>
      <sz val="11"/>
      <color theme="10"/>
      <name val="Calibri"/>
      <family val="2"/>
      <scheme val="minor"/>
    </font>
    <font>
      <u/>
      <sz val="11"/>
      <color theme="11"/>
      <name val="Calibri"/>
      <family val="2"/>
      <scheme val="minor"/>
    </font>
  </fonts>
  <fills count="4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2"/>
        <bgColor indexed="64"/>
      </patternFill>
    </fill>
    <fill>
      <patternFill patternType="solid">
        <fgColor rgb="FFFFFF66"/>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8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8" applyNumberFormat="0" applyAlignment="0" applyProtection="0"/>
    <xf numFmtId="0" fontId="6" fillId="28" borderId="9"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10" applyNumberFormat="0" applyFill="0" applyAlignment="0" applyProtection="0"/>
    <xf numFmtId="0" fontId="10" fillId="0" borderId="11" applyNumberFormat="0" applyFill="0" applyAlignment="0" applyProtection="0"/>
    <xf numFmtId="0" fontId="11" fillId="0" borderId="12" applyNumberFormat="0" applyFill="0" applyAlignment="0" applyProtection="0"/>
    <xf numFmtId="0" fontId="11" fillId="0" borderId="0" applyNumberFormat="0" applyFill="0" applyBorder="0" applyAlignment="0" applyProtection="0"/>
    <xf numFmtId="0" fontId="12" fillId="30" borderId="8" applyNumberFormat="0" applyAlignment="0" applyProtection="0"/>
    <xf numFmtId="0" fontId="13" fillId="0" borderId="13" applyNumberFormat="0" applyFill="0" applyAlignment="0" applyProtection="0"/>
    <xf numFmtId="0" fontId="14" fillId="31" borderId="0" applyNumberFormat="0" applyBorder="0" applyAlignment="0" applyProtection="0"/>
    <xf numFmtId="0" fontId="2" fillId="32" borderId="14" applyNumberFormat="0" applyFont="0" applyAlignment="0" applyProtection="0"/>
    <xf numFmtId="0" fontId="15" fillId="27" borderId="15" applyNumberFormat="0" applyAlignment="0" applyProtection="0"/>
    <xf numFmtId="0" fontId="16" fillId="0" borderId="0" applyNumberFormat="0" applyFill="0" applyBorder="0" applyAlignment="0" applyProtection="0"/>
    <xf numFmtId="0" fontId="17" fillId="0" borderId="16" applyNumberFormat="0" applyFill="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76">
    <xf numFmtId="0" fontId="0" fillId="0" borderId="0" xfId="0"/>
    <xf numFmtId="1" fontId="0" fillId="0" borderId="0" xfId="0" applyNumberFormat="1"/>
    <xf numFmtId="0" fontId="0" fillId="0" borderId="1" xfId="0" applyBorder="1"/>
    <xf numFmtId="1" fontId="0" fillId="0" borderId="1" xfId="0" applyNumberFormat="1" applyBorder="1"/>
    <xf numFmtId="0" fontId="0" fillId="0" borderId="1" xfId="0" applyBorder="1" applyAlignment="1">
      <alignment horizontal="center"/>
    </xf>
    <xf numFmtId="0" fontId="17" fillId="0" borderId="1" xfId="0" applyFont="1" applyBorder="1"/>
    <xf numFmtId="0" fontId="17" fillId="0" borderId="1" xfId="0" applyFont="1" applyBorder="1" applyAlignment="1">
      <alignment horizontal="center"/>
    </xf>
    <xf numFmtId="164" fontId="0" fillId="0" borderId="1" xfId="0" applyNumberFormat="1" applyBorder="1"/>
    <xf numFmtId="0" fontId="17" fillId="33" borderId="1" xfId="0" applyFont="1" applyFill="1" applyBorder="1"/>
    <xf numFmtId="1" fontId="17" fillId="33" borderId="1" xfId="0" applyNumberFormat="1" applyFont="1" applyFill="1" applyBorder="1"/>
    <xf numFmtId="1" fontId="0" fillId="33" borderId="1" xfId="0" applyNumberFormat="1" applyFill="1" applyBorder="1"/>
    <xf numFmtId="0" fontId="17" fillId="0" borderId="0" xfId="0" applyFont="1"/>
    <xf numFmtId="0" fontId="0" fillId="34" borderId="1" xfId="0" applyFill="1" applyBorder="1" applyAlignment="1">
      <alignment horizontal="center"/>
    </xf>
    <xf numFmtId="1" fontId="0" fillId="0" borderId="1" xfId="0" applyNumberFormat="1" applyBorder="1" applyAlignment="1">
      <alignment horizontal="center"/>
    </xf>
    <xf numFmtId="0" fontId="0" fillId="35" borderId="1" xfId="0" applyFill="1" applyBorder="1" applyAlignment="1">
      <alignment horizontal="center"/>
    </xf>
    <xf numFmtId="165" fontId="0" fillId="0" borderId="1" xfId="0" applyNumberFormat="1" applyBorder="1" applyAlignment="1">
      <alignment horizontal="center"/>
    </xf>
    <xf numFmtId="0" fontId="19" fillId="0" borderId="0" xfId="0" applyFont="1"/>
    <xf numFmtId="0" fontId="0" fillId="33" borderId="2" xfId="0" applyFill="1" applyBorder="1" applyAlignment="1">
      <alignment horizontal="center"/>
    </xf>
    <xf numFmtId="0" fontId="17" fillId="0" borderId="0" xfId="0" applyFont="1" applyBorder="1"/>
    <xf numFmtId="0" fontId="0" fillId="33" borderId="1" xfId="0" applyFill="1" applyBorder="1" applyAlignment="1">
      <alignment horizontal="center"/>
    </xf>
    <xf numFmtId="166" fontId="0" fillId="0" borderId="1" xfId="0" applyNumberFormat="1" applyBorder="1" applyAlignment="1">
      <alignment horizontal="center"/>
    </xf>
    <xf numFmtId="166" fontId="0" fillId="0" borderId="0" xfId="0" applyNumberFormat="1" applyBorder="1" applyAlignment="1">
      <alignment horizontal="center"/>
    </xf>
    <xf numFmtId="0" fontId="0" fillId="0" borderId="1" xfId="0" applyFont="1" applyBorder="1" applyAlignment="1">
      <alignment horizontal="center"/>
    </xf>
    <xf numFmtId="165" fontId="0" fillId="0" borderId="1" xfId="0" applyNumberFormat="1" applyFont="1" applyBorder="1" applyAlignment="1">
      <alignment horizontal="center"/>
    </xf>
    <xf numFmtId="167" fontId="0" fillId="0" borderId="0" xfId="0" applyNumberFormat="1" applyBorder="1" applyAlignment="1">
      <alignment horizontal="center"/>
    </xf>
    <xf numFmtId="167" fontId="0" fillId="0" borderId="0" xfId="0" applyNumberFormat="1"/>
    <xf numFmtId="167" fontId="0" fillId="0" borderId="0" xfId="0" applyNumberFormat="1" applyBorder="1" applyAlignment="1">
      <alignment horizontal="left"/>
    </xf>
    <xf numFmtId="0" fontId="0" fillId="36" borderId="0" xfId="0" applyFill="1" applyBorder="1" applyAlignment="1">
      <alignment horizontal="left"/>
    </xf>
    <xf numFmtId="0" fontId="0" fillId="36" borderId="1" xfId="0" applyFill="1" applyBorder="1" applyAlignment="1">
      <alignment horizontal="center"/>
    </xf>
    <xf numFmtId="0" fontId="0" fillId="0" borderId="0" xfId="0" applyBorder="1" applyAlignment="1">
      <alignment horizontal="center"/>
    </xf>
    <xf numFmtId="0" fontId="0" fillId="36" borderId="0" xfId="0" applyFill="1" applyBorder="1" applyAlignment="1"/>
    <xf numFmtId="0" fontId="0" fillId="0" borderId="0" xfId="0" applyFill="1" applyBorder="1" applyAlignment="1"/>
    <xf numFmtId="0" fontId="0" fillId="0" borderId="0" xfId="0" applyAlignment="1">
      <alignment wrapText="1"/>
    </xf>
    <xf numFmtId="0" fontId="0" fillId="38" borderId="1" xfId="0" applyFill="1" applyBorder="1" applyAlignment="1">
      <alignment horizontal="center"/>
    </xf>
    <xf numFmtId="0" fontId="0" fillId="39" borderId="1" xfId="0" applyFill="1" applyBorder="1" applyAlignment="1">
      <alignment horizontal="center"/>
    </xf>
    <xf numFmtId="0" fontId="0" fillId="40" borderId="1" xfId="0" applyFill="1" applyBorder="1" applyAlignment="1">
      <alignment horizontal="center"/>
    </xf>
    <xf numFmtId="0" fontId="17" fillId="0" borderId="1" xfId="0" applyFont="1" applyBorder="1" applyAlignment="1">
      <alignment horizontal="center"/>
    </xf>
    <xf numFmtId="0" fontId="0" fillId="36" borderId="0" xfId="0" applyFill="1" applyBorder="1" applyAlignment="1">
      <alignment horizontal="center"/>
    </xf>
    <xf numFmtId="0" fontId="18" fillId="0" borderId="0" xfId="0" applyFont="1"/>
    <xf numFmtId="2" fontId="17" fillId="0" borderId="1" xfId="0" applyNumberFormat="1" applyFont="1" applyBorder="1" applyAlignment="1">
      <alignment horizontal="center"/>
    </xf>
    <xf numFmtId="0" fontId="17" fillId="0" borderId="0" xfId="0" applyFont="1" applyBorder="1" applyAlignment="1">
      <alignment horizontal="center"/>
    </xf>
    <xf numFmtId="0" fontId="0" fillId="0" borderId="3" xfId="0" applyBorder="1" applyAlignment="1">
      <alignment horizontal="center"/>
    </xf>
    <xf numFmtId="0" fontId="0" fillId="36" borderId="3" xfId="0" applyFill="1" applyBorder="1" applyAlignment="1">
      <alignment horizontal="center"/>
    </xf>
    <xf numFmtId="166" fontId="0" fillId="0" borderId="3" xfId="0" applyNumberFormat="1" applyBorder="1" applyAlignment="1">
      <alignment horizontal="center"/>
    </xf>
    <xf numFmtId="0" fontId="0" fillId="0" borderId="4" xfId="0" applyBorder="1" applyAlignment="1">
      <alignment horizontal="center"/>
    </xf>
    <xf numFmtId="0" fontId="0" fillId="36" borderId="4" xfId="0" applyFill="1" applyBorder="1" applyAlignment="1">
      <alignment horizontal="center"/>
    </xf>
    <xf numFmtId="166" fontId="0" fillId="0" borderId="4" xfId="0" applyNumberFormat="1" applyBorder="1" applyAlignment="1">
      <alignment horizontal="center"/>
    </xf>
    <xf numFmtId="0" fontId="0" fillId="0" borderId="0" xfId="0" applyAlignment="1">
      <alignment wrapText="1"/>
    </xf>
    <xf numFmtId="0" fontId="0" fillId="0" borderId="0" xfId="0" applyAlignment="1"/>
    <xf numFmtId="0" fontId="0" fillId="0" borderId="0" xfId="0" applyFont="1" applyBorder="1" applyAlignment="1">
      <alignment horizontal="center"/>
    </xf>
    <xf numFmtId="0" fontId="0" fillId="0" borderId="5" xfId="0" applyFont="1" applyBorder="1" applyAlignment="1">
      <alignment horizontal="center"/>
    </xf>
    <xf numFmtId="0" fontId="0" fillId="0" borderId="5" xfId="0" applyBorder="1" applyAlignment="1">
      <alignment horizontal="center"/>
    </xf>
    <xf numFmtId="0" fontId="0" fillId="0" borderId="0" xfId="0" applyFill="1" applyBorder="1" applyAlignment="1">
      <alignment horizontal="center"/>
    </xf>
    <xf numFmtId="2" fontId="0" fillId="0" borderId="0" xfId="0" applyNumberFormat="1"/>
    <xf numFmtId="0" fontId="17" fillId="0" borderId="3" xfId="0" applyFont="1" applyBorder="1" applyAlignment="1">
      <alignment horizontal="center"/>
    </xf>
    <xf numFmtId="0" fontId="17" fillId="0" borderId="3" xfId="0" applyFont="1" applyFill="1" applyBorder="1" applyAlignment="1">
      <alignment horizontal="center"/>
    </xf>
    <xf numFmtId="166" fontId="0" fillId="0" borderId="4" xfId="0" applyNumberFormat="1" applyFill="1" applyBorder="1" applyAlignment="1">
      <alignment horizontal="center"/>
    </xf>
    <xf numFmtId="2" fontId="0" fillId="0" borderId="1" xfId="0" applyNumberFormat="1" applyBorder="1" applyAlignment="1">
      <alignment horizontal="center"/>
    </xf>
    <xf numFmtId="167" fontId="0" fillId="0" borderId="1" xfId="0" applyNumberFormat="1" applyBorder="1" applyAlignment="1">
      <alignment horizontal="center"/>
    </xf>
    <xf numFmtId="167" fontId="0" fillId="0" borderId="6" xfId="0" applyNumberFormat="1" applyBorder="1" applyAlignment="1">
      <alignment horizontal="center"/>
    </xf>
    <xf numFmtId="0" fontId="0" fillId="0" borderId="0" xfId="0" applyFont="1"/>
    <xf numFmtId="0" fontId="0" fillId="37" borderId="0" xfId="0" applyFont="1" applyFill="1"/>
    <xf numFmtId="0" fontId="17" fillId="0" borderId="0" xfId="0" applyFont="1" applyAlignment="1">
      <alignment horizontal="center" wrapText="1"/>
    </xf>
    <xf numFmtId="0" fontId="0" fillId="35" borderId="1" xfId="0" applyFont="1" applyFill="1" applyBorder="1" applyAlignment="1">
      <alignment horizontal="center"/>
    </xf>
    <xf numFmtId="1" fontId="0" fillId="0" borderId="0" xfId="0" applyNumberFormat="1" applyFont="1" applyAlignment="1">
      <alignment horizontal="center"/>
    </xf>
    <xf numFmtId="1" fontId="0" fillId="0" borderId="0" xfId="0" applyNumberFormat="1" applyFont="1"/>
    <xf numFmtId="0" fontId="0" fillId="0" borderId="0" xfId="0" applyFont="1" applyFill="1"/>
    <xf numFmtId="0" fontId="0" fillId="41" borderId="0" xfId="0" applyFont="1" applyFill="1"/>
    <xf numFmtId="165" fontId="0" fillId="0" borderId="0" xfId="0" applyNumberFormat="1"/>
    <xf numFmtId="165" fontId="22" fillId="0" borderId="1" xfId="0" applyNumberFormat="1" applyFont="1" applyBorder="1" applyAlignment="1">
      <alignment horizontal="center"/>
    </xf>
    <xf numFmtId="165" fontId="23" fillId="0" borderId="1" xfId="0" applyNumberFormat="1" applyFont="1" applyBorder="1" applyAlignment="1">
      <alignment horizontal="center"/>
    </xf>
    <xf numFmtId="168" fontId="0" fillId="0" borderId="1" xfId="0" applyNumberFormat="1" applyBorder="1"/>
    <xf numFmtId="0" fontId="20" fillId="0" borderId="0" xfId="0" applyNumberFormat="1" applyFont="1" applyAlignment="1">
      <alignment horizontal="left" wrapText="1"/>
    </xf>
    <xf numFmtId="0" fontId="0" fillId="0" borderId="0" xfId="0" applyAlignment="1">
      <alignment horizontal="left" wrapText="1"/>
    </xf>
    <xf numFmtId="0" fontId="17" fillId="0" borderId="0" xfId="0" applyFont="1" applyAlignment="1">
      <alignment horizontal="center"/>
    </xf>
    <xf numFmtId="0" fontId="0" fillId="0" borderId="7" xfId="0" applyFont="1" applyBorder="1" applyAlignment="1">
      <alignment horizontal="center"/>
    </xf>
  </cellXfs>
  <cellStyles count="18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47">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ill>
        <patternFill>
          <bgColor rgb="FF00B050"/>
        </patternFill>
      </fill>
    </dxf>
    <dxf>
      <font>
        <color rgb="FF9C6500"/>
      </font>
      <fill>
        <patternFill>
          <bgColor rgb="FFFFEB9C"/>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006100"/>
      </font>
      <fill>
        <patternFill>
          <bgColor rgb="FFC6EFCE"/>
        </patternFill>
      </fill>
    </dxf>
    <dxf>
      <fill>
        <patternFill>
          <bgColor rgb="FF92D050"/>
        </patternFill>
      </fill>
    </dxf>
    <dxf>
      <font>
        <color rgb="FF006100"/>
      </font>
      <fill>
        <patternFill>
          <bgColor rgb="FFC6EFCE"/>
        </patternFill>
      </fill>
    </dxf>
    <dxf>
      <fill>
        <patternFill>
          <bgColor rgb="FF92D050"/>
        </patternFill>
      </fill>
    </dxf>
    <dxf>
      <font>
        <color rgb="FF006100"/>
      </font>
      <fill>
        <patternFill>
          <bgColor rgb="FFC6EFCE"/>
        </patternFill>
      </fill>
    </dxf>
    <dxf>
      <fill>
        <patternFill>
          <bgColor rgb="FF92D05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rgb="FF92D050"/>
        </patternFill>
      </fill>
    </dxf>
    <dxf>
      <font>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ill>
        <patternFill>
          <bgColor rgb="FF92D050"/>
        </patternFill>
      </fill>
    </dxf>
    <dxf>
      <font>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colors>
    <mruColors>
      <color rgb="FFFFFF66"/>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542925</xdr:colOff>
      <xdr:row>0</xdr:row>
      <xdr:rowOff>428625</xdr:rowOff>
    </xdr:to>
    <xdr:pic>
      <xdr:nvPicPr>
        <xdr:cNvPr id="1124" name="Picture 1" descr="F-Logo.rgb.100.jpg"/>
        <xdr:cNvPicPr>
          <a:picLocks noChangeAspect="1"/>
        </xdr:cNvPicPr>
      </xdr:nvPicPr>
      <xdr:blipFill>
        <a:blip xmlns:r="http://schemas.openxmlformats.org/officeDocument/2006/relationships" r:embed="rId1" cstate="print"/>
        <a:srcRect/>
        <a:stretch>
          <a:fillRect/>
        </a:stretch>
      </xdr:blipFill>
      <xdr:spPr bwMode="auto">
        <a:xfrm>
          <a:off x="4324350" y="0"/>
          <a:ext cx="1838325" cy="428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96"/>
  <sheetViews>
    <sheetView view="pageLayout" topLeftCell="A10" workbookViewId="0">
      <selection activeCell="C25" sqref="C25"/>
    </sheetView>
  </sheetViews>
  <sheetFormatPr baseColWidth="10" defaultColWidth="8.83203125" defaultRowHeight="14" x14ac:dyDescent="0"/>
  <cols>
    <col min="1" max="1" width="8.83203125" customWidth="1"/>
    <col min="2" max="2" width="19.5" customWidth="1"/>
    <col min="3" max="3" width="18.5" customWidth="1"/>
    <col min="4" max="4" width="17.83203125" customWidth="1"/>
    <col min="5" max="5" width="19.5" bestFit="1" customWidth="1"/>
    <col min="6" max="6" width="18.6640625" customWidth="1"/>
    <col min="7" max="7" width="14.33203125" customWidth="1"/>
    <col min="8" max="8" width="8.5" bestFit="1" customWidth="1"/>
    <col min="9" max="25" width="4" bestFit="1" customWidth="1"/>
  </cols>
  <sheetData>
    <row r="1" spans="1:7" ht="36" customHeight="1">
      <c r="A1" s="16" t="s">
        <v>146</v>
      </c>
    </row>
    <row r="3" spans="1:7" ht="15" thickBot="1">
      <c r="A3" s="11" t="s">
        <v>189</v>
      </c>
      <c r="D3" s="11" t="s">
        <v>193</v>
      </c>
    </row>
    <row r="4" spans="1:7" ht="15" thickBot="1">
      <c r="B4" s="17">
        <v>96</v>
      </c>
      <c r="D4" s="17">
        <v>2</v>
      </c>
    </row>
    <row r="5" spans="1:7" ht="15" thickBot="1">
      <c r="A5" s="11" t="s">
        <v>188</v>
      </c>
    </row>
    <row r="6" spans="1:7" ht="15" thickBot="1">
      <c r="B6" s="17">
        <v>500</v>
      </c>
      <c r="C6" t="s">
        <v>159</v>
      </c>
    </row>
    <row r="7" spans="1:7" ht="15" thickBot="1">
      <c r="A7" s="11" t="s">
        <v>187</v>
      </c>
      <c r="B7" s="37"/>
    </row>
    <row r="8" spans="1:7" ht="15" thickBot="1">
      <c r="B8" s="17">
        <v>25</v>
      </c>
    </row>
    <row r="10" spans="1:7">
      <c r="A10" s="11" t="s">
        <v>194</v>
      </c>
    </row>
    <row r="11" spans="1:7" ht="15" thickBot="1">
      <c r="B11" s="54" t="s">
        <v>28</v>
      </c>
      <c r="C11" s="54" t="s">
        <v>29</v>
      </c>
      <c r="D11" s="54" t="s">
        <v>30</v>
      </c>
      <c r="E11" s="54" t="s">
        <v>31</v>
      </c>
      <c r="F11" s="54" t="s">
        <v>200</v>
      </c>
    </row>
    <row r="12" spans="1:7">
      <c r="B12" s="44" t="s">
        <v>36</v>
      </c>
      <c r="C12" s="44" t="s">
        <v>33</v>
      </c>
      <c r="D12" s="44" t="s">
        <v>172</v>
      </c>
      <c r="E12" s="45"/>
      <c r="F12" s="46">
        <f>F14/20</f>
        <v>477.024</v>
      </c>
    </row>
    <row r="13" spans="1:7" ht="15" thickBot="1">
      <c r="B13" s="41" t="s">
        <v>37</v>
      </c>
      <c r="C13" s="41" t="s">
        <v>33</v>
      </c>
      <c r="D13" s="41" t="s">
        <v>38</v>
      </c>
      <c r="E13" s="42"/>
      <c r="F13" s="43">
        <f>F14-F12</f>
        <v>9063.4560000000001</v>
      </c>
    </row>
    <row r="14" spans="1:7">
      <c r="B14" s="40" t="s">
        <v>173</v>
      </c>
      <c r="C14" s="29"/>
      <c r="D14" s="29"/>
      <c r="F14" s="21">
        <f>(SUM(F25, B4*B8/2*D4*1.2, SUM(C38:C61), F18,))*1.2</f>
        <v>9540.48</v>
      </c>
      <c r="G14" s="53"/>
    </row>
    <row r="16" spans="1:7">
      <c r="A16" s="11" t="s">
        <v>190</v>
      </c>
    </row>
    <row r="17" spans="1:11" ht="15" thickBot="1">
      <c r="B17" s="54" t="s">
        <v>28</v>
      </c>
      <c r="C17" s="54" t="s">
        <v>29</v>
      </c>
      <c r="D17" s="54" t="s">
        <v>30</v>
      </c>
      <c r="E17" s="54" t="s">
        <v>31</v>
      </c>
      <c r="F17" s="54" t="s">
        <v>200</v>
      </c>
      <c r="G17" s="18"/>
    </row>
    <row r="18" spans="1:11">
      <c r="B18" s="44" t="s">
        <v>170</v>
      </c>
      <c r="C18" s="44"/>
      <c r="D18" s="44"/>
      <c r="E18" s="45"/>
      <c r="F18" s="46">
        <f>F20-F19</f>
        <v>4298.3999999999996</v>
      </c>
      <c r="G18" s="21"/>
      <c r="H18" s="25"/>
    </row>
    <row r="19" spans="1:11" ht="15" thickBot="1">
      <c r="B19" s="41" t="s">
        <v>32</v>
      </c>
      <c r="C19" s="41" t="s">
        <v>33</v>
      </c>
      <c r="D19" s="41" t="s">
        <v>172</v>
      </c>
      <c r="E19" s="42"/>
      <c r="F19" s="43">
        <f>0.005*F20</f>
        <v>21.6</v>
      </c>
      <c r="G19" s="21"/>
    </row>
    <row r="20" spans="1:11">
      <c r="B20" s="40" t="s">
        <v>173</v>
      </c>
      <c r="C20" s="29"/>
      <c r="D20" s="29"/>
      <c r="F20" s="21">
        <f>(SUM((B4*B8/2*D4*1.2), COUNTA(A38:A61)*B8/2*D4*1.2))*1.2</f>
        <v>4320</v>
      </c>
      <c r="G20" s="21"/>
    </row>
    <row r="22" spans="1:11">
      <c r="A22" s="11" t="s">
        <v>198</v>
      </c>
    </row>
    <row r="23" spans="1:11" ht="15" thickBot="1">
      <c r="B23" s="54" t="s">
        <v>28</v>
      </c>
      <c r="C23" s="54" t="s">
        <v>29</v>
      </c>
      <c r="D23" s="54" t="s">
        <v>30</v>
      </c>
      <c r="E23" s="55" t="s">
        <v>31</v>
      </c>
      <c r="F23" s="55" t="s">
        <v>200</v>
      </c>
    </row>
    <row r="24" spans="1:11">
      <c r="B24" s="44" t="s">
        <v>34</v>
      </c>
      <c r="C24" s="44" t="s">
        <v>33</v>
      </c>
      <c r="D24" s="44" t="s">
        <v>172</v>
      </c>
      <c r="E24" s="45"/>
      <c r="F24" s="56">
        <f>F26*2/B6</f>
        <v>2</v>
      </c>
    </row>
    <row r="25" spans="1:11" ht="15" thickBot="1">
      <c r="B25" s="41" t="s">
        <v>170</v>
      </c>
      <c r="C25" s="41"/>
      <c r="D25" s="41"/>
      <c r="E25" s="42"/>
      <c r="F25" s="43">
        <v>98</v>
      </c>
    </row>
    <row r="26" spans="1:11">
      <c r="B26" s="29" t="s">
        <v>173</v>
      </c>
      <c r="C26" s="29"/>
      <c r="D26" s="29"/>
      <c r="F26" s="21">
        <f>IF((B6)&gt;(B8*D4*1.2*1.2),(B6),(B8*D4*1.2*1.2))</f>
        <v>500</v>
      </c>
    </row>
    <row r="28" spans="1:11">
      <c r="A28" s="11" t="s">
        <v>191</v>
      </c>
    </row>
    <row r="29" spans="1:11">
      <c r="B29" s="31" t="s">
        <v>160</v>
      </c>
    </row>
    <row r="30" spans="1:11">
      <c r="B30" t="s">
        <v>185</v>
      </c>
    </row>
    <row r="31" spans="1:11">
      <c r="B31" t="s">
        <v>174</v>
      </c>
    </row>
    <row r="32" spans="1:11" ht="57.75" customHeight="1">
      <c r="B32" s="73" t="s">
        <v>221</v>
      </c>
      <c r="C32" s="73"/>
      <c r="D32" s="73"/>
      <c r="E32" s="73"/>
      <c r="F32" s="73"/>
      <c r="G32" s="47"/>
      <c r="H32" s="47"/>
      <c r="I32" s="47"/>
      <c r="J32" s="47"/>
      <c r="K32" s="47"/>
    </row>
    <row r="33" spans="1:12" ht="15" customHeight="1">
      <c r="B33" s="73"/>
      <c r="C33" s="73"/>
      <c r="D33" s="73"/>
      <c r="E33" s="73"/>
      <c r="F33" s="73"/>
      <c r="G33" s="47"/>
      <c r="H33" s="47"/>
      <c r="I33" s="47"/>
      <c r="J33" s="47"/>
      <c r="K33" s="47"/>
    </row>
    <row r="34" spans="1:12" ht="15.75" customHeight="1">
      <c r="B34" s="48" t="str">
        <f>"e) Pipette "&amp;E54&amp;" µL C1 Harvest Reagent into well C1-C8 of the Standard Plate."</f>
        <v>e) Pipette 2 µL C1 Harvest Reagent into well C1-C8 of the Standard Plate.</v>
      </c>
      <c r="C34" s="48"/>
      <c r="D34" s="48"/>
      <c r="E34" s="48"/>
      <c r="F34" s="48"/>
      <c r="G34" s="48"/>
      <c r="H34" s="48"/>
      <c r="I34" s="48"/>
      <c r="J34" s="48"/>
      <c r="K34" s="48"/>
      <c r="L34" s="48"/>
    </row>
    <row r="35" spans="1:12">
      <c r="B35" t="s">
        <v>169</v>
      </c>
    </row>
    <row r="36" spans="1:12">
      <c r="A36" s="11" t="s">
        <v>144</v>
      </c>
    </row>
    <row r="37" spans="1:12">
      <c r="A37" s="36" t="s">
        <v>175</v>
      </c>
      <c r="B37" s="36" t="s">
        <v>197</v>
      </c>
      <c r="C37" s="39" t="s">
        <v>201</v>
      </c>
      <c r="D37" s="5" t="s">
        <v>199</v>
      </c>
      <c r="E37" s="5" t="s">
        <v>183</v>
      </c>
    </row>
    <row r="38" spans="1:12">
      <c r="A38" s="22" t="s">
        <v>17</v>
      </c>
      <c r="B38" s="23">
        <v>2000</v>
      </c>
      <c r="C38" s="59">
        <v>0</v>
      </c>
      <c r="D38" s="58">
        <f>($B$8/2)*$D$4*1.2</f>
        <v>30</v>
      </c>
      <c r="E38" s="4" t="s">
        <v>184</v>
      </c>
      <c r="F38" s="24"/>
    </row>
    <row r="39" spans="1:12">
      <c r="A39" s="22" t="s">
        <v>177</v>
      </c>
      <c r="B39" s="23">
        <v>1000</v>
      </c>
      <c r="C39" s="58">
        <f>D39</f>
        <v>30</v>
      </c>
      <c r="D39" s="58">
        <f>($B$8/2)*$D$4*1.2</f>
        <v>30</v>
      </c>
      <c r="E39" s="4" t="s">
        <v>184</v>
      </c>
      <c r="F39" s="24"/>
    </row>
    <row r="40" spans="1:12">
      <c r="A40" s="22" t="s">
        <v>180</v>
      </c>
      <c r="B40" s="23">
        <v>500</v>
      </c>
      <c r="C40" s="58">
        <f t="shared" ref="C40:C47" si="0">D40</f>
        <v>30</v>
      </c>
      <c r="D40" s="58">
        <f t="shared" ref="C40:D53" si="1">($B$8/2)*$D$4*1.2</f>
        <v>30</v>
      </c>
      <c r="E40" s="4" t="s">
        <v>184</v>
      </c>
      <c r="F40" s="24"/>
    </row>
    <row r="41" spans="1:12">
      <c r="A41" s="22" t="s">
        <v>203</v>
      </c>
      <c r="B41" s="23">
        <v>250</v>
      </c>
      <c r="C41" s="58">
        <f t="shared" si="0"/>
        <v>30</v>
      </c>
      <c r="D41" s="58">
        <f t="shared" si="1"/>
        <v>30</v>
      </c>
      <c r="E41" s="4" t="s">
        <v>184</v>
      </c>
      <c r="F41" s="24"/>
    </row>
    <row r="42" spans="1:12">
      <c r="A42" s="22" t="s">
        <v>204</v>
      </c>
      <c r="B42" s="23">
        <v>125</v>
      </c>
      <c r="C42" s="58">
        <f t="shared" si="0"/>
        <v>30</v>
      </c>
      <c r="D42" s="58">
        <f t="shared" si="1"/>
        <v>30</v>
      </c>
      <c r="E42" s="4" t="s">
        <v>184</v>
      </c>
      <c r="F42" s="24"/>
    </row>
    <row r="43" spans="1:12">
      <c r="A43" s="22" t="s">
        <v>205</v>
      </c>
      <c r="B43" s="23">
        <v>62.5</v>
      </c>
      <c r="C43" s="58">
        <f t="shared" si="0"/>
        <v>30</v>
      </c>
      <c r="D43" s="58">
        <f t="shared" si="1"/>
        <v>30</v>
      </c>
      <c r="E43" s="4" t="s">
        <v>184</v>
      </c>
      <c r="F43" s="24"/>
    </row>
    <row r="44" spans="1:12">
      <c r="A44" s="22" t="s">
        <v>206</v>
      </c>
      <c r="B44" s="23">
        <v>31.25</v>
      </c>
      <c r="C44" s="58">
        <f t="shared" si="0"/>
        <v>30</v>
      </c>
      <c r="D44" s="58">
        <f t="shared" si="1"/>
        <v>30</v>
      </c>
      <c r="E44" s="4" t="s">
        <v>184</v>
      </c>
      <c r="F44" s="24"/>
    </row>
    <row r="45" spans="1:12">
      <c r="A45" s="22" t="s">
        <v>207</v>
      </c>
      <c r="B45" s="23">
        <v>15.625</v>
      </c>
      <c r="C45" s="58">
        <f t="shared" si="0"/>
        <v>30</v>
      </c>
      <c r="D45" s="58">
        <f t="shared" si="1"/>
        <v>30</v>
      </c>
      <c r="E45" s="4" t="s">
        <v>184</v>
      </c>
      <c r="F45" s="24"/>
    </row>
    <row r="46" spans="1:12">
      <c r="A46" s="22" t="s">
        <v>17</v>
      </c>
      <c r="B46" s="23">
        <v>7.8125</v>
      </c>
      <c r="C46" s="58">
        <f t="shared" si="0"/>
        <v>30</v>
      </c>
      <c r="D46" s="58">
        <f t="shared" si="1"/>
        <v>30</v>
      </c>
      <c r="E46" s="4" t="s">
        <v>184</v>
      </c>
      <c r="F46" s="24"/>
    </row>
    <row r="47" spans="1:12">
      <c r="A47" s="22" t="s">
        <v>178</v>
      </c>
      <c r="B47" s="23">
        <v>3.90625</v>
      </c>
      <c r="C47" s="58">
        <f t="shared" si="0"/>
        <v>30</v>
      </c>
      <c r="D47" s="58">
        <f t="shared" si="1"/>
        <v>30</v>
      </c>
      <c r="E47" s="4" t="s">
        <v>184</v>
      </c>
      <c r="F47" t="s">
        <v>196</v>
      </c>
    </row>
    <row r="48" spans="1:12">
      <c r="A48" s="22" t="s">
        <v>181</v>
      </c>
      <c r="B48" s="4" t="s">
        <v>171</v>
      </c>
      <c r="C48" s="58">
        <f t="shared" si="1"/>
        <v>30</v>
      </c>
      <c r="D48" s="57" t="s">
        <v>184</v>
      </c>
      <c r="E48" s="4" t="s">
        <v>184</v>
      </c>
      <c r="F48" s="52"/>
    </row>
    <row r="49" spans="1:12">
      <c r="A49" s="22" t="s">
        <v>208</v>
      </c>
      <c r="B49" s="4" t="s">
        <v>171</v>
      </c>
      <c r="C49" s="58">
        <f t="shared" si="1"/>
        <v>30</v>
      </c>
      <c r="D49" s="20" t="s">
        <v>184</v>
      </c>
      <c r="E49" s="4" t="s">
        <v>184</v>
      </c>
    </row>
    <row r="50" spans="1:12">
      <c r="A50" s="50" t="s">
        <v>209</v>
      </c>
      <c r="B50" s="51" t="s">
        <v>171</v>
      </c>
      <c r="C50" s="58">
        <f t="shared" si="1"/>
        <v>30</v>
      </c>
      <c r="D50" s="20" t="s">
        <v>184</v>
      </c>
      <c r="E50" s="4" t="s">
        <v>184</v>
      </c>
    </row>
    <row r="51" spans="1:12">
      <c r="A51" s="22" t="s">
        <v>210</v>
      </c>
      <c r="B51" s="4" t="s">
        <v>171</v>
      </c>
      <c r="C51" s="58">
        <f t="shared" si="1"/>
        <v>30</v>
      </c>
      <c r="D51" s="20" t="s">
        <v>184</v>
      </c>
      <c r="E51" s="4" t="s">
        <v>184</v>
      </c>
    </row>
    <row r="52" spans="1:12">
      <c r="A52" s="22" t="s">
        <v>211</v>
      </c>
      <c r="B52" s="4" t="s">
        <v>171</v>
      </c>
      <c r="C52" s="58">
        <f t="shared" si="1"/>
        <v>30</v>
      </c>
      <c r="D52" s="20" t="s">
        <v>184</v>
      </c>
      <c r="E52" s="4" t="s">
        <v>184</v>
      </c>
    </row>
    <row r="53" spans="1:12">
      <c r="A53" s="22" t="s">
        <v>212</v>
      </c>
      <c r="B53" s="4" t="s">
        <v>171</v>
      </c>
      <c r="C53" s="58">
        <f t="shared" si="1"/>
        <v>30</v>
      </c>
      <c r="D53" s="20" t="s">
        <v>184</v>
      </c>
      <c r="E53" s="4" t="s">
        <v>184</v>
      </c>
    </row>
    <row r="54" spans="1:12">
      <c r="A54" s="22" t="s">
        <v>176</v>
      </c>
      <c r="B54" s="4" t="s">
        <v>157</v>
      </c>
      <c r="C54" s="58">
        <f>$C$53-E54</f>
        <v>28</v>
      </c>
      <c r="D54" s="20" t="s">
        <v>184</v>
      </c>
      <c r="E54" s="58">
        <f>((2/30)*$B$8/2*$D$4*1.2)</f>
        <v>2</v>
      </c>
    </row>
    <row r="55" spans="1:12">
      <c r="A55" s="22" t="s">
        <v>179</v>
      </c>
      <c r="B55" s="4" t="s">
        <v>157</v>
      </c>
      <c r="C55" s="58">
        <f t="shared" ref="C55:C61" si="2">$C$53-E55</f>
        <v>28</v>
      </c>
      <c r="D55" s="20" t="s">
        <v>184</v>
      </c>
      <c r="E55" s="58">
        <f t="shared" ref="E55:E61" si="3">((2/30)*$B$8/2*$D$4*1.2)</f>
        <v>2</v>
      </c>
    </row>
    <row r="56" spans="1:12">
      <c r="A56" s="22" t="s">
        <v>182</v>
      </c>
      <c r="B56" s="4" t="s">
        <v>157</v>
      </c>
      <c r="C56" s="58">
        <f t="shared" si="2"/>
        <v>28</v>
      </c>
      <c r="D56" s="20" t="s">
        <v>184</v>
      </c>
      <c r="E56" s="58">
        <f t="shared" si="3"/>
        <v>2</v>
      </c>
    </row>
    <row r="57" spans="1:12">
      <c r="A57" s="22" t="s">
        <v>213</v>
      </c>
      <c r="B57" s="4" t="s">
        <v>157</v>
      </c>
      <c r="C57" s="58">
        <f t="shared" si="2"/>
        <v>28</v>
      </c>
      <c r="D57" s="20" t="s">
        <v>184</v>
      </c>
      <c r="E57" s="58">
        <f t="shared" si="3"/>
        <v>2</v>
      </c>
    </row>
    <row r="58" spans="1:12">
      <c r="A58" s="22" t="s">
        <v>214</v>
      </c>
      <c r="B58" s="4" t="s">
        <v>157</v>
      </c>
      <c r="C58" s="58">
        <f t="shared" si="2"/>
        <v>28</v>
      </c>
      <c r="D58" s="20" t="s">
        <v>184</v>
      </c>
      <c r="E58" s="58">
        <f t="shared" si="3"/>
        <v>2</v>
      </c>
      <c r="G58" s="24"/>
      <c r="H58" s="24"/>
    </row>
    <row r="59" spans="1:12">
      <c r="A59" s="22" t="s">
        <v>215</v>
      </c>
      <c r="B59" s="4" t="s">
        <v>157</v>
      </c>
      <c r="C59" s="58">
        <f t="shared" si="2"/>
        <v>28</v>
      </c>
      <c r="D59" s="20" t="s">
        <v>184</v>
      </c>
      <c r="E59" s="58">
        <f t="shared" si="3"/>
        <v>2</v>
      </c>
      <c r="G59" s="24"/>
      <c r="H59" s="24"/>
    </row>
    <row r="60" spans="1:12">
      <c r="A60" s="22" t="s">
        <v>216</v>
      </c>
      <c r="B60" s="4" t="s">
        <v>157</v>
      </c>
      <c r="C60" s="58">
        <f t="shared" si="2"/>
        <v>28</v>
      </c>
      <c r="D60" s="20" t="s">
        <v>184</v>
      </c>
      <c r="E60" s="58">
        <f t="shared" si="3"/>
        <v>2</v>
      </c>
      <c r="G60" s="24"/>
      <c r="H60" s="24"/>
    </row>
    <row r="61" spans="1:12">
      <c r="A61" s="22" t="s">
        <v>217</v>
      </c>
      <c r="B61" s="4" t="s">
        <v>157</v>
      </c>
      <c r="C61" s="58">
        <f t="shared" si="2"/>
        <v>28</v>
      </c>
      <c r="D61" s="20" t="s">
        <v>184</v>
      </c>
      <c r="E61" s="58">
        <f t="shared" si="3"/>
        <v>2</v>
      </c>
      <c r="G61" s="24"/>
      <c r="H61" s="24"/>
    </row>
    <row r="62" spans="1:12">
      <c r="A62" s="49"/>
      <c r="G62" s="24"/>
      <c r="H62" s="24"/>
    </row>
    <row r="63" spans="1:12">
      <c r="A63" s="11" t="s">
        <v>192</v>
      </c>
      <c r="G63" s="24"/>
      <c r="H63" s="24"/>
      <c r="L63" s="25"/>
    </row>
    <row r="64" spans="1:12">
      <c r="B64" t="s">
        <v>161</v>
      </c>
      <c r="G64" s="24"/>
      <c r="H64" s="24"/>
      <c r="L64" s="25"/>
    </row>
    <row r="65" spans="1:25">
      <c r="B65" t="str">
        <f>"b) To each well of  the Sample Plate, pipette "&amp;C61&amp;" µl of 1XTE and "&amp;E61&amp;" µl of Harvested C1 sample"</f>
        <v>b) To each well of  the Sample Plate, pipette 28 µl of 1XTE and 2 µl of Harvested C1 sample</v>
      </c>
      <c r="G65" s="24"/>
      <c r="H65" s="24"/>
      <c r="L65" s="25"/>
    </row>
    <row r="66" spans="1:25">
      <c r="B66" t="s">
        <v>162</v>
      </c>
      <c r="G66" s="26"/>
      <c r="H66" s="26"/>
    </row>
    <row r="67" spans="1:25">
      <c r="B67" t="s">
        <v>163</v>
      </c>
      <c r="G67" s="26"/>
      <c r="H67" s="26"/>
    </row>
    <row r="68" spans="1:25">
      <c r="G68" s="26"/>
      <c r="H68" s="26"/>
    </row>
    <row r="69" spans="1:25">
      <c r="A69" s="11" t="str">
        <f>"6) Pipette "&amp;B8/2*D4*1.2&amp;" ul diluted PicoGreen working solution into each well of the Standard Plate and Sample Plate."</f>
        <v>6) Pipette 30 ul diluted PicoGreen working solution into each well of the Standard Plate and Sample Plate.</v>
      </c>
      <c r="G69" s="24"/>
      <c r="H69" s="24"/>
    </row>
    <row r="70" spans="1:25" ht="15" customHeight="1">
      <c r="B70" s="48" t="s">
        <v>195</v>
      </c>
      <c r="C70" s="47"/>
      <c r="D70" s="47"/>
      <c r="E70" s="47"/>
      <c r="F70" s="47"/>
      <c r="G70" s="47"/>
      <c r="H70" s="47"/>
      <c r="I70" s="47"/>
      <c r="J70" s="47"/>
      <c r="K70" s="47"/>
      <c r="L70" s="47"/>
      <c r="M70" s="47"/>
      <c r="N70" s="47"/>
      <c r="O70" s="47"/>
      <c r="P70" s="47"/>
      <c r="Q70" s="47"/>
      <c r="R70" s="47"/>
    </row>
    <row r="71" spans="1:25" ht="15" customHeight="1">
      <c r="B71" s="48"/>
      <c r="C71" s="47"/>
      <c r="D71" s="47"/>
      <c r="E71" s="47"/>
      <c r="F71" s="47"/>
      <c r="G71" s="47"/>
      <c r="H71" s="47"/>
      <c r="I71" s="47"/>
      <c r="J71" s="47"/>
      <c r="K71" s="47"/>
      <c r="L71" s="47"/>
      <c r="M71" s="47"/>
      <c r="N71" s="47"/>
      <c r="O71" s="47"/>
      <c r="P71" s="47"/>
      <c r="Q71" s="47"/>
      <c r="R71" s="47"/>
    </row>
    <row r="72" spans="1:25">
      <c r="A72" s="11" t="str">
        <f>"7) Transfer "&amp;B8&amp;" µl of the mix from both Standard Plate and Sample Plate to corresponding wells of a 384-well plate in duplicate as shown below."</f>
        <v>7) Transfer 25 µl of the mix from both Standard Plate and Sample Plate to corresponding wells of a 384-well plate in duplicate as shown below.</v>
      </c>
    </row>
    <row r="74" spans="1:25">
      <c r="A74" s="11" t="s">
        <v>158</v>
      </c>
    </row>
    <row r="75" spans="1:25">
      <c r="A75" s="4"/>
      <c r="B75" s="19">
        <v>1</v>
      </c>
      <c r="C75" s="19">
        <v>2</v>
      </c>
      <c r="D75" s="19">
        <v>3</v>
      </c>
      <c r="E75" s="19">
        <v>4</v>
      </c>
      <c r="F75" s="19">
        <v>5</v>
      </c>
      <c r="G75" s="19">
        <v>6</v>
      </c>
      <c r="H75" s="19">
        <v>7</v>
      </c>
      <c r="I75" s="19">
        <v>8</v>
      </c>
      <c r="J75" s="19">
        <v>9</v>
      </c>
      <c r="K75" s="19">
        <v>10</v>
      </c>
      <c r="L75" s="19">
        <v>11</v>
      </c>
      <c r="M75" s="19">
        <v>12</v>
      </c>
      <c r="N75" s="19">
        <v>13</v>
      </c>
      <c r="O75" s="19">
        <v>14</v>
      </c>
      <c r="P75" s="19">
        <v>15</v>
      </c>
      <c r="Q75" s="19">
        <v>16</v>
      </c>
      <c r="R75" s="19">
        <v>17</v>
      </c>
      <c r="S75" s="19">
        <v>18</v>
      </c>
      <c r="T75" s="19">
        <v>19</v>
      </c>
      <c r="U75" s="19">
        <v>20</v>
      </c>
      <c r="V75" s="19">
        <v>21</v>
      </c>
      <c r="W75" s="19">
        <v>22</v>
      </c>
      <c r="X75" s="19">
        <v>23</v>
      </c>
      <c r="Y75" s="19">
        <v>24</v>
      </c>
    </row>
    <row r="76" spans="1:25">
      <c r="A76" s="19" t="s">
        <v>1</v>
      </c>
      <c r="B76" s="33" t="s">
        <v>147</v>
      </c>
      <c r="C76" s="33" t="s">
        <v>147</v>
      </c>
      <c r="D76" s="34" t="s">
        <v>155</v>
      </c>
      <c r="E76" s="34" t="s">
        <v>155</v>
      </c>
      <c r="F76" s="35" t="s">
        <v>157</v>
      </c>
      <c r="G76" s="35" t="s">
        <v>157</v>
      </c>
      <c r="H76" s="4"/>
      <c r="I76" s="4"/>
      <c r="J76" s="4"/>
      <c r="K76" s="4"/>
      <c r="L76" s="4"/>
      <c r="M76" s="4"/>
      <c r="N76" s="4"/>
      <c r="O76" s="4"/>
      <c r="P76" s="4"/>
      <c r="Q76" s="4"/>
      <c r="R76" s="4"/>
      <c r="S76" s="4"/>
      <c r="T76" s="4"/>
      <c r="U76" s="4"/>
      <c r="V76" s="4"/>
      <c r="W76" s="4"/>
      <c r="X76" s="4"/>
      <c r="Y76" s="4"/>
    </row>
    <row r="77" spans="1:25">
      <c r="A77" s="19" t="s">
        <v>2</v>
      </c>
      <c r="B77" s="4" t="s">
        <v>39</v>
      </c>
      <c r="C77" s="4" t="s">
        <v>39</v>
      </c>
      <c r="D77" s="4" t="s">
        <v>47</v>
      </c>
      <c r="E77" s="4" t="s">
        <v>47</v>
      </c>
      <c r="F77" s="4" t="s">
        <v>55</v>
      </c>
      <c r="G77" s="4" t="s">
        <v>55</v>
      </c>
      <c r="H77" s="4" t="s">
        <v>56</v>
      </c>
      <c r="I77" s="4" t="s">
        <v>56</v>
      </c>
      <c r="J77" s="4" t="s">
        <v>57</v>
      </c>
      <c r="K77" s="4" t="s">
        <v>57</v>
      </c>
      <c r="L77" s="4" t="s">
        <v>58</v>
      </c>
      <c r="M77" s="4" t="s">
        <v>58</v>
      </c>
      <c r="N77" s="4" t="s">
        <v>59</v>
      </c>
      <c r="O77" s="4" t="s">
        <v>59</v>
      </c>
      <c r="P77" s="4" t="s">
        <v>60</v>
      </c>
      <c r="Q77" s="4" t="s">
        <v>60</v>
      </c>
      <c r="R77" s="4" t="s">
        <v>61</v>
      </c>
      <c r="S77" s="4" t="s">
        <v>61</v>
      </c>
      <c r="T77" s="4" t="s">
        <v>62</v>
      </c>
      <c r="U77" s="4" t="s">
        <v>62</v>
      </c>
      <c r="V77" s="4" t="s">
        <v>63</v>
      </c>
      <c r="W77" s="4" t="s">
        <v>63</v>
      </c>
      <c r="X77" s="4" t="s">
        <v>64</v>
      </c>
      <c r="Y77" s="4" t="s">
        <v>64</v>
      </c>
    </row>
    <row r="78" spans="1:25">
      <c r="A78" s="19" t="s">
        <v>0</v>
      </c>
      <c r="B78" s="33" t="s">
        <v>148</v>
      </c>
      <c r="C78" s="33" t="s">
        <v>148</v>
      </c>
      <c r="D78" s="34" t="s">
        <v>156</v>
      </c>
      <c r="E78" s="34" t="s">
        <v>156</v>
      </c>
      <c r="F78" s="35" t="s">
        <v>157</v>
      </c>
      <c r="G78" s="35" t="s">
        <v>157</v>
      </c>
      <c r="H78" s="4"/>
      <c r="I78" s="4"/>
      <c r="J78" s="4"/>
      <c r="K78" s="4"/>
      <c r="L78" s="4"/>
      <c r="M78" s="4"/>
      <c r="N78" s="4"/>
      <c r="O78" s="4"/>
      <c r="P78" s="4"/>
      <c r="Q78" s="4"/>
      <c r="R78" s="4"/>
      <c r="S78" s="4"/>
      <c r="T78" s="4"/>
      <c r="U78" s="4"/>
      <c r="V78" s="4"/>
      <c r="W78" s="4"/>
      <c r="X78" s="4"/>
      <c r="Y78" s="4"/>
    </row>
    <row r="79" spans="1:25">
      <c r="A79" s="19" t="s">
        <v>3</v>
      </c>
      <c r="B79" s="4" t="s">
        <v>40</v>
      </c>
      <c r="C79" s="4" t="s">
        <v>40</v>
      </c>
      <c r="D79" s="4" t="s">
        <v>48</v>
      </c>
      <c r="E79" s="4" t="s">
        <v>48</v>
      </c>
      <c r="F79" s="4" t="s">
        <v>65</v>
      </c>
      <c r="G79" s="4" t="s">
        <v>65</v>
      </c>
      <c r="H79" s="4" t="s">
        <v>66</v>
      </c>
      <c r="I79" s="4" t="s">
        <v>66</v>
      </c>
      <c r="J79" s="4" t="s">
        <v>67</v>
      </c>
      <c r="K79" s="4" t="s">
        <v>67</v>
      </c>
      <c r="L79" s="4" t="s">
        <v>68</v>
      </c>
      <c r="M79" s="4" t="s">
        <v>68</v>
      </c>
      <c r="N79" s="4" t="s">
        <v>69</v>
      </c>
      <c r="O79" s="4" t="s">
        <v>69</v>
      </c>
      <c r="P79" s="4" t="s">
        <v>70</v>
      </c>
      <c r="Q79" s="4" t="s">
        <v>70</v>
      </c>
      <c r="R79" s="4" t="s">
        <v>71</v>
      </c>
      <c r="S79" s="4" t="s">
        <v>71</v>
      </c>
      <c r="T79" s="4" t="s">
        <v>72</v>
      </c>
      <c r="U79" s="4" t="s">
        <v>72</v>
      </c>
      <c r="V79" s="4" t="s">
        <v>73</v>
      </c>
      <c r="W79" s="4" t="s">
        <v>73</v>
      </c>
      <c r="X79" s="4" t="s">
        <v>74</v>
      </c>
      <c r="Y79" s="4" t="s">
        <v>74</v>
      </c>
    </row>
    <row r="80" spans="1:25">
      <c r="A80" s="19" t="s">
        <v>4</v>
      </c>
      <c r="B80" s="33" t="s">
        <v>149</v>
      </c>
      <c r="C80" s="33" t="s">
        <v>149</v>
      </c>
      <c r="D80" s="28" t="s">
        <v>186</v>
      </c>
      <c r="E80" s="28" t="s">
        <v>186</v>
      </c>
      <c r="F80" s="35" t="s">
        <v>157</v>
      </c>
      <c r="G80" s="35" t="s">
        <v>157</v>
      </c>
      <c r="H80" s="4"/>
      <c r="I80" s="4"/>
      <c r="J80" s="4"/>
      <c r="K80" s="4"/>
      <c r="L80" s="4"/>
      <c r="M80" s="4"/>
      <c r="N80" s="4"/>
      <c r="O80" s="4"/>
      <c r="P80" s="4"/>
      <c r="Q80" s="4"/>
      <c r="R80" s="4"/>
      <c r="S80" s="4"/>
      <c r="T80" s="4"/>
      <c r="U80" s="4"/>
      <c r="V80" s="4"/>
      <c r="W80" s="4"/>
      <c r="X80" s="4"/>
      <c r="Y80" s="4"/>
    </row>
    <row r="81" spans="1:25">
      <c r="A81" s="19" t="s">
        <v>5</v>
      </c>
      <c r="B81" s="4" t="s">
        <v>41</v>
      </c>
      <c r="C81" s="4" t="s">
        <v>41</v>
      </c>
      <c r="D81" s="4" t="s">
        <v>49</v>
      </c>
      <c r="E81" s="4" t="s">
        <v>49</v>
      </c>
      <c r="F81" s="4" t="s">
        <v>75</v>
      </c>
      <c r="G81" s="4" t="s">
        <v>75</v>
      </c>
      <c r="H81" s="4" t="s">
        <v>76</v>
      </c>
      <c r="I81" s="4" t="s">
        <v>76</v>
      </c>
      <c r="J81" s="4" t="s">
        <v>77</v>
      </c>
      <c r="K81" s="4" t="s">
        <v>77</v>
      </c>
      <c r="L81" s="4" t="s">
        <v>78</v>
      </c>
      <c r="M81" s="4" t="s">
        <v>78</v>
      </c>
      <c r="N81" s="4" t="s">
        <v>79</v>
      </c>
      <c r="O81" s="4" t="s">
        <v>79</v>
      </c>
      <c r="P81" s="4" t="s">
        <v>80</v>
      </c>
      <c r="Q81" s="4" t="s">
        <v>80</v>
      </c>
      <c r="R81" s="4" t="s">
        <v>81</v>
      </c>
      <c r="S81" s="4" t="s">
        <v>81</v>
      </c>
      <c r="T81" s="4" t="s">
        <v>82</v>
      </c>
      <c r="U81" s="4" t="s">
        <v>82</v>
      </c>
      <c r="V81" s="4" t="s">
        <v>83</v>
      </c>
      <c r="W81" s="4" t="s">
        <v>83</v>
      </c>
      <c r="X81" s="4" t="s">
        <v>84</v>
      </c>
      <c r="Y81" s="4" t="s">
        <v>84</v>
      </c>
    </row>
    <row r="82" spans="1:25">
      <c r="A82" s="19" t="s">
        <v>6</v>
      </c>
      <c r="B82" s="33" t="s">
        <v>150</v>
      </c>
      <c r="C82" s="33" t="s">
        <v>150</v>
      </c>
      <c r="D82" s="28" t="s">
        <v>186</v>
      </c>
      <c r="E82" s="28" t="s">
        <v>186</v>
      </c>
      <c r="F82" s="35" t="s">
        <v>157</v>
      </c>
      <c r="G82" s="35" t="s">
        <v>157</v>
      </c>
      <c r="H82" s="4"/>
      <c r="I82" s="4"/>
      <c r="J82" s="4"/>
      <c r="K82" s="4"/>
      <c r="L82" s="4"/>
      <c r="M82" s="4"/>
      <c r="N82" s="4"/>
      <c r="O82" s="4"/>
      <c r="P82" s="4"/>
      <c r="Q82" s="4"/>
      <c r="R82" s="4"/>
      <c r="S82" s="4"/>
      <c r="T82" s="4"/>
      <c r="U82" s="4"/>
      <c r="V82" s="4"/>
      <c r="W82" s="4"/>
      <c r="X82" s="4"/>
      <c r="Y82" s="4"/>
    </row>
    <row r="83" spans="1:25">
      <c r="A83" s="19" t="s">
        <v>7</v>
      </c>
      <c r="B83" s="4" t="s">
        <v>42</v>
      </c>
      <c r="C83" s="4" t="s">
        <v>42</v>
      </c>
      <c r="D83" s="4" t="s">
        <v>50</v>
      </c>
      <c r="E83" s="4" t="s">
        <v>50</v>
      </c>
      <c r="F83" s="4" t="s">
        <v>85</v>
      </c>
      <c r="G83" s="4" t="s">
        <v>85</v>
      </c>
      <c r="H83" s="4" t="s">
        <v>86</v>
      </c>
      <c r="I83" s="4" t="s">
        <v>86</v>
      </c>
      <c r="J83" s="4" t="s">
        <v>87</v>
      </c>
      <c r="K83" s="4" t="s">
        <v>87</v>
      </c>
      <c r="L83" s="4" t="s">
        <v>88</v>
      </c>
      <c r="M83" s="4" t="s">
        <v>88</v>
      </c>
      <c r="N83" s="4" t="s">
        <v>89</v>
      </c>
      <c r="O83" s="4" t="s">
        <v>89</v>
      </c>
      <c r="P83" s="4" t="s">
        <v>90</v>
      </c>
      <c r="Q83" s="4" t="s">
        <v>90</v>
      </c>
      <c r="R83" s="4" t="s">
        <v>91</v>
      </c>
      <c r="S83" s="4" t="s">
        <v>91</v>
      </c>
      <c r="T83" s="4" t="s">
        <v>92</v>
      </c>
      <c r="U83" s="4" t="s">
        <v>92</v>
      </c>
      <c r="V83" s="4" t="s">
        <v>93</v>
      </c>
      <c r="W83" s="4" t="s">
        <v>93</v>
      </c>
      <c r="X83" s="4" t="s">
        <v>94</v>
      </c>
      <c r="Y83" s="4" t="s">
        <v>94</v>
      </c>
    </row>
    <row r="84" spans="1:25">
      <c r="A84" s="19" t="s">
        <v>8</v>
      </c>
      <c r="B84" s="33" t="s">
        <v>151</v>
      </c>
      <c r="C84" s="33" t="s">
        <v>151</v>
      </c>
      <c r="D84" s="28" t="s">
        <v>186</v>
      </c>
      <c r="E84" s="28" t="s">
        <v>186</v>
      </c>
      <c r="F84" s="35" t="s">
        <v>157</v>
      </c>
      <c r="G84" s="35" t="s">
        <v>157</v>
      </c>
      <c r="H84" s="4"/>
      <c r="I84" s="4"/>
      <c r="J84" s="4"/>
      <c r="K84" s="4"/>
      <c r="L84" s="4"/>
      <c r="M84" s="4"/>
      <c r="N84" s="4"/>
      <c r="O84" s="4"/>
      <c r="P84" s="4"/>
      <c r="Q84" s="4"/>
      <c r="R84" s="4"/>
      <c r="S84" s="4"/>
      <c r="T84" s="4"/>
      <c r="U84" s="4"/>
      <c r="V84" s="4"/>
      <c r="W84" s="4"/>
      <c r="X84" s="4"/>
      <c r="Y84" s="4"/>
    </row>
    <row r="85" spans="1:25">
      <c r="A85" s="19" t="s">
        <v>9</v>
      </c>
      <c r="B85" s="4" t="s">
        <v>43</v>
      </c>
      <c r="C85" s="4" t="s">
        <v>43</v>
      </c>
      <c r="D85" s="4" t="s">
        <v>51</v>
      </c>
      <c r="E85" s="4" t="s">
        <v>51</v>
      </c>
      <c r="F85" s="4" t="s">
        <v>95</v>
      </c>
      <c r="G85" s="4" t="s">
        <v>95</v>
      </c>
      <c r="H85" s="4" t="s">
        <v>96</v>
      </c>
      <c r="I85" s="4" t="s">
        <v>96</v>
      </c>
      <c r="J85" s="4" t="s">
        <v>97</v>
      </c>
      <c r="K85" s="4" t="s">
        <v>97</v>
      </c>
      <c r="L85" s="4" t="s">
        <v>98</v>
      </c>
      <c r="M85" s="4" t="s">
        <v>98</v>
      </c>
      <c r="N85" s="4" t="s">
        <v>99</v>
      </c>
      <c r="O85" s="4" t="s">
        <v>99</v>
      </c>
      <c r="P85" s="4" t="s">
        <v>100</v>
      </c>
      <c r="Q85" s="4" t="s">
        <v>100</v>
      </c>
      <c r="R85" s="4" t="s">
        <v>101</v>
      </c>
      <c r="S85" s="4" t="s">
        <v>101</v>
      </c>
      <c r="T85" s="4" t="s">
        <v>102</v>
      </c>
      <c r="U85" s="4" t="s">
        <v>102</v>
      </c>
      <c r="V85" s="4" t="s">
        <v>103</v>
      </c>
      <c r="W85" s="4" t="s">
        <v>103</v>
      </c>
      <c r="X85" s="4" t="s">
        <v>104</v>
      </c>
      <c r="Y85" s="4" t="s">
        <v>104</v>
      </c>
    </row>
    <row r="86" spans="1:25">
      <c r="A86" s="19" t="s">
        <v>10</v>
      </c>
      <c r="B86" s="33" t="s">
        <v>152</v>
      </c>
      <c r="C86" s="33" t="s">
        <v>152</v>
      </c>
      <c r="D86" s="28" t="s">
        <v>186</v>
      </c>
      <c r="E86" s="28" t="s">
        <v>186</v>
      </c>
      <c r="F86" s="35" t="s">
        <v>157</v>
      </c>
      <c r="G86" s="35" t="s">
        <v>157</v>
      </c>
      <c r="H86" s="4"/>
      <c r="I86" s="4"/>
      <c r="J86" s="4"/>
      <c r="K86" s="4"/>
      <c r="L86" s="4"/>
      <c r="M86" s="4"/>
      <c r="N86" s="4"/>
      <c r="O86" s="4"/>
      <c r="P86" s="4"/>
      <c r="Q86" s="4"/>
      <c r="R86" s="4"/>
      <c r="S86" s="4"/>
      <c r="T86" s="4"/>
      <c r="U86" s="4"/>
      <c r="V86" s="4"/>
      <c r="W86" s="4"/>
      <c r="X86" s="4"/>
      <c r="Y86" s="4"/>
    </row>
    <row r="87" spans="1:25">
      <c r="A87" s="19" t="s">
        <v>11</v>
      </c>
      <c r="B87" s="4" t="s">
        <v>44</v>
      </c>
      <c r="C87" s="4" t="s">
        <v>44</v>
      </c>
      <c r="D87" s="4" t="s">
        <v>52</v>
      </c>
      <c r="E87" s="4" t="s">
        <v>52</v>
      </c>
      <c r="F87" s="4" t="s">
        <v>105</v>
      </c>
      <c r="G87" s="4" t="s">
        <v>105</v>
      </c>
      <c r="H87" s="4" t="s">
        <v>106</v>
      </c>
      <c r="I87" s="4" t="s">
        <v>106</v>
      </c>
      <c r="J87" s="4" t="s">
        <v>107</v>
      </c>
      <c r="K87" s="4" t="s">
        <v>107</v>
      </c>
      <c r="L87" s="4" t="s">
        <v>108</v>
      </c>
      <c r="M87" s="4" t="s">
        <v>108</v>
      </c>
      <c r="N87" s="4" t="s">
        <v>109</v>
      </c>
      <c r="O87" s="4" t="s">
        <v>109</v>
      </c>
      <c r="P87" s="4" t="s">
        <v>110</v>
      </c>
      <c r="Q87" s="4" t="s">
        <v>110</v>
      </c>
      <c r="R87" s="4" t="s">
        <v>111</v>
      </c>
      <c r="S87" s="4" t="s">
        <v>111</v>
      </c>
      <c r="T87" s="4" t="s">
        <v>112</v>
      </c>
      <c r="U87" s="4" t="s">
        <v>112</v>
      </c>
      <c r="V87" s="4" t="s">
        <v>113</v>
      </c>
      <c r="W87" s="4" t="s">
        <v>113</v>
      </c>
      <c r="X87" s="4" t="s">
        <v>114</v>
      </c>
      <c r="Y87" s="4" t="s">
        <v>114</v>
      </c>
    </row>
    <row r="88" spans="1:25">
      <c r="A88" s="19" t="s">
        <v>12</v>
      </c>
      <c r="B88" s="33" t="s">
        <v>153</v>
      </c>
      <c r="C88" s="33" t="s">
        <v>153</v>
      </c>
      <c r="D88" s="28" t="s">
        <v>186</v>
      </c>
      <c r="E88" s="28" t="s">
        <v>186</v>
      </c>
      <c r="F88" s="35" t="s">
        <v>157</v>
      </c>
      <c r="G88" s="35" t="s">
        <v>157</v>
      </c>
      <c r="H88" s="4"/>
      <c r="I88" s="4"/>
      <c r="J88" s="4"/>
      <c r="K88" s="4"/>
      <c r="L88" s="4"/>
      <c r="M88" s="4"/>
      <c r="N88" s="4"/>
      <c r="O88" s="4"/>
      <c r="P88" s="4"/>
      <c r="Q88" s="4"/>
      <c r="R88" s="4"/>
      <c r="S88" s="4"/>
      <c r="T88" s="4"/>
      <c r="U88" s="4"/>
      <c r="V88" s="4"/>
      <c r="W88" s="4"/>
      <c r="X88" s="4"/>
      <c r="Y88" s="4"/>
    </row>
    <row r="89" spans="1:25">
      <c r="A89" s="19" t="s">
        <v>13</v>
      </c>
      <c r="B89" s="4" t="s">
        <v>45</v>
      </c>
      <c r="C89" s="4" t="s">
        <v>45</v>
      </c>
      <c r="D89" s="4" t="s">
        <v>53</v>
      </c>
      <c r="E89" s="4" t="s">
        <v>53</v>
      </c>
      <c r="F89" s="4" t="s">
        <v>115</v>
      </c>
      <c r="G89" s="4" t="s">
        <v>115</v>
      </c>
      <c r="H89" s="4" t="s">
        <v>116</v>
      </c>
      <c r="I89" s="4" t="s">
        <v>116</v>
      </c>
      <c r="J89" s="4" t="s">
        <v>117</v>
      </c>
      <c r="K89" s="4" t="s">
        <v>117</v>
      </c>
      <c r="L89" s="4" t="s">
        <v>118</v>
      </c>
      <c r="M89" s="4" t="s">
        <v>118</v>
      </c>
      <c r="N89" s="4" t="s">
        <v>119</v>
      </c>
      <c r="O89" s="4" t="s">
        <v>119</v>
      </c>
      <c r="P89" s="4" t="s">
        <v>120</v>
      </c>
      <c r="Q89" s="4" t="s">
        <v>120</v>
      </c>
      <c r="R89" s="4" t="s">
        <v>121</v>
      </c>
      <c r="S89" s="4" t="s">
        <v>121</v>
      </c>
      <c r="T89" s="4" t="s">
        <v>122</v>
      </c>
      <c r="U89" s="4" t="s">
        <v>122</v>
      </c>
      <c r="V89" s="4" t="s">
        <v>123</v>
      </c>
      <c r="W89" s="4" t="s">
        <v>123</v>
      </c>
      <c r="X89" s="4" t="s">
        <v>124</v>
      </c>
      <c r="Y89" s="4" t="s">
        <v>124</v>
      </c>
    </row>
    <row r="90" spans="1:25">
      <c r="A90" s="19" t="s">
        <v>14</v>
      </c>
      <c r="B90" s="33" t="s">
        <v>154</v>
      </c>
      <c r="C90" s="33" t="s">
        <v>154</v>
      </c>
      <c r="D90" s="28" t="s">
        <v>186</v>
      </c>
      <c r="E90" s="28" t="s">
        <v>186</v>
      </c>
      <c r="F90" s="35" t="s">
        <v>157</v>
      </c>
      <c r="G90" s="35" t="s">
        <v>157</v>
      </c>
      <c r="H90" s="4"/>
      <c r="I90" s="4"/>
      <c r="J90" s="4"/>
      <c r="K90" s="4"/>
      <c r="L90" s="4"/>
      <c r="M90" s="4"/>
      <c r="N90" s="4"/>
      <c r="O90" s="4"/>
      <c r="P90" s="4"/>
      <c r="Q90" s="4"/>
      <c r="R90" s="4"/>
      <c r="S90" s="4"/>
      <c r="T90" s="4"/>
      <c r="U90" s="4"/>
      <c r="V90" s="4"/>
      <c r="W90" s="4"/>
      <c r="X90" s="4"/>
      <c r="Y90" s="4"/>
    </row>
    <row r="91" spans="1:25">
      <c r="A91" s="19" t="s">
        <v>15</v>
      </c>
      <c r="B91" s="4" t="s">
        <v>46</v>
      </c>
      <c r="C91" s="4" t="s">
        <v>46</v>
      </c>
      <c r="D91" s="4" t="s">
        <v>54</v>
      </c>
      <c r="E91" s="4" t="s">
        <v>54</v>
      </c>
      <c r="F91" s="4" t="s">
        <v>125</v>
      </c>
      <c r="G91" s="4" t="s">
        <v>125</v>
      </c>
      <c r="H91" s="4" t="s">
        <v>126</v>
      </c>
      <c r="I91" s="4" t="s">
        <v>126</v>
      </c>
      <c r="J91" s="4" t="s">
        <v>127</v>
      </c>
      <c r="K91" s="4" t="s">
        <v>127</v>
      </c>
      <c r="L91" s="4" t="s">
        <v>128</v>
      </c>
      <c r="M91" s="4" t="s">
        <v>128</v>
      </c>
      <c r="N91" s="4" t="s">
        <v>129</v>
      </c>
      <c r="O91" s="4" t="s">
        <v>129</v>
      </c>
      <c r="P91" s="4" t="s">
        <v>130</v>
      </c>
      <c r="Q91" s="4" t="s">
        <v>130</v>
      </c>
      <c r="R91" s="4" t="s">
        <v>131</v>
      </c>
      <c r="S91" s="4" t="s">
        <v>131</v>
      </c>
      <c r="T91" s="4" t="s">
        <v>132</v>
      </c>
      <c r="U91" s="4" t="s">
        <v>132</v>
      </c>
      <c r="V91" s="4" t="s">
        <v>133</v>
      </c>
      <c r="W91" s="4" t="s">
        <v>133</v>
      </c>
      <c r="X91" s="4" t="s">
        <v>134</v>
      </c>
      <c r="Y91" s="4" t="s">
        <v>134</v>
      </c>
    </row>
    <row r="92" spans="1:25">
      <c r="A92" s="27" t="s">
        <v>164</v>
      </c>
    </row>
    <row r="93" spans="1:25">
      <c r="A93" s="30" t="s">
        <v>165</v>
      </c>
    </row>
    <row r="94" spans="1:25">
      <c r="A94" t="s">
        <v>166</v>
      </c>
    </row>
    <row r="95" spans="1:25">
      <c r="A95" t="s">
        <v>167</v>
      </c>
    </row>
    <row r="96" spans="1:25" s="32" customFormat="1" ht="34.5" customHeight="1">
      <c r="A96" s="72" t="s">
        <v>202</v>
      </c>
      <c r="B96" s="72"/>
      <c r="C96" s="72"/>
      <c r="D96" s="72"/>
      <c r="E96" s="72"/>
      <c r="F96" s="72"/>
      <c r="G96" s="72"/>
      <c r="H96" s="72"/>
      <c r="I96" s="72"/>
      <c r="J96" s="72"/>
      <c r="K96" s="72"/>
      <c r="L96" s="72"/>
      <c r="M96" s="72"/>
      <c r="N96" s="72"/>
      <c r="O96" s="72"/>
      <c r="P96" s="72"/>
      <c r="Q96" s="72"/>
      <c r="R96" s="72"/>
      <c r="S96" s="72"/>
      <c r="T96" s="72"/>
      <c r="U96" s="72"/>
      <c r="V96" s="72"/>
      <c r="W96" s="72"/>
      <c r="X96" s="72"/>
      <c r="Y96" s="72"/>
    </row>
  </sheetData>
  <mergeCells count="2">
    <mergeCell ref="A96:Y96"/>
    <mergeCell ref="B32:F33"/>
  </mergeCells>
  <phoneticPr fontId="21"/>
  <pageMargins left="0.45" right="0.45" top="0.75" bottom="0.75" header="0.3" footer="0.3"/>
  <pageSetup scale="46" orientation="portrait"/>
  <headerFooter differentOddEven="1">
    <oddHeader>&amp;C100-6260_B2</oddHeader>
    <oddFooter>&amp;RProtocol Page &amp;P of &amp;N</oddFooter>
  </headerFooter>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view="pageLayout" workbookViewId="0">
      <selection activeCell="D13" sqref="D13:E13"/>
    </sheetView>
  </sheetViews>
  <sheetFormatPr baseColWidth="10" defaultColWidth="8.83203125" defaultRowHeight="14" x14ac:dyDescent="0"/>
  <cols>
    <col min="1" max="1" width="3.33203125" customWidth="1"/>
    <col min="2" max="2" width="15.5" customWidth="1"/>
  </cols>
  <sheetData>
    <row r="1" spans="1:25">
      <c r="B1" s="38" t="s">
        <v>168</v>
      </c>
    </row>
    <row r="2" spans="1:25">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row>
    <row r="3" spans="1:25">
      <c r="A3" t="s">
        <v>1</v>
      </c>
      <c r="B3" s="71">
        <v>719588</v>
      </c>
      <c r="C3" s="71">
        <v>774514</v>
      </c>
      <c r="D3" s="71">
        <v>2852</v>
      </c>
      <c r="E3" s="71">
        <v>2741</v>
      </c>
      <c r="F3" s="71">
        <v>314</v>
      </c>
      <c r="G3" s="71">
        <v>331</v>
      </c>
      <c r="H3" s="71">
        <v>91</v>
      </c>
      <c r="I3" s="71">
        <v>84</v>
      </c>
      <c r="J3" s="71">
        <v>82</v>
      </c>
      <c r="K3" s="71">
        <v>80</v>
      </c>
      <c r="L3" s="71">
        <v>91</v>
      </c>
      <c r="M3" s="71">
        <v>89</v>
      </c>
      <c r="N3" s="71">
        <v>88</v>
      </c>
      <c r="O3" s="71">
        <v>76</v>
      </c>
      <c r="P3" s="71">
        <v>78</v>
      </c>
      <c r="Q3" s="71">
        <v>71</v>
      </c>
      <c r="R3" s="71">
        <v>95</v>
      </c>
      <c r="S3" s="71">
        <v>67</v>
      </c>
      <c r="T3" s="71">
        <v>82</v>
      </c>
      <c r="U3" s="71">
        <v>71</v>
      </c>
      <c r="V3" s="71">
        <v>78</v>
      </c>
      <c r="W3" s="71">
        <v>94</v>
      </c>
      <c r="X3" s="71">
        <v>77</v>
      </c>
      <c r="Y3" s="71">
        <v>89</v>
      </c>
    </row>
    <row r="4" spans="1:25">
      <c r="A4" t="s">
        <v>2</v>
      </c>
      <c r="B4" s="71">
        <v>38149</v>
      </c>
      <c r="C4" s="71">
        <v>38635</v>
      </c>
      <c r="D4" s="71">
        <v>30003</v>
      </c>
      <c r="E4" s="71">
        <v>28058</v>
      </c>
      <c r="F4" s="71">
        <v>37870</v>
      </c>
      <c r="G4" s="71">
        <v>37198</v>
      </c>
      <c r="H4" s="71">
        <v>42913</v>
      </c>
      <c r="I4" s="71">
        <v>41671</v>
      </c>
      <c r="J4" s="71">
        <v>40155</v>
      </c>
      <c r="K4" s="71">
        <v>37741</v>
      </c>
      <c r="L4" s="71">
        <v>19381</v>
      </c>
      <c r="M4" s="71">
        <v>18288</v>
      </c>
      <c r="N4" s="71">
        <v>30818</v>
      </c>
      <c r="O4" s="71">
        <v>29301</v>
      </c>
      <c r="P4" s="71">
        <v>41477</v>
      </c>
      <c r="Q4" s="71">
        <v>39455</v>
      </c>
      <c r="R4" s="71">
        <v>32589</v>
      </c>
      <c r="S4" s="71">
        <v>31027</v>
      </c>
      <c r="T4" s="71">
        <v>43734</v>
      </c>
      <c r="U4" s="71">
        <v>42663</v>
      </c>
      <c r="V4" s="71">
        <v>20607</v>
      </c>
      <c r="W4" s="71">
        <v>19074</v>
      </c>
      <c r="X4" s="71">
        <v>33440</v>
      </c>
      <c r="Y4" s="71">
        <v>32681</v>
      </c>
    </row>
    <row r="5" spans="1:25">
      <c r="A5" t="s">
        <v>0</v>
      </c>
      <c r="B5" s="71">
        <v>374280</v>
      </c>
      <c r="C5" s="71">
        <v>388410</v>
      </c>
      <c r="D5" s="71">
        <v>1683</v>
      </c>
      <c r="E5" s="71">
        <v>1679</v>
      </c>
      <c r="F5" s="71">
        <v>292</v>
      </c>
      <c r="G5" s="71">
        <v>808</v>
      </c>
      <c r="H5" s="71">
        <v>90</v>
      </c>
      <c r="I5" s="71">
        <v>79</v>
      </c>
      <c r="J5" s="71">
        <v>85</v>
      </c>
      <c r="K5" s="71">
        <v>70</v>
      </c>
      <c r="L5" s="71">
        <v>66</v>
      </c>
      <c r="M5" s="71">
        <v>70</v>
      </c>
      <c r="N5" s="71">
        <v>103</v>
      </c>
      <c r="O5" s="71">
        <v>81</v>
      </c>
      <c r="P5" s="71">
        <v>78</v>
      </c>
      <c r="Q5" s="71">
        <v>95</v>
      </c>
      <c r="R5" s="71">
        <v>87</v>
      </c>
      <c r="S5" s="71">
        <v>88</v>
      </c>
      <c r="T5" s="71">
        <v>83</v>
      </c>
      <c r="U5" s="71">
        <v>84</v>
      </c>
      <c r="V5" s="71">
        <v>82</v>
      </c>
      <c r="W5" s="71">
        <v>77</v>
      </c>
      <c r="X5" s="71">
        <v>69</v>
      </c>
      <c r="Y5" s="71">
        <v>82</v>
      </c>
    </row>
    <row r="6" spans="1:25">
      <c r="A6" t="s">
        <v>3</v>
      </c>
      <c r="B6" s="71">
        <v>22072</v>
      </c>
      <c r="C6" s="71">
        <v>21655</v>
      </c>
      <c r="D6" s="71">
        <v>37280</v>
      </c>
      <c r="E6" s="71">
        <v>34296</v>
      </c>
      <c r="F6" s="71">
        <v>40492</v>
      </c>
      <c r="G6" s="71">
        <v>39554</v>
      </c>
      <c r="H6" s="71">
        <v>38231</v>
      </c>
      <c r="I6" s="71">
        <v>36807</v>
      </c>
      <c r="J6" s="71">
        <v>18795</v>
      </c>
      <c r="K6" s="71">
        <v>17593</v>
      </c>
      <c r="L6" s="71">
        <v>42121</v>
      </c>
      <c r="M6" s="71">
        <v>40115</v>
      </c>
      <c r="N6" s="71">
        <v>20134</v>
      </c>
      <c r="O6" s="71">
        <v>19849</v>
      </c>
      <c r="P6" s="71">
        <v>36124</v>
      </c>
      <c r="Q6" s="71">
        <v>34289</v>
      </c>
      <c r="R6" s="71">
        <v>32224</v>
      </c>
      <c r="S6" s="71">
        <v>31552</v>
      </c>
      <c r="T6" s="71">
        <v>19375</v>
      </c>
      <c r="U6" s="71">
        <v>19418</v>
      </c>
      <c r="V6" s="71">
        <v>38703</v>
      </c>
      <c r="W6" s="71">
        <v>36264</v>
      </c>
      <c r="X6" s="71">
        <v>30288</v>
      </c>
      <c r="Y6" s="71">
        <v>31863</v>
      </c>
    </row>
    <row r="7" spans="1:25">
      <c r="A7" t="s">
        <v>4</v>
      </c>
      <c r="B7" s="71">
        <v>176779</v>
      </c>
      <c r="C7" s="71">
        <v>178305</v>
      </c>
      <c r="D7" s="71">
        <v>375</v>
      </c>
      <c r="E7" s="71">
        <v>392</v>
      </c>
      <c r="F7" s="71">
        <v>294</v>
      </c>
      <c r="G7" s="71">
        <v>317</v>
      </c>
      <c r="H7" s="71">
        <v>94</v>
      </c>
      <c r="I7" s="71">
        <v>81</v>
      </c>
      <c r="J7" s="71">
        <v>89</v>
      </c>
      <c r="K7" s="71">
        <v>84</v>
      </c>
      <c r="L7" s="71">
        <v>81</v>
      </c>
      <c r="M7" s="71">
        <v>88</v>
      </c>
      <c r="N7" s="71">
        <v>75</v>
      </c>
      <c r="O7" s="71">
        <v>96</v>
      </c>
      <c r="P7" s="71">
        <v>99</v>
      </c>
      <c r="Q7" s="71">
        <v>84</v>
      </c>
      <c r="R7" s="71">
        <v>69</v>
      </c>
      <c r="S7" s="71">
        <v>89</v>
      </c>
      <c r="T7" s="71">
        <v>85</v>
      </c>
      <c r="U7" s="71">
        <v>96</v>
      </c>
      <c r="V7" s="71">
        <v>75</v>
      </c>
      <c r="W7" s="71">
        <v>78</v>
      </c>
      <c r="X7" s="71">
        <v>82</v>
      </c>
      <c r="Y7" s="71">
        <v>82</v>
      </c>
    </row>
    <row r="8" spans="1:25">
      <c r="A8" t="s">
        <v>5</v>
      </c>
      <c r="B8" s="71">
        <v>17415</v>
      </c>
      <c r="C8" s="71">
        <v>19893</v>
      </c>
      <c r="D8" s="71">
        <v>23351</v>
      </c>
      <c r="E8" s="71">
        <v>20528</v>
      </c>
      <c r="F8" s="71">
        <v>39768</v>
      </c>
      <c r="G8" s="71">
        <v>37910</v>
      </c>
      <c r="H8" s="71">
        <v>37972</v>
      </c>
      <c r="I8" s="71">
        <v>37379</v>
      </c>
      <c r="J8" s="71">
        <v>29181</v>
      </c>
      <c r="K8" s="71">
        <v>27487</v>
      </c>
      <c r="L8" s="71">
        <v>22375</v>
      </c>
      <c r="M8" s="71">
        <v>22037</v>
      </c>
      <c r="N8" s="71">
        <v>17262</v>
      </c>
      <c r="O8" s="71">
        <v>16365</v>
      </c>
      <c r="P8" s="71">
        <v>38313</v>
      </c>
      <c r="Q8" s="71">
        <v>35432</v>
      </c>
      <c r="R8" s="71">
        <v>17334</v>
      </c>
      <c r="S8" s="71">
        <v>16820</v>
      </c>
      <c r="T8" s="71">
        <v>19535</v>
      </c>
      <c r="U8" s="71">
        <v>18967</v>
      </c>
      <c r="V8" s="71">
        <v>17534</v>
      </c>
      <c r="W8" s="71">
        <v>17314</v>
      </c>
      <c r="X8" s="71">
        <v>42829</v>
      </c>
      <c r="Y8" s="71">
        <v>41571</v>
      </c>
    </row>
    <row r="9" spans="1:25">
      <c r="A9" t="s">
        <v>6</v>
      </c>
      <c r="B9" s="71">
        <v>82687</v>
      </c>
      <c r="C9" s="71">
        <v>84407</v>
      </c>
      <c r="D9" s="71">
        <v>359</v>
      </c>
      <c r="E9" s="71">
        <v>432</v>
      </c>
      <c r="F9" s="71">
        <v>283</v>
      </c>
      <c r="G9" s="71">
        <v>348</v>
      </c>
      <c r="H9" s="71">
        <v>84</v>
      </c>
      <c r="I9" s="71">
        <v>95</v>
      </c>
      <c r="J9" s="71">
        <v>100</v>
      </c>
      <c r="K9" s="71">
        <v>84</v>
      </c>
      <c r="L9" s="71">
        <v>73</v>
      </c>
      <c r="M9" s="71">
        <v>80</v>
      </c>
      <c r="N9" s="71">
        <v>81</v>
      </c>
      <c r="O9" s="71">
        <v>88</v>
      </c>
      <c r="P9" s="71">
        <v>76</v>
      </c>
      <c r="Q9" s="71">
        <v>82</v>
      </c>
      <c r="R9" s="71">
        <v>91</v>
      </c>
      <c r="S9" s="71">
        <v>83</v>
      </c>
      <c r="T9" s="71">
        <v>72</v>
      </c>
      <c r="U9" s="71">
        <v>80</v>
      </c>
      <c r="V9" s="71">
        <v>81</v>
      </c>
      <c r="W9" s="71">
        <v>86</v>
      </c>
      <c r="X9" s="71">
        <v>69</v>
      </c>
      <c r="Y9" s="71">
        <v>87</v>
      </c>
    </row>
    <row r="10" spans="1:25">
      <c r="A10" t="s">
        <v>7</v>
      </c>
      <c r="B10" s="71">
        <v>17399</v>
      </c>
      <c r="C10" s="71">
        <v>16329</v>
      </c>
      <c r="D10" s="71">
        <v>37031</v>
      </c>
      <c r="E10" s="71">
        <v>33220</v>
      </c>
      <c r="F10" s="71">
        <v>40284</v>
      </c>
      <c r="G10" s="71">
        <v>39322</v>
      </c>
      <c r="H10" s="71">
        <v>41750</v>
      </c>
      <c r="I10" s="71">
        <v>40116</v>
      </c>
      <c r="J10" s="71">
        <v>29519</v>
      </c>
      <c r="K10" s="71">
        <v>28354</v>
      </c>
      <c r="L10" s="71">
        <v>17635</v>
      </c>
      <c r="M10" s="71">
        <v>16755</v>
      </c>
      <c r="N10" s="71">
        <v>16927</v>
      </c>
      <c r="O10" s="71">
        <v>16567</v>
      </c>
      <c r="P10" s="71">
        <v>17131</v>
      </c>
      <c r="Q10" s="71">
        <v>16363</v>
      </c>
      <c r="R10" s="71">
        <v>40564</v>
      </c>
      <c r="S10" s="71">
        <v>36668</v>
      </c>
      <c r="T10" s="71">
        <v>33915</v>
      </c>
      <c r="U10" s="71">
        <v>33866</v>
      </c>
      <c r="V10" s="71">
        <v>40036</v>
      </c>
      <c r="W10" s="71">
        <v>38502</v>
      </c>
      <c r="X10" s="71">
        <v>42555</v>
      </c>
      <c r="Y10" s="71">
        <v>40600</v>
      </c>
    </row>
    <row r="11" spans="1:25">
      <c r="A11" t="s">
        <v>8</v>
      </c>
      <c r="B11" s="71">
        <v>39326</v>
      </c>
      <c r="C11" s="71">
        <v>39603</v>
      </c>
      <c r="D11" s="71">
        <v>392</v>
      </c>
      <c r="E11" s="71">
        <v>383</v>
      </c>
      <c r="F11" s="71">
        <v>306</v>
      </c>
      <c r="G11" s="71">
        <v>261</v>
      </c>
      <c r="H11" s="71">
        <v>76</v>
      </c>
      <c r="I11" s="71">
        <v>84</v>
      </c>
      <c r="J11" s="71">
        <v>94</v>
      </c>
      <c r="K11" s="71">
        <v>88</v>
      </c>
      <c r="L11" s="71">
        <v>85</v>
      </c>
      <c r="M11" s="71">
        <v>99</v>
      </c>
      <c r="N11" s="71">
        <v>99</v>
      </c>
      <c r="O11" s="71">
        <v>73</v>
      </c>
      <c r="P11" s="71">
        <v>80</v>
      </c>
      <c r="Q11" s="71">
        <v>627</v>
      </c>
      <c r="R11" s="71">
        <v>67</v>
      </c>
      <c r="S11" s="71">
        <v>73</v>
      </c>
      <c r="T11" s="71">
        <v>101</v>
      </c>
      <c r="U11" s="71">
        <v>110</v>
      </c>
      <c r="V11" s="71">
        <v>67</v>
      </c>
      <c r="W11" s="71">
        <v>80</v>
      </c>
      <c r="X11" s="71">
        <v>86</v>
      </c>
      <c r="Y11" s="71">
        <v>64</v>
      </c>
    </row>
    <row r="12" spans="1:25">
      <c r="A12" t="s">
        <v>9</v>
      </c>
      <c r="B12" s="71">
        <v>18391</v>
      </c>
      <c r="C12" s="71">
        <v>18867</v>
      </c>
      <c r="D12" s="71">
        <v>43311</v>
      </c>
      <c r="E12" s="71">
        <v>40990</v>
      </c>
      <c r="F12" s="71">
        <v>17230</v>
      </c>
      <c r="G12" s="71">
        <v>16586</v>
      </c>
      <c r="H12" s="71">
        <v>44572</v>
      </c>
      <c r="I12" s="71">
        <v>40955</v>
      </c>
      <c r="J12" s="71">
        <v>45428</v>
      </c>
      <c r="K12" s="71">
        <v>43501</v>
      </c>
      <c r="L12" s="71">
        <v>45540</v>
      </c>
      <c r="M12" s="71">
        <v>43344</v>
      </c>
      <c r="N12" s="71">
        <v>18204</v>
      </c>
      <c r="O12" s="71">
        <v>17705</v>
      </c>
      <c r="P12" s="71">
        <v>41120</v>
      </c>
      <c r="Q12" s="71">
        <v>39469</v>
      </c>
      <c r="R12" s="71">
        <v>42313</v>
      </c>
      <c r="S12" s="71">
        <v>41916</v>
      </c>
      <c r="T12" s="71">
        <v>18661</v>
      </c>
      <c r="U12" s="71">
        <v>18635</v>
      </c>
      <c r="V12" s="71">
        <v>45487</v>
      </c>
      <c r="W12" s="71">
        <v>44170</v>
      </c>
      <c r="X12" s="71">
        <v>42926</v>
      </c>
      <c r="Y12" s="71">
        <v>41274</v>
      </c>
    </row>
    <row r="13" spans="1:25">
      <c r="A13" t="s">
        <v>10</v>
      </c>
      <c r="B13" s="71">
        <v>18702</v>
      </c>
      <c r="C13" s="71">
        <v>19168</v>
      </c>
      <c r="D13" s="71">
        <v>384</v>
      </c>
      <c r="E13" s="71">
        <v>362</v>
      </c>
      <c r="F13" s="71">
        <v>318</v>
      </c>
      <c r="G13" s="71">
        <v>290</v>
      </c>
      <c r="H13" s="71">
        <v>66</v>
      </c>
      <c r="I13" s="71">
        <v>88</v>
      </c>
      <c r="J13" s="71">
        <v>82</v>
      </c>
      <c r="K13" s="71">
        <v>80</v>
      </c>
      <c r="L13" s="71">
        <v>61</v>
      </c>
      <c r="M13" s="71">
        <v>79</v>
      </c>
      <c r="N13" s="71">
        <v>75</v>
      </c>
      <c r="O13" s="71">
        <v>80</v>
      </c>
      <c r="P13" s="71">
        <v>94</v>
      </c>
      <c r="Q13" s="71">
        <v>77</v>
      </c>
      <c r="R13" s="71">
        <v>88</v>
      </c>
      <c r="S13" s="71">
        <v>77</v>
      </c>
      <c r="T13" s="71">
        <v>104</v>
      </c>
      <c r="U13" s="71">
        <v>78</v>
      </c>
      <c r="V13" s="71">
        <v>72</v>
      </c>
      <c r="W13" s="71">
        <v>70</v>
      </c>
      <c r="X13" s="71">
        <v>86</v>
      </c>
      <c r="Y13" s="71">
        <v>76</v>
      </c>
    </row>
    <row r="14" spans="1:25">
      <c r="A14" t="s">
        <v>11</v>
      </c>
      <c r="B14" s="71">
        <v>42384</v>
      </c>
      <c r="C14" s="71">
        <v>41312</v>
      </c>
      <c r="D14" s="71">
        <v>17794</v>
      </c>
      <c r="E14" s="71">
        <v>16414</v>
      </c>
      <c r="F14" s="71">
        <v>17933</v>
      </c>
      <c r="G14" s="71">
        <v>16587</v>
      </c>
      <c r="H14" s="71">
        <v>18575</v>
      </c>
      <c r="I14" s="71">
        <v>17730</v>
      </c>
      <c r="J14" s="71">
        <v>43969</v>
      </c>
      <c r="K14" s="71">
        <v>42447</v>
      </c>
      <c r="L14" s="71">
        <v>41456</v>
      </c>
      <c r="M14" s="71">
        <v>40481</v>
      </c>
      <c r="N14" s="71">
        <v>24626</v>
      </c>
      <c r="O14" s="71">
        <v>23761</v>
      </c>
      <c r="P14" s="71">
        <v>38205</v>
      </c>
      <c r="Q14" s="71">
        <v>35441</v>
      </c>
      <c r="R14" s="71">
        <v>41024</v>
      </c>
      <c r="S14" s="71">
        <v>38300</v>
      </c>
      <c r="T14" s="71">
        <v>45081</v>
      </c>
      <c r="U14" s="71">
        <v>44612</v>
      </c>
      <c r="V14" s="71">
        <v>44980</v>
      </c>
      <c r="W14" s="71">
        <v>42731</v>
      </c>
      <c r="X14" s="71">
        <v>45741</v>
      </c>
      <c r="Y14" s="71">
        <v>43934</v>
      </c>
    </row>
    <row r="15" spans="1:25">
      <c r="A15" t="s">
        <v>12</v>
      </c>
      <c r="B15" s="71">
        <v>9552</v>
      </c>
      <c r="C15" s="71">
        <v>9827</v>
      </c>
      <c r="D15" s="71">
        <v>400</v>
      </c>
      <c r="E15" s="71">
        <v>381</v>
      </c>
      <c r="F15" s="71">
        <v>3322</v>
      </c>
      <c r="G15" s="71">
        <v>3619</v>
      </c>
      <c r="H15" s="71">
        <v>88</v>
      </c>
      <c r="I15" s="71">
        <v>77</v>
      </c>
      <c r="J15" s="71">
        <v>79</v>
      </c>
      <c r="K15" s="71">
        <v>74</v>
      </c>
      <c r="L15" s="71">
        <v>97</v>
      </c>
      <c r="M15" s="71">
        <v>96</v>
      </c>
      <c r="N15" s="71">
        <v>91</v>
      </c>
      <c r="O15" s="71">
        <v>78</v>
      </c>
      <c r="P15" s="71">
        <v>83</v>
      </c>
      <c r="Q15" s="71">
        <v>81</v>
      </c>
      <c r="R15" s="71">
        <v>84</v>
      </c>
      <c r="S15" s="71">
        <v>85</v>
      </c>
      <c r="T15" s="71">
        <v>80</v>
      </c>
      <c r="U15" s="71">
        <v>83</v>
      </c>
      <c r="V15" s="71">
        <v>90</v>
      </c>
      <c r="W15" s="71">
        <v>85</v>
      </c>
      <c r="X15" s="71">
        <v>82</v>
      </c>
      <c r="Y15" s="71">
        <v>91</v>
      </c>
    </row>
    <row r="16" spans="1:25">
      <c r="A16" t="s">
        <v>13</v>
      </c>
      <c r="B16" s="71">
        <v>40779</v>
      </c>
      <c r="C16" s="71">
        <v>40686</v>
      </c>
      <c r="D16" s="71">
        <v>43269</v>
      </c>
      <c r="E16" s="71">
        <v>46672</v>
      </c>
      <c r="F16" s="71">
        <v>40515</v>
      </c>
      <c r="G16" s="71">
        <v>40383</v>
      </c>
      <c r="H16" s="71">
        <v>17946</v>
      </c>
      <c r="I16" s="71">
        <v>16886</v>
      </c>
      <c r="J16" s="71">
        <v>40835</v>
      </c>
      <c r="K16" s="71">
        <v>40775</v>
      </c>
      <c r="L16" s="71">
        <v>41423</v>
      </c>
      <c r="M16" s="71">
        <v>38670</v>
      </c>
      <c r="N16" s="71">
        <v>43313</v>
      </c>
      <c r="O16" s="71">
        <v>44652</v>
      </c>
      <c r="P16" s="71">
        <v>40343</v>
      </c>
      <c r="Q16" s="71">
        <v>40383</v>
      </c>
      <c r="R16" s="71">
        <v>37915</v>
      </c>
      <c r="S16" s="71">
        <v>37312</v>
      </c>
      <c r="T16" s="71">
        <v>43619</v>
      </c>
      <c r="U16" s="71">
        <v>42264</v>
      </c>
      <c r="V16" s="71">
        <v>17113</v>
      </c>
      <c r="W16" s="71">
        <v>15889</v>
      </c>
      <c r="X16" s="71">
        <v>40167</v>
      </c>
      <c r="Y16" s="71">
        <v>38095</v>
      </c>
    </row>
    <row r="17" spans="1:25">
      <c r="A17" t="s">
        <v>14</v>
      </c>
      <c r="B17" s="71">
        <v>4772</v>
      </c>
      <c r="C17" s="71">
        <v>4899</v>
      </c>
      <c r="D17" s="71">
        <v>320</v>
      </c>
      <c r="E17" s="71">
        <v>313</v>
      </c>
      <c r="F17" s="71">
        <v>310</v>
      </c>
      <c r="G17" s="71">
        <v>303</v>
      </c>
      <c r="H17" s="71">
        <v>88</v>
      </c>
      <c r="I17" s="71">
        <v>89</v>
      </c>
      <c r="J17" s="71">
        <v>73</v>
      </c>
      <c r="K17" s="71">
        <v>102</v>
      </c>
      <c r="L17" s="71">
        <v>79</v>
      </c>
      <c r="M17" s="71">
        <v>78</v>
      </c>
      <c r="N17" s="71">
        <v>84</v>
      </c>
      <c r="O17" s="71">
        <v>92</v>
      </c>
      <c r="P17" s="71">
        <v>73</v>
      </c>
      <c r="Q17" s="71">
        <v>56</v>
      </c>
      <c r="R17" s="71">
        <v>71</v>
      </c>
      <c r="S17" s="71">
        <v>71</v>
      </c>
      <c r="T17" s="71">
        <v>66</v>
      </c>
      <c r="U17" s="71">
        <v>100</v>
      </c>
      <c r="V17" s="71">
        <v>86</v>
      </c>
      <c r="W17" s="71">
        <v>73</v>
      </c>
      <c r="X17" s="71">
        <v>70</v>
      </c>
      <c r="Y17" s="71">
        <v>77</v>
      </c>
    </row>
    <row r="18" spans="1:25">
      <c r="A18" t="s">
        <v>15</v>
      </c>
      <c r="B18" s="71">
        <v>41538</v>
      </c>
      <c r="C18" s="71">
        <v>39531</v>
      </c>
      <c r="D18" s="71">
        <v>33268</v>
      </c>
      <c r="E18" s="71">
        <v>33158</v>
      </c>
      <c r="F18" s="71">
        <v>42455</v>
      </c>
      <c r="G18" s="71">
        <v>39130</v>
      </c>
      <c r="H18" s="71">
        <v>42608</v>
      </c>
      <c r="I18" s="71">
        <v>40127</v>
      </c>
      <c r="J18" s="71">
        <v>16644</v>
      </c>
      <c r="K18" s="71">
        <v>15543</v>
      </c>
      <c r="L18" s="71">
        <v>39680</v>
      </c>
      <c r="M18" s="71">
        <v>36771</v>
      </c>
      <c r="N18" s="71">
        <v>38487</v>
      </c>
      <c r="O18" s="71">
        <v>36848</v>
      </c>
      <c r="P18" s="71">
        <v>21792</v>
      </c>
      <c r="Q18" s="71">
        <v>21365</v>
      </c>
      <c r="R18" s="71">
        <v>34912</v>
      </c>
      <c r="S18" s="71">
        <v>33391</v>
      </c>
      <c r="T18" s="71">
        <v>41100</v>
      </c>
      <c r="U18" s="71">
        <v>39035</v>
      </c>
      <c r="V18" s="71">
        <v>39997</v>
      </c>
      <c r="W18" s="71">
        <v>37518</v>
      </c>
      <c r="X18" s="71">
        <v>39863</v>
      </c>
      <c r="Y18" s="71">
        <v>37535</v>
      </c>
    </row>
  </sheetData>
  <phoneticPr fontId="21"/>
  <pageMargins left="0.45" right="0.45" top="0.75" bottom="0.75" header="0.3" footer="0.3"/>
  <pageSetup scale="56" orientation="landscape"/>
  <headerFooter>
    <oddHeader>&amp;R&amp;"-,Bold"&amp;12 100-6260_B2</oddHeader>
    <oddFooter>&amp;RRaw Data Page &amp;P of &amp;N</oddFooter>
  </headerFooter>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showWhiteSpace="0" view="pageLayout" workbookViewId="0">
      <selection activeCell="C16" sqref="C16:D16"/>
    </sheetView>
  </sheetViews>
  <sheetFormatPr baseColWidth="10" defaultColWidth="8.83203125" defaultRowHeight="14" x14ac:dyDescent="0"/>
  <cols>
    <col min="1" max="1" width="3.1640625" customWidth="1"/>
    <col min="2" max="2" width="10.6640625" customWidth="1"/>
    <col min="4" max="5" width="7.83203125" customWidth="1"/>
    <col min="6" max="6" width="6.33203125" customWidth="1"/>
    <col min="7" max="8" width="7.5" customWidth="1"/>
    <col min="9" max="9" width="7.1640625" customWidth="1"/>
    <col min="10" max="10" width="6.83203125" customWidth="1"/>
    <col min="11" max="11" width="7" customWidth="1"/>
    <col min="12" max="12" width="6.83203125" customWidth="1"/>
    <col min="13" max="13" width="6.5" customWidth="1"/>
    <col min="14" max="14" width="7.5" customWidth="1"/>
    <col min="15" max="15" width="7.83203125" customWidth="1"/>
    <col min="16" max="16" width="6.83203125" customWidth="1"/>
    <col min="17" max="17" width="7.83203125" customWidth="1"/>
    <col min="18" max="18" width="11.6640625" bestFit="1" customWidth="1"/>
    <col min="19" max="19" width="7.33203125" customWidth="1"/>
    <col min="20" max="20" width="7.83203125" customWidth="1"/>
    <col min="21" max="21" width="8" customWidth="1"/>
    <col min="22" max="22" width="9" customWidth="1"/>
    <col min="23" max="23" width="7.6640625" customWidth="1"/>
    <col min="24" max="24" width="7.5" customWidth="1"/>
    <col min="25" max="25" width="8.1640625" customWidth="1"/>
  </cols>
  <sheetData>
    <row r="1" spans="1:12">
      <c r="A1" t="s">
        <v>222</v>
      </c>
      <c r="B1" s="74" t="s">
        <v>23</v>
      </c>
      <c r="C1" s="74"/>
      <c r="D1" s="74"/>
      <c r="E1" s="74"/>
      <c r="I1" s="74" t="s">
        <v>35</v>
      </c>
      <c r="J1" s="74"/>
      <c r="K1" s="74"/>
      <c r="L1" s="74"/>
    </row>
    <row r="2" spans="1:12">
      <c r="B2" s="5" t="s">
        <v>16</v>
      </c>
      <c r="C2" s="5" t="s">
        <v>17</v>
      </c>
      <c r="D2" s="5" t="s">
        <v>18</v>
      </c>
      <c r="E2" s="5" t="s">
        <v>19</v>
      </c>
      <c r="J2" s="6" t="s">
        <v>17</v>
      </c>
      <c r="K2" s="6" t="s">
        <v>18</v>
      </c>
    </row>
    <row r="3" spans="1:12">
      <c r="B3" s="2">
        <v>2</v>
      </c>
      <c r="C3" s="71">
        <v>719588</v>
      </c>
      <c r="D3" s="71">
        <v>774514</v>
      </c>
      <c r="E3" s="3">
        <f t="shared" ref="E3:E12" si="0">IF(C3="","",AVERAGE(C3:D3)-AVERAGE($C$13:$D$16))</f>
        <v>746666.125</v>
      </c>
      <c r="G3" s="8" t="s">
        <v>20</v>
      </c>
      <c r="H3" s="10">
        <f>IF(C3="","",SLOPE(E5:E13,B5:B13))</f>
        <v>352671.63885088923</v>
      </c>
      <c r="J3" s="4">
        <f>IF('Raw Data'!F3="","",'Raw Data'!F3)</f>
        <v>314</v>
      </c>
      <c r="K3" s="4">
        <f>IF('Raw Data'!G3="","",'Raw Data'!G3)</f>
        <v>331</v>
      </c>
    </row>
    <row r="4" spans="1:12">
      <c r="B4" s="2">
        <f>B3/2</f>
        <v>1</v>
      </c>
      <c r="C4" s="71">
        <v>374280</v>
      </c>
      <c r="D4" s="71">
        <v>388410</v>
      </c>
      <c r="E4" s="3">
        <f t="shared" si="0"/>
        <v>380960.125</v>
      </c>
      <c r="G4" s="8" t="s">
        <v>21</v>
      </c>
      <c r="H4" s="10">
        <f>IF(C3="","",INTERCEPT(E5:E13,B5:B13))</f>
        <v>-1764.6683624030993</v>
      </c>
      <c r="J4" s="4">
        <f>IF('Raw Data'!F5="","",'Raw Data'!F5)</f>
        <v>292</v>
      </c>
      <c r="K4" s="4">
        <f>IF('Raw Data'!G5="","",'Raw Data'!G5)</f>
        <v>808</v>
      </c>
    </row>
    <row r="5" spans="1:12">
      <c r="B5" s="2">
        <f t="shared" ref="B5:B12" si="1">B4/2</f>
        <v>0.5</v>
      </c>
      <c r="C5" s="71">
        <v>176779</v>
      </c>
      <c r="D5" s="71">
        <v>178305</v>
      </c>
      <c r="E5" s="3">
        <f t="shared" si="0"/>
        <v>177157.125</v>
      </c>
      <c r="G5" s="5" t="s">
        <v>22</v>
      </c>
      <c r="H5" s="7">
        <f>IF(C3="","",RSQ(E5:E13,B5:B13))</f>
        <v>0.99859149518495494</v>
      </c>
      <c r="J5" s="4">
        <f>IF('Raw Data'!F7="","",'Raw Data'!F7)</f>
        <v>294</v>
      </c>
      <c r="K5" s="4">
        <f>IF('Raw Data'!G7="","",'Raw Data'!G7)</f>
        <v>317</v>
      </c>
    </row>
    <row r="6" spans="1:12">
      <c r="B6" s="2">
        <f t="shared" si="1"/>
        <v>0.25</v>
      </c>
      <c r="C6" s="71">
        <v>82687</v>
      </c>
      <c r="D6" s="71">
        <v>84407</v>
      </c>
      <c r="E6" s="3">
        <f t="shared" si="0"/>
        <v>83162.125</v>
      </c>
      <c r="J6" s="4">
        <f>IF('Raw Data'!F9="","",'Raw Data'!F9)</f>
        <v>283</v>
      </c>
      <c r="K6" s="4">
        <f>IF('Raw Data'!G9="","",'Raw Data'!G9)</f>
        <v>348</v>
      </c>
    </row>
    <row r="7" spans="1:12">
      <c r="B7" s="2">
        <f t="shared" si="1"/>
        <v>0.125</v>
      </c>
      <c r="C7" s="71">
        <v>39326</v>
      </c>
      <c r="D7" s="71">
        <v>39603</v>
      </c>
      <c r="E7" s="3">
        <f t="shared" si="0"/>
        <v>39079.625</v>
      </c>
      <c r="J7" s="4">
        <f>IF('Raw Data'!F11="","",'Raw Data'!F11)</f>
        <v>306</v>
      </c>
      <c r="K7" s="4">
        <f>IF('Raw Data'!G11="","",'Raw Data'!G11)</f>
        <v>261</v>
      </c>
    </row>
    <row r="8" spans="1:12">
      <c r="B8" s="2">
        <f t="shared" si="1"/>
        <v>6.25E-2</v>
      </c>
      <c r="C8" s="71">
        <v>18702</v>
      </c>
      <c r="D8" s="71">
        <v>19168</v>
      </c>
      <c r="E8" s="3">
        <f t="shared" si="0"/>
        <v>18550.125</v>
      </c>
      <c r="J8" s="4">
        <f>IF('Raw Data'!F13="","",'Raw Data'!F13)</f>
        <v>318</v>
      </c>
      <c r="K8" s="4">
        <f>IF('Raw Data'!G13="","",'Raw Data'!G13)</f>
        <v>290</v>
      </c>
    </row>
    <row r="9" spans="1:12">
      <c r="B9" s="2">
        <f t="shared" si="1"/>
        <v>3.125E-2</v>
      </c>
      <c r="C9" s="71">
        <v>9552</v>
      </c>
      <c r="D9" s="71">
        <v>9827</v>
      </c>
      <c r="E9" s="3">
        <f t="shared" si="0"/>
        <v>9304.625</v>
      </c>
      <c r="J9" s="4">
        <f>IF('Raw Data'!F15="","",'Raw Data'!F13)</f>
        <v>318</v>
      </c>
      <c r="K9" s="4">
        <f>IF('Raw Data'!G15="","",'Raw Data'!G13)</f>
        <v>290</v>
      </c>
    </row>
    <row r="10" spans="1:12">
      <c r="B10" s="2">
        <f t="shared" si="1"/>
        <v>1.5625E-2</v>
      </c>
      <c r="C10" s="71">
        <v>4772</v>
      </c>
      <c r="D10" s="71">
        <v>4899</v>
      </c>
      <c r="E10" s="3">
        <f t="shared" si="0"/>
        <v>4450.625</v>
      </c>
      <c r="J10" s="4">
        <f>IF('Raw Data'!F17="","",'Raw Data'!F17)</f>
        <v>310</v>
      </c>
      <c r="K10" s="4">
        <f>IF('Raw Data'!G17="","",'Raw Data'!G17)</f>
        <v>303</v>
      </c>
    </row>
    <row r="11" spans="1:12">
      <c r="B11" s="2">
        <f t="shared" si="1"/>
        <v>7.8125E-3</v>
      </c>
      <c r="C11" s="71">
        <v>2852</v>
      </c>
      <c r="D11" s="71">
        <v>2741</v>
      </c>
      <c r="E11" s="3">
        <f t="shared" si="0"/>
        <v>2411.625</v>
      </c>
    </row>
    <row r="12" spans="1:12">
      <c r="B12" s="2">
        <f t="shared" si="1"/>
        <v>3.90625E-3</v>
      </c>
      <c r="C12" s="71">
        <v>1683</v>
      </c>
      <c r="D12" s="71">
        <v>1679</v>
      </c>
      <c r="E12" s="3">
        <f t="shared" si="0"/>
        <v>1296.125</v>
      </c>
      <c r="I12" s="8" t="s">
        <v>24</v>
      </c>
      <c r="J12" s="9">
        <f>AVERAGE(J3:K10)</f>
        <v>336.4375</v>
      </c>
    </row>
    <row r="13" spans="1:12">
      <c r="B13" s="2">
        <v>0</v>
      </c>
      <c r="C13" s="71">
        <v>375</v>
      </c>
      <c r="D13" s="71">
        <v>392</v>
      </c>
      <c r="E13" s="2">
        <f>IF(C13="","",0)</f>
        <v>0</v>
      </c>
      <c r="F13" s="1">
        <f>AVERAGE(C13:D16)</f>
        <v>384.875</v>
      </c>
      <c r="J13" s="1"/>
    </row>
    <row r="14" spans="1:12">
      <c r="B14" s="2"/>
      <c r="C14" s="71">
        <v>359</v>
      </c>
      <c r="D14" s="71">
        <v>432</v>
      </c>
      <c r="E14" s="2"/>
    </row>
    <row r="15" spans="1:12">
      <c r="B15" s="2"/>
      <c r="C15" s="71">
        <v>392</v>
      </c>
      <c r="D15" s="71">
        <v>383</v>
      </c>
      <c r="E15" s="2"/>
    </row>
    <row r="16" spans="1:12">
      <c r="B16" s="2"/>
      <c r="C16" s="71">
        <v>384</v>
      </c>
      <c r="D16" s="71">
        <v>362</v>
      </c>
      <c r="E16" s="2"/>
    </row>
    <row r="18" spans="1:25">
      <c r="B18" s="11" t="s">
        <v>25</v>
      </c>
    </row>
    <row r="19" spans="1:25">
      <c r="A19" s="4"/>
      <c r="B19" s="12">
        <v>1</v>
      </c>
      <c r="C19" s="12">
        <v>2</v>
      </c>
      <c r="D19" s="12">
        <v>3</v>
      </c>
      <c r="E19" s="12">
        <v>4</v>
      </c>
      <c r="F19" s="12">
        <v>5</v>
      </c>
      <c r="G19" s="12">
        <v>6</v>
      </c>
      <c r="H19" s="12">
        <v>7</v>
      </c>
      <c r="I19" s="12">
        <v>8</v>
      </c>
      <c r="J19" s="12">
        <v>9</v>
      </c>
      <c r="K19" s="12">
        <v>10</v>
      </c>
      <c r="L19" s="12">
        <v>11</v>
      </c>
      <c r="M19" s="12">
        <v>12</v>
      </c>
      <c r="N19" s="12">
        <v>13</v>
      </c>
      <c r="O19" s="12">
        <v>14</v>
      </c>
      <c r="P19" s="12">
        <v>15</v>
      </c>
      <c r="Q19" s="12">
        <v>16</v>
      </c>
      <c r="R19" s="12">
        <v>17</v>
      </c>
      <c r="S19" s="12">
        <v>18</v>
      </c>
      <c r="T19" s="12">
        <v>19</v>
      </c>
      <c r="U19" s="12">
        <v>20</v>
      </c>
      <c r="V19" s="12">
        <v>21</v>
      </c>
      <c r="W19" s="12">
        <v>22</v>
      </c>
      <c r="X19" s="12">
        <v>23</v>
      </c>
      <c r="Y19" s="12">
        <v>24</v>
      </c>
    </row>
    <row r="20" spans="1:25">
      <c r="A20" s="12" t="s">
        <v>1</v>
      </c>
      <c r="B20" s="4">
        <f>IF('Raw Data'!B4="","",'Raw Data'!B4)</f>
        <v>38149</v>
      </c>
      <c r="C20" s="4">
        <f>IF('Raw Data'!C4="","",'Raw Data'!C4)</f>
        <v>38635</v>
      </c>
      <c r="D20" s="4">
        <f>IF('Raw Data'!D4="","",'Raw Data'!D4)</f>
        <v>30003</v>
      </c>
      <c r="E20" s="4">
        <f>IF('Raw Data'!E4="","",'Raw Data'!E4)</f>
        <v>28058</v>
      </c>
      <c r="F20" s="4">
        <f>IF('Raw Data'!F4="","",'Raw Data'!F4)</f>
        <v>37870</v>
      </c>
      <c r="G20" s="4">
        <f>IF('Raw Data'!G4="","",'Raw Data'!G4)</f>
        <v>37198</v>
      </c>
      <c r="H20" s="4">
        <f>IF('Raw Data'!H4="","",'Raw Data'!H4)</f>
        <v>42913</v>
      </c>
      <c r="I20" s="4">
        <f>IF('Raw Data'!I4="","",'Raw Data'!I4)</f>
        <v>41671</v>
      </c>
      <c r="J20" s="4">
        <f>IF('Raw Data'!J4="","",'Raw Data'!J4)</f>
        <v>40155</v>
      </c>
      <c r="K20" s="4">
        <f>IF('Raw Data'!K4="","",'Raw Data'!K4)</f>
        <v>37741</v>
      </c>
      <c r="L20" s="4">
        <f>IF('Raw Data'!L4="","",'Raw Data'!L4)</f>
        <v>19381</v>
      </c>
      <c r="M20" s="4">
        <f>IF('Raw Data'!M4="","",'Raw Data'!M4)</f>
        <v>18288</v>
      </c>
      <c r="N20" s="4">
        <f>IF('Raw Data'!N4="","",'Raw Data'!N4)</f>
        <v>30818</v>
      </c>
      <c r="O20" s="4">
        <f>IF('Raw Data'!O4="","",'Raw Data'!O4)</f>
        <v>29301</v>
      </c>
      <c r="P20" s="4">
        <f>IF('Raw Data'!P4="","",'Raw Data'!P4)</f>
        <v>41477</v>
      </c>
      <c r="Q20" s="4">
        <f>IF('Raw Data'!Q4="","",'Raw Data'!Q4)</f>
        <v>39455</v>
      </c>
      <c r="R20" s="4">
        <f>IF('Raw Data'!R4="","",'Raw Data'!R4)</f>
        <v>32589</v>
      </c>
      <c r="S20" s="4">
        <f>IF('Raw Data'!S4="","",'Raw Data'!S4)</f>
        <v>31027</v>
      </c>
      <c r="T20" s="4">
        <f>IF('Raw Data'!T4="","",'Raw Data'!T4)</f>
        <v>43734</v>
      </c>
      <c r="U20" s="4">
        <f>IF('Raw Data'!U4="","",'Raw Data'!U4)</f>
        <v>42663</v>
      </c>
      <c r="V20" s="4">
        <f>IF('Raw Data'!V4="","",'Raw Data'!V4)</f>
        <v>20607</v>
      </c>
      <c r="W20" s="4">
        <f>IF('Raw Data'!W4="","",'Raw Data'!W4)</f>
        <v>19074</v>
      </c>
      <c r="X20" s="4">
        <f>IF('Raw Data'!X4="","",'Raw Data'!X4)</f>
        <v>33440</v>
      </c>
      <c r="Y20" s="4">
        <f>IF('Raw Data'!Y4="","",'Raw Data'!Y4)</f>
        <v>32681</v>
      </c>
    </row>
    <row r="21" spans="1:25">
      <c r="A21" s="12" t="s">
        <v>2</v>
      </c>
      <c r="B21" s="4">
        <f>IF('Raw Data'!B6="","",'Raw Data'!B6)</f>
        <v>22072</v>
      </c>
      <c r="C21" s="4">
        <f>IF('Raw Data'!C6="","",'Raw Data'!C6)</f>
        <v>21655</v>
      </c>
      <c r="D21" s="4">
        <f>IF('Raw Data'!D6="","",'Raw Data'!D6)</f>
        <v>37280</v>
      </c>
      <c r="E21" s="4">
        <f>IF('Raw Data'!E6="","",'Raw Data'!E6)</f>
        <v>34296</v>
      </c>
      <c r="F21" s="4">
        <f>IF('Raw Data'!F6="","",'Raw Data'!F6)</f>
        <v>40492</v>
      </c>
      <c r="G21" s="4">
        <f>IF('Raw Data'!G6="","",'Raw Data'!G6)</f>
        <v>39554</v>
      </c>
      <c r="H21" s="4">
        <f>IF('Raw Data'!H6="","",'Raw Data'!H6)</f>
        <v>38231</v>
      </c>
      <c r="I21" s="4">
        <f>IF('Raw Data'!I6="","",'Raw Data'!I6)</f>
        <v>36807</v>
      </c>
      <c r="J21" s="4">
        <f>IF('Raw Data'!J6="","",'Raw Data'!J6)</f>
        <v>18795</v>
      </c>
      <c r="K21" s="4">
        <f>IF('Raw Data'!K6="","",'Raw Data'!K6)</f>
        <v>17593</v>
      </c>
      <c r="L21" s="4">
        <f>IF('Raw Data'!L6="","",'Raw Data'!L6)</f>
        <v>42121</v>
      </c>
      <c r="M21" s="4">
        <f>IF('Raw Data'!M6="","",'Raw Data'!M6)</f>
        <v>40115</v>
      </c>
      <c r="N21" s="4">
        <f>IF('Raw Data'!N6="","",'Raw Data'!N6)</f>
        <v>20134</v>
      </c>
      <c r="O21" s="4">
        <f>IF('Raw Data'!O6="","",'Raw Data'!O6)</f>
        <v>19849</v>
      </c>
      <c r="P21" s="4">
        <f>IF('Raw Data'!P6="","",'Raw Data'!P6)</f>
        <v>36124</v>
      </c>
      <c r="Q21" s="4">
        <f>IF('Raw Data'!Q6="","",'Raw Data'!Q6)</f>
        <v>34289</v>
      </c>
      <c r="R21" s="4">
        <f>IF('Raw Data'!R6="","",'Raw Data'!R6)</f>
        <v>32224</v>
      </c>
      <c r="S21" s="4">
        <f>IF('Raw Data'!S6="","",'Raw Data'!S6)</f>
        <v>31552</v>
      </c>
      <c r="T21" s="4">
        <f>IF('Raw Data'!T6="","",'Raw Data'!T6)</f>
        <v>19375</v>
      </c>
      <c r="U21" s="4">
        <f>IF('Raw Data'!U6="","",'Raw Data'!U6)</f>
        <v>19418</v>
      </c>
      <c r="V21" s="4">
        <f>IF('Raw Data'!V6="","",'Raw Data'!V6)</f>
        <v>38703</v>
      </c>
      <c r="W21" s="4">
        <f>IF('Raw Data'!W6="","",'Raw Data'!W6)</f>
        <v>36264</v>
      </c>
      <c r="X21" s="4">
        <f>IF('Raw Data'!X6="","",'Raw Data'!X6)</f>
        <v>30288</v>
      </c>
      <c r="Y21" s="4">
        <f>IF('Raw Data'!Y6="","",'Raw Data'!Y6)</f>
        <v>31863</v>
      </c>
    </row>
    <row r="22" spans="1:25">
      <c r="A22" s="12" t="s">
        <v>0</v>
      </c>
      <c r="B22" s="4">
        <f>IF('Raw Data'!B8="","",'Raw Data'!B8)</f>
        <v>17415</v>
      </c>
      <c r="C22" s="4">
        <f>IF('Raw Data'!C8="","",'Raw Data'!C8)</f>
        <v>19893</v>
      </c>
      <c r="D22" s="4">
        <f>IF('Raw Data'!D8="","",'Raw Data'!D8)</f>
        <v>23351</v>
      </c>
      <c r="E22" s="4">
        <f>IF('Raw Data'!E8="","",'Raw Data'!E8)</f>
        <v>20528</v>
      </c>
      <c r="F22" s="4">
        <f>IF('Raw Data'!F8="","",'Raw Data'!F8)</f>
        <v>39768</v>
      </c>
      <c r="G22" s="4">
        <f>IF('Raw Data'!G8="","",'Raw Data'!G8)</f>
        <v>37910</v>
      </c>
      <c r="H22" s="4">
        <f>IF('Raw Data'!H8="","",'Raw Data'!H8)</f>
        <v>37972</v>
      </c>
      <c r="I22" s="4">
        <f>IF('Raw Data'!I8="","",'Raw Data'!I8)</f>
        <v>37379</v>
      </c>
      <c r="J22" s="4">
        <f>IF('Raw Data'!J8="","",'Raw Data'!J8)</f>
        <v>29181</v>
      </c>
      <c r="K22" s="4">
        <f>IF('Raw Data'!K8="","",'Raw Data'!K8)</f>
        <v>27487</v>
      </c>
      <c r="L22" s="4">
        <f>IF('Raw Data'!L8="","",'Raw Data'!L8)</f>
        <v>22375</v>
      </c>
      <c r="M22" s="4">
        <f>IF('Raw Data'!M8="","",'Raw Data'!M8)</f>
        <v>22037</v>
      </c>
      <c r="N22" s="4">
        <f>IF('Raw Data'!N8="","",'Raw Data'!N8)</f>
        <v>17262</v>
      </c>
      <c r="O22" s="4">
        <f>IF('Raw Data'!O8="","",'Raw Data'!O8)</f>
        <v>16365</v>
      </c>
      <c r="P22" s="4">
        <f>IF('Raw Data'!P8="","",'Raw Data'!P8)</f>
        <v>38313</v>
      </c>
      <c r="Q22" s="4">
        <f>IF('Raw Data'!Q8="","",'Raw Data'!Q8)</f>
        <v>35432</v>
      </c>
      <c r="R22" s="4">
        <f>IF('Raw Data'!R8="","",'Raw Data'!R8)</f>
        <v>17334</v>
      </c>
      <c r="S22" s="4">
        <f>IF('Raw Data'!S8="","",'Raw Data'!S8)</f>
        <v>16820</v>
      </c>
      <c r="T22" s="4">
        <f>IF('Raw Data'!T8="","",'Raw Data'!T8)</f>
        <v>19535</v>
      </c>
      <c r="U22" s="4">
        <f>IF('Raw Data'!U8="","",'Raw Data'!U8)</f>
        <v>18967</v>
      </c>
      <c r="V22" s="4">
        <f>IF('Raw Data'!V8="","",'Raw Data'!V8)</f>
        <v>17534</v>
      </c>
      <c r="W22" s="4">
        <f>IF('Raw Data'!W8="","",'Raw Data'!W8)</f>
        <v>17314</v>
      </c>
      <c r="X22" s="4">
        <f>IF('Raw Data'!X8="","",'Raw Data'!X8)</f>
        <v>42829</v>
      </c>
      <c r="Y22" s="4">
        <f>IF('Raw Data'!Y8="","",'Raw Data'!Y8)</f>
        <v>41571</v>
      </c>
    </row>
    <row r="23" spans="1:25">
      <c r="A23" s="12" t="s">
        <v>3</v>
      </c>
      <c r="B23" s="4">
        <f>IF('Raw Data'!B10="","",'Raw Data'!B10)</f>
        <v>17399</v>
      </c>
      <c r="C23" s="4">
        <f>IF('Raw Data'!C10="","",'Raw Data'!C10)</f>
        <v>16329</v>
      </c>
      <c r="D23" s="4">
        <f>IF('Raw Data'!D10="","",'Raw Data'!D10)</f>
        <v>37031</v>
      </c>
      <c r="E23" s="4">
        <f>IF('Raw Data'!E10="","",'Raw Data'!E10)</f>
        <v>33220</v>
      </c>
      <c r="F23" s="4">
        <f>IF('Raw Data'!F10="","",'Raw Data'!F10)</f>
        <v>40284</v>
      </c>
      <c r="G23" s="4">
        <f>IF('Raw Data'!G10="","",'Raw Data'!G10)</f>
        <v>39322</v>
      </c>
      <c r="H23" s="4">
        <f>IF('Raw Data'!H10="","",'Raw Data'!H10)</f>
        <v>41750</v>
      </c>
      <c r="I23" s="4">
        <f>IF('Raw Data'!I10="","",'Raw Data'!I10)</f>
        <v>40116</v>
      </c>
      <c r="J23" s="4">
        <f>IF('Raw Data'!J10="","",'Raw Data'!J10)</f>
        <v>29519</v>
      </c>
      <c r="K23" s="4">
        <f>IF('Raw Data'!K10="","",'Raw Data'!K10)</f>
        <v>28354</v>
      </c>
      <c r="L23" s="4">
        <f>IF('Raw Data'!L10="","",'Raw Data'!L10)</f>
        <v>17635</v>
      </c>
      <c r="M23" s="4">
        <f>IF('Raw Data'!M10="","",'Raw Data'!M10)</f>
        <v>16755</v>
      </c>
      <c r="N23" s="4">
        <f>IF('Raw Data'!N10="","",'Raw Data'!N10)</f>
        <v>16927</v>
      </c>
      <c r="O23" s="4">
        <f>IF('Raw Data'!O10="","",'Raw Data'!O10)</f>
        <v>16567</v>
      </c>
      <c r="P23" s="4">
        <f>IF('Raw Data'!P10="","",'Raw Data'!P10)</f>
        <v>17131</v>
      </c>
      <c r="Q23" s="4">
        <f>IF('Raw Data'!Q10="","",'Raw Data'!Q10)</f>
        <v>16363</v>
      </c>
      <c r="R23" s="4">
        <f>IF('Raw Data'!R10="","",'Raw Data'!R10)</f>
        <v>40564</v>
      </c>
      <c r="S23" s="4">
        <f>IF('Raw Data'!S10="","",'Raw Data'!S10)</f>
        <v>36668</v>
      </c>
      <c r="T23" s="4">
        <f>IF('Raw Data'!T10="","",'Raw Data'!T10)</f>
        <v>33915</v>
      </c>
      <c r="U23" s="4">
        <f>IF('Raw Data'!U10="","",'Raw Data'!U10)</f>
        <v>33866</v>
      </c>
      <c r="V23" s="4">
        <f>IF('Raw Data'!V10="","",'Raw Data'!V10)</f>
        <v>40036</v>
      </c>
      <c r="W23" s="4">
        <f>IF('Raw Data'!W10="","",'Raw Data'!W10)</f>
        <v>38502</v>
      </c>
      <c r="X23" s="4">
        <f>IF('Raw Data'!X10="","",'Raw Data'!X10)</f>
        <v>42555</v>
      </c>
      <c r="Y23" s="4">
        <f>IF('Raw Data'!Y10="","",'Raw Data'!Y10)</f>
        <v>40600</v>
      </c>
    </row>
    <row r="24" spans="1:25">
      <c r="A24" s="12" t="s">
        <v>4</v>
      </c>
      <c r="B24" s="4">
        <f>IF('Raw Data'!B12="","",'Raw Data'!B12)</f>
        <v>18391</v>
      </c>
      <c r="C24" s="4">
        <f>IF('Raw Data'!C12="","",'Raw Data'!C12)</f>
        <v>18867</v>
      </c>
      <c r="D24" s="4">
        <f>IF('Raw Data'!D12="","",'Raw Data'!D12)</f>
        <v>43311</v>
      </c>
      <c r="E24" s="4">
        <f>IF('Raw Data'!E12="","",'Raw Data'!E12)</f>
        <v>40990</v>
      </c>
      <c r="F24" s="4">
        <f>IF('Raw Data'!F12="","",'Raw Data'!F12)</f>
        <v>17230</v>
      </c>
      <c r="G24" s="4">
        <f>IF('Raw Data'!G12="","",'Raw Data'!G12)</f>
        <v>16586</v>
      </c>
      <c r="H24" s="4">
        <f>IF('Raw Data'!H12="","",'Raw Data'!H12)</f>
        <v>44572</v>
      </c>
      <c r="I24" s="4">
        <f>IF('Raw Data'!I12="","",'Raw Data'!I12)</f>
        <v>40955</v>
      </c>
      <c r="J24" s="4">
        <f>IF('Raw Data'!J12="","",'Raw Data'!J12)</f>
        <v>45428</v>
      </c>
      <c r="K24" s="4">
        <f>IF('Raw Data'!K12="","",'Raw Data'!K12)</f>
        <v>43501</v>
      </c>
      <c r="L24" s="4">
        <f>IF('Raw Data'!L12="","",'Raw Data'!L12)</f>
        <v>45540</v>
      </c>
      <c r="M24" s="4">
        <f>IF('Raw Data'!M12="","",'Raw Data'!M12)</f>
        <v>43344</v>
      </c>
      <c r="N24" s="4">
        <f>IF('Raw Data'!N12="","",'Raw Data'!N12)</f>
        <v>18204</v>
      </c>
      <c r="O24" s="4">
        <f>IF('Raw Data'!O12="","",'Raw Data'!O12)</f>
        <v>17705</v>
      </c>
      <c r="P24" s="4">
        <f>IF('Raw Data'!P12="","",'Raw Data'!P12)</f>
        <v>41120</v>
      </c>
      <c r="Q24" s="4">
        <f>IF('Raw Data'!Q12="","",'Raw Data'!Q12)</f>
        <v>39469</v>
      </c>
      <c r="R24" s="4">
        <f>IF('Raw Data'!R12="","",'Raw Data'!R12)</f>
        <v>42313</v>
      </c>
      <c r="S24" s="4">
        <f>IF('Raw Data'!S12="","",'Raw Data'!S12)</f>
        <v>41916</v>
      </c>
      <c r="T24" s="4">
        <f>IF('Raw Data'!T12="","",'Raw Data'!T12)</f>
        <v>18661</v>
      </c>
      <c r="U24" s="4">
        <f>IF('Raw Data'!U12="","",'Raw Data'!U12)</f>
        <v>18635</v>
      </c>
      <c r="V24" s="4">
        <f>IF('Raw Data'!V12="","",'Raw Data'!V12)</f>
        <v>45487</v>
      </c>
      <c r="W24" s="4">
        <f>IF('Raw Data'!W12="","",'Raw Data'!W12)</f>
        <v>44170</v>
      </c>
      <c r="X24" s="4">
        <f>IF('Raw Data'!X12="","",'Raw Data'!X12)</f>
        <v>42926</v>
      </c>
      <c r="Y24" s="4">
        <f>IF('Raw Data'!Y12="","",'Raw Data'!Y12)</f>
        <v>41274</v>
      </c>
    </row>
    <row r="25" spans="1:25">
      <c r="A25" s="12" t="s">
        <v>5</v>
      </c>
      <c r="B25" s="4">
        <f>IF('Raw Data'!B14="","",'Raw Data'!B14)</f>
        <v>42384</v>
      </c>
      <c r="C25" s="4">
        <f>IF('Raw Data'!C14="","",'Raw Data'!C14)</f>
        <v>41312</v>
      </c>
      <c r="D25" s="4">
        <f>IF('Raw Data'!D14="","",'Raw Data'!D14)</f>
        <v>17794</v>
      </c>
      <c r="E25" s="4">
        <f>IF('Raw Data'!E14="","",'Raw Data'!E14)</f>
        <v>16414</v>
      </c>
      <c r="F25" s="4">
        <f>IF('Raw Data'!F14="","",'Raw Data'!F14)</f>
        <v>17933</v>
      </c>
      <c r="G25" s="4">
        <f>IF('Raw Data'!G14="","",'Raw Data'!G14)</f>
        <v>16587</v>
      </c>
      <c r="H25" s="4">
        <f>IF('Raw Data'!H14="","",'Raw Data'!H14)</f>
        <v>18575</v>
      </c>
      <c r="I25" s="4">
        <f>IF('Raw Data'!I14="","",'Raw Data'!I14)</f>
        <v>17730</v>
      </c>
      <c r="J25" s="4">
        <f>IF('Raw Data'!J14="","",'Raw Data'!J14)</f>
        <v>43969</v>
      </c>
      <c r="K25" s="4">
        <f>IF('Raw Data'!K14="","",'Raw Data'!K14)</f>
        <v>42447</v>
      </c>
      <c r="L25" s="4">
        <f>IF('Raw Data'!L14="","",'Raw Data'!L14)</f>
        <v>41456</v>
      </c>
      <c r="M25" s="4">
        <f>IF('Raw Data'!M14="","",'Raw Data'!M14)</f>
        <v>40481</v>
      </c>
      <c r="N25" s="4">
        <f>IF('Raw Data'!N14="","",'Raw Data'!N14)</f>
        <v>24626</v>
      </c>
      <c r="O25" s="4">
        <f>IF('Raw Data'!O14="","",'Raw Data'!O14)</f>
        <v>23761</v>
      </c>
      <c r="P25" s="4">
        <f>IF('Raw Data'!P14="","",'Raw Data'!P14)</f>
        <v>38205</v>
      </c>
      <c r="Q25" s="4">
        <f>IF('Raw Data'!Q14="","",'Raw Data'!Q14)</f>
        <v>35441</v>
      </c>
      <c r="R25" s="4">
        <f>IF('Raw Data'!R14="","",'Raw Data'!R14)</f>
        <v>41024</v>
      </c>
      <c r="S25" s="4">
        <f>IF('Raw Data'!S14="","",'Raw Data'!S14)</f>
        <v>38300</v>
      </c>
      <c r="T25" s="4">
        <f>IF('Raw Data'!T14="","",'Raw Data'!T14)</f>
        <v>45081</v>
      </c>
      <c r="U25" s="4">
        <f>IF('Raw Data'!U14="","",'Raw Data'!U14)</f>
        <v>44612</v>
      </c>
      <c r="V25" s="4">
        <f>IF('Raw Data'!V14="","",'Raw Data'!V14)</f>
        <v>44980</v>
      </c>
      <c r="W25" s="4">
        <f>IF('Raw Data'!W14="","",'Raw Data'!W14)</f>
        <v>42731</v>
      </c>
      <c r="X25" s="4">
        <f>IF('Raw Data'!X14="","",'Raw Data'!X14)</f>
        <v>45741</v>
      </c>
      <c r="Y25" s="4">
        <f>IF('Raw Data'!Y14="","",'Raw Data'!Y14)</f>
        <v>43934</v>
      </c>
    </row>
    <row r="26" spans="1:25">
      <c r="A26" s="12" t="s">
        <v>6</v>
      </c>
      <c r="B26" s="4">
        <f>IF('Raw Data'!B16="","",'Raw Data'!B16)</f>
        <v>40779</v>
      </c>
      <c r="C26" s="4">
        <f>IF('Raw Data'!C16="","",'Raw Data'!C16)</f>
        <v>40686</v>
      </c>
      <c r="D26" s="4">
        <f>IF('Raw Data'!D16="","",'Raw Data'!D16)</f>
        <v>43269</v>
      </c>
      <c r="E26" s="4">
        <f>IF('Raw Data'!E16="","",'Raw Data'!E16)</f>
        <v>46672</v>
      </c>
      <c r="F26" s="4">
        <f>IF('Raw Data'!F16="","",'Raw Data'!F16)</f>
        <v>40515</v>
      </c>
      <c r="G26" s="4">
        <f>IF('Raw Data'!G16="","",'Raw Data'!G16)</f>
        <v>40383</v>
      </c>
      <c r="H26" s="4">
        <f>IF('Raw Data'!H16="","",'Raw Data'!H16)</f>
        <v>17946</v>
      </c>
      <c r="I26" s="4">
        <f>IF('Raw Data'!I16="","",'Raw Data'!I16)</f>
        <v>16886</v>
      </c>
      <c r="J26" s="4">
        <f>IF('Raw Data'!J16="","",'Raw Data'!J16)</f>
        <v>40835</v>
      </c>
      <c r="K26" s="4">
        <f>IF('Raw Data'!K16="","",'Raw Data'!K16)</f>
        <v>40775</v>
      </c>
      <c r="L26" s="4">
        <f>IF('Raw Data'!L16="","",'Raw Data'!L16)</f>
        <v>41423</v>
      </c>
      <c r="M26" s="4">
        <f>IF('Raw Data'!M16="","",'Raw Data'!M16)</f>
        <v>38670</v>
      </c>
      <c r="N26" s="4">
        <f>IF('Raw Data'!N16="","",'Raw Data'!N16)</f>
        <v>43313</v>
      </c>
      <c r="O26" s="4">
        <f>IF('Raw Data'!O16="","",'Raw Data'!O16)</f>
        <v>44652</v>
      </c>
      <c r="P26" s="4">
        <f>IF('Raw Data'!P16="","",'Raw Data'!P16)</f>
        <v>40343</v>
      </c>
      <c r="Q26" s="4">
        <f>IF('Raw Data'!Q16="","",'Raw Data'!Q16)</f>
        <v>40383</v>
      </c>
      <c r="R26" s="4">
        <f>IF('Raw Data'!R16="","",'Raw Data'!R16)</f>
        <v>37915</v>
      </c>
      <c r="S26" s="4">
        <f>IF('Raw Data'!S16="","",'Raw Data'!S16)</f>
        <v>37312</v>
      </c>
      <c r="T26" s="4">
        <f>IF('Raw Data'!T16="","",'Raw Data'!T16)</f>
        <v>43619</v>
      </c>
      <c r="U26" s="4">
        <f>IF('Raw Data'!U16="","",'Raw Data'!U16)</f>
        <v>42264</v>
      </c>
      <c r="V26" s="4">
        <f>IF('Raw Data'!V16="","",'Raw Data'!V16)</f>
        <v>17113</v>
      </c>
      <c r="W26" s="4">
        <f>IF('Raw Data'!W16="","",'Raw Data'!W16)</f>
        <v>15889</v>
      </c>
      <c r="X26" s="4">
        <f>IF('Raw Data'!X16="","",'Raw Data'!X16)</f>
        <v>40167</v>
      </c>
      <c r="Y26" s="4">
        <f>IF('Raw Data'!Y16="","",'Raw Data'!Y16)</f>
        <v>38095</v>
      </c>
    </row>
    <row r="27" spans="1:25">
      <c r="A27" s="12" t="s">
        <v>7</v>
      </c>
      <c r="B27" s="4">
        <f>IF('Raw Data'!B18="","",'Raw Data'!B18)</f>
        <v>41538</v>
      </c>
      <c r="C27" s="4">
        <f>IF('Raw Data'!C18="","",'Raw Data'!C18)</f>
        <v>39531</v>
      </c>
      <c r="D27" s="4">
        <f>IF('Raw Data'!D18="","",'Raw Data'!D18)</f>
        <v>33268</v>
      </c>
      <c r="E27" s="4">
        <f>IF('Raw Data'!E18="","",'Raw Data'!E18)</f>
        <v>33158</v>
      </c>
      <c r="F27" s="4">
        <f>IF('Raw Data'!F18="","",'Raw Data'!F18)</f>
        <v>42455</v>
      </c>
      <c r="G27" s="4">
        <f>IF('Raw Data'!G18="","",'Raw Data'!G18)</f>
        <v>39130</v>
      </c>
      <c r="H27" s="4">
        <f>IF('Raw Data'!H18="","",'Raw Data'!H18)</f>
        <v>42608</v>
      </c>
      <c r="I27" s="4">
        <f>IF('Raw Data'!I18="","",'Raw Data'!I18)</f>
        <v>40127</v>
      </c>
      <c r="J27" s="4">
        <f>IF('Raw Data'!J18="","",'Raw Data'!J18)</f>
        <v>16644</v>
      </c>
      <c r="K27" s="4">
        <f>IF('Raw Data'!K18="","",'Raw Data'!K18)</f>
        <v>15543</v>
      </c>
      <c r="L27" s="4">
        <f>IF('Raw Data'!L18="","",'Raw Data'!L18)</f>
        <v>39680</v>
      </c>
      <c r="M27" s="4">
        <f>IF('Raw Data'!M18="","",'Raw Data'!M18)</f>
        <v>36771</v>
      </c>
      <c r="N27" s="4">
        <f>IF('Raw Data'!N18="","",'Raw Data'!N18)</f>
        <v>38487</v>
      </c>
      <c r="O27" s="4">
        <f>IF('Raw Data'!O18="","",'Raw Data'!O18)</f>
        <v>36848</v>
      </c>
      <c r="P27" s="4">
        <f>IF('Raw Data'!P18="","",'Raw Data'!P18)</f>
        <v>21792</v>
      </c>
      <c r="Q27" s="4">
        <f>IF('Raw Data'!Q18="","",'Raw Data'!Q18)</f>
        <v>21365</v>
      </c>
      <c r="R27" s="4">
        <f>IF('Raw Data'!R18="","",'Raw Data'!R18)</f>
        <v>34912</v>
      </c>
      <c r="S27" s="4">
        <f>IF('Raw Data'!S18="","",'Raw Data'!S18)</f>
        <v>33391</v>
      </c>
      <c r="T27" s="4">
        <f>IF('Raw Data'!T18="","",'Raw Data'!T18)</f>
        <v>41100</v>
      </c>
      <c r="U27" s="4">
        <f>IF('Raw Data'!U18="","",'Raw Data'!U18)</f>
        <v>39035</v>
      </c>
      <c r="V27" s="4">
        <f>IF('Raw Data'!V18="","",'Raw Data'!V18)</f>
        <v>39997</v>
      </c>
      <c r="W27" s="4">
        <f>IF('Raw Data'!W18="","",'Raw Data'!W18)</f>
        <v>37518</v>
      </c>
      <c r="X27" s="4">
        <f>IF('Raw Data'!X18="","",'Raw Data'!X18)</f>
        <v>39863</v>
      </c>
      <c r="Y27" s="4">
        <f>IF('Raw Data'!Y18="","",'Raw Data'!Y18)</f>
        <v>37535</v>
      </c>
    </row>
    <row r="29" spans="1:25">
      <c r="E29" s="11" t="s">
        <v>26</v>
      </c>
    </row>
    <row r="30" spans="1:25">
      <c r="A30" s="4"/>
      <c r="B30" s="14">
        <v>1</v>
      </c>
      <c r="C30" s="14">
        <v>2</v>
      </c>
      <c r="D30" s="14">
        <v>3</v>
      </c>
      <c r="E30" s="14">
        <v>4</v>
      </c>
      <c r="F30" s="14">
        <v>5</v>
      </c>
      <c r="G30" s="14">
        <v>6</v>
      </c>
      <c r="H30" s="14">
        <v>7</v>
      </c>
      <c r="I30" s="14">
        <v>8</v>
      </c>
      <c r="J30" s="14">
        <v>9</v>
      </c>
      <c r="K30" s="14">
        <v>10</v>
      </c>
      <c r="L30" s="14">
        <v>11</v>
      </c>
      <c r="M30" s="14">
        <v>12</v>
      </c>
    </row>
    <row r="31" spans="1:25">
      <c r="A31" s="14" t="s">
        <v>1</v>
      </c>
      <c r="B31" s="13">
        <f>IF(B20="","",AVERAGE(B20:C20)-AVERAGE($J$3:$K$10))</f>
        <v>38055.5625</v>
      </c>
      <c r="C31" s="13">
        <f>IF(D20="","",AVERAGE(D20:E20)-AVERAGE($J$3:$K$10))</f>
        <v>28694.0625</v>
      </c>
      <c r="D31" s="13">
        <f>IF(F20="","",AVERAGE(F20:G20)-AVERAGE($J$3:$K$10))</f>
        <v>37197.5625</v>
      </c>
      <c r="E31" s="13">
        <f>IF(H20="","",AVERAGE(H20:I20)-AVERAGE($J$3:$K$10))</f>
        <v>41955.5625</v>
      </c>
      <c r="F31" s="13">
        <f>IF(J20="","",AVERAGE(J20:K20)-AVERAGE($J$3:$K$10))</f>
        <v>38611.5625</v>
      </c>
      <c r="G31" s="13">
        <f>IF(L20="","",AVERAGE(L20:M20)-AVERAGE($J$3:$K$10))</f>
        <v>18498.0625</v>
      </c>
      <c r="H31" s="13">
        <f>IF(N20="","",AVERAGE(N20:O20)-AVERAGE($J$3:$K$10))</f>
        <v>29723.0625</v>
      </c>
      <c r="I31" s="13">
        <f>IF(P20="","",AVERAGE(P20:Q20)-AVERAGE($J$3:$K$10))</f>
        <v>40129.5625</v>
      </c>
      <c r="J31" s="13">
        <f t="shared" ref="J31:J38" si="2">IF(R20="","",AVERAGE(R20:S20)-AVERAGE($J$3:$K$10))</f>
        <v>31471.5625</v>
      </c>
      <c r="K31" s="13">
        <f t="shared" ref="K31:K38" si="3">IF(T20="","",AVERAGE(T20:U20)-AVERAGE($J$3:$K$10))</f>
        <v>42862.0625</v>
      </c>
      <c r="L31" s="13">
        <f>IF(V20="","",AVERAGE(V20:W20)-AVERAGE($J$3:$K$10))</f>
        <v>19504.0625</v>
      </c>
      <c r="M31" s="13">
        <f>IF(X20="","",AVERAGE(X20:Y20)-AVERAGE($J$3:$K$10))</f>
        <v>32724.0625</v>
      </c>
    </row>
    <row r="32" spans="1:25">
      <c r="A32" s="14" t="s">
        <v>2</v>
      </c>
      <c r="B32" s="13">
        <f t="shared" ref="B32:B38" si="4">IF(B21="","",AVERAGE(B21:C21)-AVERAGE($J$3:$K$10))</f>
        <v>21527.0625</v>
      </c>
      <c r="C32" s="13">
        <f t="shared" ref="C32:C38" si="5">IF(D21="","",AVERAGE(D21:E21)-AVERAGE($J$3:$K$10))</f>
        <v>35451.5625</v>
      </c>
      <c r="D32" s="13">
        <f t="shared" ref="D32:D38" si="6">IF(F21="","",AVERAGE(F21:G21)-AVERAGE($J$3:$K$10))</f>
        <v>39686.5625</v>
      </c>
      <c r="E32" s="13">
        <f t="shared" ref="E32:E38" si="7">IF(H21="","",AVERAGE(H21:I21)-AVERAGE($J$3:$K$10))</f>
        <v>37182.5625</v>
      </c>
      <c r="F32" s="13">
        <f t="shared" ref="F32:F38" si="8">IF(J21="","",AVERAGE(J21:K21)-AVERAGE($J$3:$K$10))</f>
        <v>17857.5625</v>
      </c>
      <c r="G32" s="13">
        <f t="shared" ref="G32:G38" si="9">IF(L21="","",AVERAGE(L21:M21)-AVERAGE($J$3:$K$10))</f>
        <v>40781.5625</v>
      </c>
      <c r="H32" s="13">
        <f t="shared" ref="H32:H38" si="10">IF(N21="","",AVERAGE(N21:O21)-AVERAGE($J$3:$K$10))</f>
        <v>19655.0625</v>
      </c>
      <c r="I32" s="13">
        <f t="shared" ref="I32:I38" si="11">IF(P21="","",AVERAGE(P21:Q21)-AVERAGE($J$3:$K$10))</f>
        <v>34870.0625</v>
      </c>
      <c r="J32" s="13">
        <f t="shared" si="2"/>
        <v>31551.5625</v>
      </c>
      <c r="K32" s="13">
        <f t="shared" si="3"/>
        <v>19060.0625</v>
      </c>
      <c r="L32" s="13">
        <f>IF(V21="","",AVERAGE(V21:W21)-AVERAGE($J$3:$K$10))</f>
        <v>37147.0625</v>
      </c>
      <c r="M32" s="13">
        <f t="shared" ref="M32:M38" si="12">IF(X21="","",AVERAGE(X21:Y21)-AVERAGE($J$3:$K$10))</f>
        <v>30739.0625</v>
      </c>
    </row>
    <row r="33" spans="1:13">
      <c r="A33" s="14" t="s">
        <v>0</v>
      </c>
      <c r="B33" s="13">
        <f t="shared" si="4"/>
        <v>18317.5625</v>
      </c>
      <c r="C33" s="13">
        <f t="shared" si="5"/>
        <v>21603.0625</v>
      </c>
      <c r="D33" s="13">
        <f t="shared" si="6"/>
        <v>38502.5625</v>
      </c>
      <c r="E33" s="13">
        <f t="shared" si="7"/>
        <v>37339.0625</v>
      </c>
      <c r="F33" s="13">
        <f t="shared" si="8"/>
        <v>27997.5625</v>
      </c>
      <c r="G33" s="13">
        <f t="shared" si="9"/>
        <v>21869.5625</v>
      </c>
      <c r="H33" s="13">
        <f t="shared" si="10"/>
        <v>16477.0625</v>
      </c>
      <c r="I33" s="13">
        <f t="shared" si="11"/>
        <v>36536.0625</v>
      </c>
      <c r="J33" s="13">
        <f t="shared" si="2"/>
        <v>16740.5625</v>
      </c>
      <c r="K33" s="13">
        <f t="shared" si="3"/>
        <v>18914.5625</v>
      </c>
      <c r="L33" s="13">
        <f>IF(V22="","",AVERAGE(V22:W22)-AVERAGE($J$3:$K$10))</f>
        <v>17087.5625</v>
      </c>
      <c r="M33" s="13">
        <f t="shared" si="12"/>
        <v>41863.5625</v>
      </c>
    </row>
    <row r="34" spans="1:13">
      <c r="A34" s="14" t="s">
        <v>3</v>
      </c>
      <c r="B34" s="13">
        <f t="shared" si="4"/>
        <v>16527.5625</v>
      </c>
      <c r="C34" s="13">
        <f t="shared" si="5"/>
        <v>34789.0625</v>
      </c>
      <c r="D34" s="13">
        <f t="shared" si="6"/>
        <v>39466.5625</v>
      </c>
      <c r="E34" s="13">
        <f t="shared" si="7"/>
        <v>40596.5625</v>
      </c>
      <c r="F34" s="13">
        <f t="shared" si="8"/>
        <v>28600.0625</v>
      </c>
      <c r="G34" s="13">
        <f t="shared" si="9"/>
        <v>16858.5625</v>
      </c>
      <c r="H34" s="13">
        <f t="shared" si="10"/>
        <v>16410.5625</v>
      </c>
      <c r="I34" s="13">
        <f t="shared" si="11"/>
        <v>16410.5625</v>
      </c>
      <c r="J34" s="13">
        <f t="shared" si="2"/>
        <v>38279.5625</v>
      </c>
      <c r="K34" s="13">
        <f t="shared" si="3"/>
        <v>33554.0625</v>
      </c>
      <c r="L34" s="13">
        <f>IF(V23="","",AVERAGE(V23:W23)-AVERAGE($J$3:$K$10))</f>
        <v>38932.5625</v>
      </c>
      <c r="M34" s="13">
        <f t="shared" si="12"/>
        <v>41241.0625</v>
      </c>
    </row>
    <row r="35" spans="1:13">
      <c r="A35" s="14" t="s">
        <v>4</v>
      </c>
      <c r="B35" s="13">
        <f t="shared" si="4"/>
        <v>18292.5625</v>
      </c>
      <c r="C35" s="13">
        <f t="shared" si="5"/>
        <v>41814.0625</v>
      </c>
      <c r="D35" s="13">
        <f t="shared" si="6"/>
        <v>16571.5625</v>
      </c>
      <c r="E35" s="13">
        <f t="shared" si="7"/>
        <v>42427.0625</v>
      </c>
      <c r="F35" s="13">
        <f t="shared" si="8"/>
        <v>44128.0625</v>
      </c>
      <c r="G35" s="13">
        <f t="shared" si="9"/>
        <v>44105.5625</v>
      </c>
      <c r="H35" s="13">
        <f t="shared" si="10"/>
        <v>17618.0625</v>
      </c>
      <c r="I35" s="13">
        <f t="shared" si="11"/>
        <v>39958.0625</v>
      </c>
      <c r="J35" s="13">
        <f t="shared" si="2"/>
        <v>41778.0625</v>
      </c>
      <c r="K35" s="13">
        <f t="shared" si="3"/>
        <v>18311.5625</v>
      </c>
      <c r="L35" s="13">
        <f>IF(V24="","",AVERAGE(V24:W24)-AVERAGE($J$3:$K$10))</f>
        <v>44492.0625</v>
      </c>
      <c r="M35" s="13">
        <f t="shared" si="12"/>
        <v>41763.5625</v>
      </c>
    </row>
    <row r="36" spans="1:13">
      <c r="A36" s="14" t="s">
        <v>5</v>
      </c>
      <c r="B36" s="13">
        <f t="shared" si="4"/>
        <v>41511.5625</v>
      </c>
      <c r="C36" s="13">
        <f t="shared" si="5"/>
        <v>16767.5625</v>
      </c>
      <c r="D36" s="13">
        <f t="shared" si="6"/>
        <v>16923.5625</v>
      </c>
      <c r="E36" s="13">
        <f t="shared" si="7"/>
        <v>17816.0625</v>
      </c>
      <c r="F36" s="13">
        <f t="shared" si="8"/>
        <v>42871.5625</v>
      </c>
      <c r="G36" s="13">
        <f t="shared" si="9"/>
        <v>40632.0625</v>
      </c>
      <c r="H36" s="13">
        <f t="shared" si="10"/>
        <v>23857.0625</v>
      </c>
      <c r="I36" s="13">
        <f t="shared" si="11"/>
        <v>36486.5625</v>
      </c>
      <c r="J36" s="13">
        <f t="shared" si="2"/>
        <v>39325.5625</v>
      </c>
      <c r="K36" s="13">
        <f t="shared" si="3"/>
        <v>44510.0625</v>
      </c>
      <c r="L36" s="13">
        <f>IF(V25="","",AVERAGE(W25:W25)-AVERAGE($J$3:$K$10))</f>
        <v>42394.5625</v>
      </c>
      <c r="M36" s="13">
        <f t="shared" si="12"/>
        <v>44501.0625</v>
      </c>
    </row>
    <row r="37" spans="1:13">
      <c r="A37" s="14" t="s">
        <v>6</v>
      </c>
      <c r="B37" s="13">
        <f t="shared" si="4"/>
        <v>40396.0625</v>
      </c>
      <c r="C37" s="13">
        <f t="shared" si="5"/>
        <v>44634.0625</v>
      </c>
      <c r="D37" s="13">
        <f t="shared" si="6"/>
        <v>40112.5625</v>
      </c>
      <c r="E37" s="13">
        <f t="shared" si="7"/>
        <v>17079.5625</v>
      </c>
      <c r="F37" s="13">
        <f t="shared" si="8"/>
        <v>40468.5625</v>
      </c>
      <c r="G37" s="13">
        <f t="shared" si="9"/>
        <v>39710.0625</v>
      </c>
      <c r="H37" s="13">
        <f t="shared" si="10"/>
        <v>43646.0625</v>
      </c>
      <c r="I37" s="13">
        <f t="shared" si="11"/>
        <v>40026.5625</v>
      </c>
      <c r="J37" s="13">
        <f t="shared" si="2"/>
        <v>37277.0625</v>
      </c>
      <c r="K37" s="13">
        <f t="shared" si="3"/>
        <v>42605.0625</v>
      </c>
      <c r="L37" s="13">
        <f>IF(V26="","",AVERAGE(W26:W26)-AVERAGE($J$3:$K$10))</f>
        <v>15552.5625</v>
      </c>
      <c r="M37" s="13">
        <f t="shared" si="12"/>
        <v>38794.5625</v>
      </c>
    </row>
    <row r="38" spans="1:13">
      <c r="A38" s="14" t="s">
        <v>7</v>
      </c>
      <c r="B38" s="13">
        <f t="shared" si="4"/>
        <v>40198.0625</v>
      </c>
      <c r="C38" s="13">
        <f t="shared" si="5"/>
        <v>32876.5625</v>
      </c>
      <c r="D38" s="13">
        <f t="shared" si="6"/>
        <v>40456.0625</v>
      </c>
      <c r="E38" s="13">
        <f t="shared" si="7"/>
        <v>41031.0625</v>
      </c>
      <c r="F38" s="13">
        <f t="shared" si="8"/>
        <v>15757.0625</v>
      </c>
      <c r="G38" s="13">
        <f t="shared" si="9"/>
        <v>37889.0625</v>
      </c>
      <c r="H38" s="13">
        <f t="shared" si="10"/>
        <v>37331.0625</v>
      </c>
      <c r="I38" s="13">
        <f t="shared" si="11"/>
        <v>21242.0625</v>
      </c>
      <c r="J38" s="13">
        <f t="shared" si="2"/>
        <v>33815.0625</v>
      </c>
      <c r="K38" s="13">
        <f t="shared" si="3"/>
        <v>39731.0625</v>
      </c>
      <c r="L38" s="13">
        <f>IF(V27="","",AVERAGE(W27:W27)-AVERAGE($J$3:$K$10))</f>
        <v>37181.5625</v>
      </c>
      <c r="M38" s="13">
        <f t="shared" si="12"/>
        <v>38362.5625</v>
      </c>
    </row>
    <row r="40" spans="1:13">
      <c r="E40" s="11" t="s">
        <v>27</v>
      </c>
    </row>
    <row r="41" spans="1:13">
      <c r="A41" s="4"/>
      <c r="B41" s="14">
        <v>1</v>
      </c>
      <c r="C41" s="14">
        <v>2</v>
      </c>
      <c r="D41" s="14">
        <v>3</v>
      </c>
      <c r="E41" s="14">
        <v>4</v>
      </c>
      <c r="F41" s="14">
        <v>5</v>
      </c>
      <c r="G41" s="14">
        <v>6</v>
      </c>
      <c r="H41" s="14">
        <v>7</v>
      </c>
      <c r="I41" s="14">
        <v>8</v>
      </c>
      <c r="J41" s="14">
        <v>9</v>
      </c>
      <c r="K41" s="14">
        <v>10</v>
      </c>
      <c r="L41" s="14">
        <v>11</v>
      </c>
      <c r="M41" s="14">
        <v>12</v>
      </c>
    </row>
    <row r="42" spans="1:13">
      <c r="A42" s="14" t="s">
        <v>1</v>
      </c>
      <c r="B42" s="15">
        <f>IF(B31="","",(B31-$H$4)/$H$3*15)</f>
        <v>1.6936532375618343</v>
      </c>
      <c r="C42" s="15">
        <f t="shared" ref="C42:M42" si="13">IF(C31="","",(C31-$H$4)/$H$3*15)</f>
        <v>1.2954854108050839</v>
      </c>
      <c r="D42" s="15">
        <f t="shared" si="13"/>
        <v>1.657160368325356</v>
      </c>
      <c r="E42" s="15">
        <f t="shared" si="13"/>
        <v>1.8595299159094629</v>
      </c>
      <c r="F42" s="15">
        <f t="shared" si="13"/>
        <v>1.7173012973467781</v>
      </c>
      <c r="G42" s="15">
        <f t="shared" si="13"/>
        <v>0.86182422813010429</v>
      </c>
      <c r="H42" s="15">
        <f t="shared" si="13"/>
        <v>1.3392513343998815</v>
      </c>
      <c r="I42" s="15">
        <f t="shared" si="13"/>
        <v>1.7818656044574706</v>
      </c>
      <c r="J42" s="15">
        <f t="shared" si="13"/>
        <v>1.4136193785257349</v>
      </c>
      <c r="K42" s="15">
        <f t="shared" si="13"/>
        <v>1.8980856105048798</v>
      </c>
      <c r="L42" s="15">
        <f t="shared" si="13"/>
        <v>0.90461190464746688</v>
      </c>
      <c r="M42" s="15">
        <f t="shared" si="13"/>
        <v>1.4668913117643003</v>
      </c>
    </row>
    <row r="43" spans="1:13">
      <c r="A43" s="14" t="s">
        <v>2</v>
      </c>
      <c r="B43" s="15">
        <f t="shared" ref="B43:M49" si="14">IF(B32="","",(B32-$H$4)/$H$3*15)</f>
        <v>0.99065511498009584</v>
      </c>
      <c r="C43" s="15">
        <f t="shared" si="14"/>
        <v>1.5828986554035716</v>
      </c>
      <c r="D43" s="15">
        <f t="shared" si="14"/>
        <v>1.763023715096445</v>
      </c>
      <c r="E43" s="15">
        <f t="shared" si="14"/>
        <v>1.656522381100942</v>
      </c>
      <c r="F43" s="15">
        <f t="shared" si="14"/>
        <v>0.83458217364762832</v>
      </c>
      <c r="G43" s="15">
        <f t="shared" si="14"/>
        <v>1.8095967824786638</v>
      </c>
      <c r="H43" s="15">
        <f t="shared" si="14"/>
        <v>0.91103430937323404</v>
      </c>
      <c r="I43" s="15">
        <f t="shared" si="14"/>
        <v>1.5581660173371237</v>
      </c>
      <c r="J43" s="15">
        <f t="shared" si="14"/>
        <v>1.4170219770559429</v>
      </c>
      <c r="K43" s="15">
        <f t="shared" si="14"/>
        <v>0.88572748280481384</v>
      </c>
      <c r="L43" s="15">
        <f t="shared" si="14"/>
        <v>1.6550124780031623</v>
      </c>
      <c r="M43" s="15">
        <f t="shared" si="14"/>
        <v>1.38246433573352</v>
      </c>
    </row>
    <row r="44" spans="1:13">
      <c r="A44" s="14" t="s">
        <v>0</v>
      </c>
      <c r="B44" s="15">
        <f t="shared" si="14"/>
        <v>0.85414711519632303</v>
      </c>
      <c r="C44" s="15">
        <f t="shared" si="14"/>
        <v>0.99388758358379314</v>
      </c>
      <c r="D44" s="15">
        <f t="shared" si="14"/>
        <v>1.7126652568493701</v>
      </c>
      <c r="E44" s="15">
        <f t="shared" si="14"/>
        <v>1.6631787144756609</v>
      </c>
      <c r="F44" s="15">
        <f t="shared" si="14"/>
        <v>1.2658615373514628</v>
      </c>
      <c r="G44" s="15">
        <f t="shared" si="14"/>
        <v>1.0052224899375477</v>
      </c>
      <c r="H44" s="15">
        <f t="shared" si="14"/>
        <v>0.77586608276073055</v>
      </c>
      <c r="I44" s="15">
        <f t="shared" si="14"/>
        <v>1.6290251317287003</v>
      </c>
      <c r="J44" s="15">
        <f t="shared" si="14"/>
        <v>0.78707339166960244</v>
      </c>
      <c r="K44" s="15">
        <f t="shared" si="14"/>
        <v>0.87953900672799834</v>
      </c>
      <c r="L44" s="15">
        <f t="shared" si="14"/>
        <v>0.80183216279437863</v>
      </c>
      <c r="M44" s="15">
        <f t="shared" si="14"/>
        <v>1.8556169275997239</v>
      </c>
    </row>
    <row r="45" spans="1:13">
      <c r="A45" s="14" t="s">
        <v>3</v>
      </c>
      <c r="B45" s="15">
        <f t="shared" si="14"/>
        <v>0.77801397308292408</v>
      </c>
      <c r="C45" s="15">
        <f t="shared" si="14"/>
        <v>1.5547208863252884</v>
      </c>
      <c r="D45" s="15">
        <f t="shared" si="14"/>
        <v>1.7536665691383737</v>
      </c>
      <c r="E45" s="15">
        <f t="shared" si="14"/>
        <v>1.8017282733775584</v>
      </c>
      <c r="F45" s="15">
        <f t="shared" si="14"/>
        <v>1.29148735753209</v>
      </c>
      <c r="G45" s="15">
        <f t="shared" si="14"/>
        <v>0.79209222450165884</v>
      </c>
      <c r="H45" s="15">
        <f t="shared" si="14"/>
        <v>0.77303767273249535</v>
      </c>
      <c r="I45" s="15">
        <f t="shared" si="14"/>
        <v>0.77303767273249535</v>
      </c>
      <c r="J45" s="15">
        <f t="shared" si="14"/>
        <v>1.703180513446416</v>
      </c>
      <c r="K45" s="15">
        <f t="shared" si="14"/>
        <v>1.502193271515206</v>
      </c>
      <c r="L45" s="15">
        <f t="shared" si="14"/>
        <v>1.7309542239492368</v>
      </c>
      <c r="M45" s="15">
        <f t="shared" si="14"/>
        <v>1.8291404577865449</v>
      </c>
    </row>
    <row r="46" spans="1:13">
      <c r="A46" s="14" t="s">
        <v>4</v>
      </c>
      <c r="B46" s="15">
        <f t="shared" si="14"/>
        <v>0.85308380315563304</v>
      </c>
      <c r="C46" s="15">
        <f t="shared" si="14"/>
        <v>1.853511569759158</v>
      </c>
      <c r="D46" s="15">
        <f t="shared" si="14"/>
        <v>0.77988540227453851</v>
      </c>
      <c r="E46" s="15">
        <f t="shared" si="14"/>
        <v>1.8795839809968748</v>
      </c>
      <c r="F46" s="15">
        <f t="shared" si="14"/>
        <v>1.9519317322454175</v>
      </c>
      <c r="G46" s="15">
        <f t="shared" si="14"/>
        <v>1.9509747514087967</v>
      </c>
      <c r="H46" s="15">
        <f t="shared" si="14"/>
        <v>0.82439564429781875</v>
      </c>
      <c r="I46" s="15">
        <f t="shared" si="14"/>
        <v>1.7745712838583376</v>
      </c>
      <c r="J46" s="15">
        <f t="shared" si="14"/>
        <v>1.8519804004205644</v>
      </c>
      <c r="K46" s="15">
        <f t="shared" si="14"/>
        <v>0.85389192030655736</v>
      </c>
      <c r="L46" s="15">
        <f t="shared" si="14"/>
        <v>1.9674135555578629</v>
      </c>
      <c r="M46" s="15">
        <f t="shared" si="14"/>
        <v>1.8513636794369641</v>
      </c>
    </row>
    <row r="47" spans="1:13">
      <c r="A47" s="14" t="s">
        <v>5</v>
      </c>
      <c r="B47" s="15">
        <f t="shared" si="14"/>
        <v>1.8406454940668098</v>
      </c>
      <c r="C47" s="15">
        <f t="shared" si="14"/>
        <v>0.78822176867354743</v>
      </c>
      <c r="D47" s="15">
        <f t="shared" si="14"/>
        <v>0.79485683580745259</v>
      </c>
      <c r="E47" s="15">
        <f t="shared" si="14"/>
        <v>0.83281707566008301</v>
      </c>
      <c r="F47" s="15">
        <f t="shared" si="14"/>
        <v>1.8984896690803419</v>
      </c>
      <c r="G47" s="15">
        <f t="shared" si="14"/>
        <v>1.8032381764753382</v>
      </c>
      <c r="H47" s="15">
        <f t="shared" si="14"/>
        <v>1.089755797172397</v>
      </c>
      <c r="I47" s="15">
        <f t="shared" si="14"/>
        <v>1.6269197738881345</v>
      </c>
      <c r="J47" s="15">
        <f t="shared" si="14"/>
        <v>1.7476694892288824</v>
      </c>
      <c r="K47" s="15">
        <f t="shared" si="14"/>
        <v>1.9681791402271596</v>
      </c>
      <c r="L47" s="15">
        <f t="shared" si="14"/>
        <v>1.8782016753439779</v>
      </c>
      <c r="M47" s="15">
        <f t="shared" si="14"/>
        <v>1.9677963478925111</v>
      </c>
    </row>
    <row r="48" spans="1:13">
      <c r="A48" s="14" t="s">
        <v>6</v>
      </c>
      <c r="B48" s="15">
        <f t="shared" si="14"/>
        <v>1.7932005108112252</v>
      </c>
      <c r="C48" s="15">
        <f t="shared" si="14"/>
        <v>1.9734531679489815</v>
      </c>
      <c r="D48" s="15">
        <f t="shared" si="14"/>
        <v>1.7811425522698014</v>
      </c>
      <c r="E48" s="15">
        <f t="shared" si="14"/>
        <v>0.80149190294135775</v>
      </c>
      <c r="F48" s="15">
        <f t="shared" si="14"/>
        <v>1.796284115729226</v>
      </c>
      <c r="G48" s="15">
        <f t="shared" si="14"/>
        <v>1.7640232284146935</v>
      </c>
      <c r="H48" s="15">
        <f t="shared" si="14"/>
        <v>1.9314310761009157</v>
      </c>
      <c r="I48" s="15">
        <f t="shared" si="14"/>
        <v>1.7774847588498279</v>
      </c>
      <c r="J48" s="15">
        <f t="shared" si="14"/>
        <v>1.66054170061475</v>
      </c>
      <c r="K48" s="15">
        <f t="shared" si="14"/>
        <v>1.887154762726587</v>
      </c>
      <c r="L48" s="15">
        <f t="shared" si="14"/>
        <v>0.73654480349601703</v>
      </c>
      <c r="M48" s="15">
        <f t="shared" si="14"/>
        <v>1.7250847414846284</v>
      </c>
    </row>
    <row r="49" spans="1:16">
      <c r="A49" s="14" t="s">
        <v>7</v>
      </c>
      <c r="B49" s="15">
        <f t="shared" si="14"/>
        <v>1.7847790794489611</v>
      </c>
      <c r="C49" s="15">
        <f t="shared" si="14"/>
        <v>1.473377515212509</v>
      </c>
      <c r="D49" s="15">
        <f t="shared" si="14"/>
        <v>1.795752459708881</v>
      </c>
      <c r="E49" s="15">
        <f t="shared" si="14"/>
        <v>1.8202086366447492</v>
      </c>
      <c r="F49" s="15">
        <f t="shared" si="14"/>
        <v>0.74524269598886062</v>
      </c>
      <c r="G49" s="15">
        <f t="shared" si="14"/>
        <v>1.6865715793708393</v>
      </c>
      <c r="H49" s="15">
        <f t="shared" si="14"/>
        <v>1.66283845462264</v>
      </c>
      <c r="I49" s="15">
        <f t="shared" si="14"/>
        <v>0.97853335771623051</v>
      </c>
      <c r="J49" s="15">
        <f t="shared" si="14"/>
        <v>1.5132942492200088</v>
      </c>
      <c r="K49" s="15">
        <f t="shared" si="14"/>
        <v>1.764916410528873</v>
      </c>
      <c r="L49" s="15">
        <f t="shared" si="14"/>
        <v>1.6564798486193144</v>
      </c>
      <c r="M49" s="15">
        <f t="shared" si="14"/>
        <v>1.7067107094215066</v>
      </c>
      <c r="P49" s="68"/>
    </row>
  </sheetData>
  <mergeCells count="2">
    <mergeCell ref="B1:E1"/>
    <mergeCell ref="I1:L1"/>
  </mergeCells>
  <phoneticPr fontId="21"/>
  <conditionalFormatting sqref="B42:M49">
    <cfRule type="cellIs" dxfId="46" priority="1" stopIfTrue="1" operator="lessThan">
      <formula>0.15</formula>
    </cfRule>
  </conditionalFormatting>
  <pageMargins left="0.45" right="0.45" top="0.75" bottom="0.75" header="0.3" footer="0.3"/>
  <pageSetup scale="65" orientation="landscape"/>
  <headerFooter>
    <oddHeader>&amp;L&amp;"-,Bold"&amp;16Example results&amp;R&amp;"-,Bold"&amp;12 100-6260-B2</oddHeader>
    <oddFooter>&amp;RResult Page &amp;P of &amp;N</oddFooter>
  </headerFooter>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10"/>
  <sheetViews>
    <sheetView view="pageLayout" workbookViewId="0">
      <selection activeCell="Q10" sqref="Q10"/>
    </sheetView>
  </sheetViews>
  <sheetFormatPr baseColWidth="10" defaultColWidth="9.1640625" defaultRowHeight="14" x14ac:dyDescent="0"/>
  <cols>
    <col min="1" max="15" width="9.1640625" style="60"/>
    <col min="16" max="16" width="16" style="60" customWidth="1"/>
    <col min="17" max="16384" width="9.1640625" style="60"/>
  </cols>
  <sheetData>
    <row r="1" spans="2:18">
      <c r="B1" s="11" t="s">
        <v>145</v>
      </c>
    </row>
    <row r="2" spans="2:18" ht="15" customHeight="1">
      <c r="C2" s="66"/>
    </row>
    <row r="3" spans="2:18" ht="45" customHeight="1">
      <c r="C3" s="61"/>
      <c r="D3" s="60" t="s">
        <v>219</v>
      </c>
      <c r="G3" s="67"/>
      <c r="H3" s="60" t="s">
        <v>218</v>
      </c>
      <c r="P3" s="62" t="s">
        <v>220</v>
      </c>
    </row>
    <row r="4" spans="2:18" ht="15" customHeight="1">
      <c r="C4" s="75"/>
      <c r="D4" s="75"/>
      <c r="F4" s="11" t="s">
        <v>135</v>
      </c>
    </row>
    <row r="5" spans="2:18">
      <c r="B5" s="22"/>
      <c r="C5" s="63">
        <v>1</v>
      </c>
      <c r="D5" s="63">
        <v>2</v>
      </c>
      <c r="E5" s="63">
        <v>3</v>
      </c>
      <c r="F5" s="63">
        <v>4</v>
      </c>
      <c r="G5" s="63">
        <v>5</v>
      </c>
      <c r="H5" s="63">
        <v>6</v>
      </c>
      <c r="I5" s="63">
        <v>7</v>
      </c>
      <c r="J5" s="63">
        <v>8</v>
      </c>
      <c r="K5" s="63">
        <v>9</v>
      </c>
      <c r="L5" s="63">
        <v>10</v>
      </c>
      <c r="M5" s="63">
        <v>11</v>
      </c>
      <c r="N5" s="63">
        <v>12</v>
      </c>
      <c r="P5" s="62"/>
      <c r="R5" s="11"/>
    </row>
    <row r="6" spans="2:18">
      <c r="B6" s="63" t="s">
        <v>1</v>
      </c>
      <c r="C6" s="23">
        <f>'Example Results'!B42/2</f>
        <v>0.84682661878091714</v>
      </c>
      <c r="D6" s="23">
        <f>'Example Results'!C42/2</f>
        <v>0.64774270540254197</v>
      </c>
      <c r="E6" s="69">
        <f>'Example Results'!D42/2</f>
        <v>0.82858018416267798</v>
      </c>
      <c r="F6" s="23">
        <f>'Example Results'!E42/2</f>
        <v>0.92976495795473146</v>
      </c>
      <c r="G6" s="23">
        <f>'Example Results'!F42/2</f>
        <v>0.85865064867338903</v>
      </c>
      <c r="H6" s="23">
        <f>'Example Results'!G42/2</f>
        <v>0.43091211406505214</v>
      </c>
      <c r="I6" s="23">
        <f>'Example Results'!H42/2</f>
        <v>0.66962566719994077</v>
      </c>
      <c r="J6" s="23">
        <f>'Example Results'!I42/2</f>
        <v>0.89093280222873528</v>
      </c>
      <c r="K6" s="23">
        <f>'Example Results'!J42/2</f>
        <v>0.70680968926286747</v>
      </c>
      <c r="L6" s="23">
        <f>'Example Results'!K42/2</f>
        <v>0.94904280525243989</v>
      </c>
      <c r="M6" s="23">
        <f>'Example Results'!L42/2</f>
        <v>0.45230595232373344</v>
      </c>
      <c r="N6" s="23">
        <f>'Example Results'!M42/2</f>
        <v>0.73344565588215016</v>
      </c>
      <c r="P6" s="64">
        <f>COUNTIF(C6:N13,"&lt;0.3")-COUNTIF(C6:N13,"&lt;0.1")</f>
        <v>0</v>
      </c>
    </row>
    <row r="7" spans="2:18">
      <c r="B7" s="63" t="s">
        <v>2</v>
      </c>
      <c r="C7" s="23">
        <f>'Example Results'!B43/2</f>
        <v>0.49532755749004792</v>
      </c>
      <c r="D7" s="23">
        <f>'Example Results'!C43/2</f>
        <v>0.79144932770178578</v>
      </c>
      <c r="E7" s="23">
        <f>'Example Results'!D43/2</f>
        <v>0.88151185754822248</v>
      </c>
      <c r="F7" s="23">
        <f>'Example Results'!E43/2</f>
        <v>0.82826119055047098</v>
      </c>
      <c r="G7" s="23">
        <f>'Example Results'!F43/2</f>
        <v>0.41729108682381416</v>
      </c>
      <c r="H7" s="23">
        <f>'Example Results'!G43/2</f>
        <v>0.90479839123933192</v>
      </c>
      <c r="I7" s="23">
        <f>'Example Results'!H43/2</f>
        <v>0.45551715468661702</v>
      </c>
      <c r="J7" s="23">
        <f>'Example Results'!I43/2</f>
        <v>0.77908300866856184</v>
      </c>
      <c r="K7" s="23">
        <f>'Example Results'!J43/2</f>
        <v>0.70851098852797145</v>
      </c>
      <c r="L7" s="23">
        <f>'Example Results'!K43/2</f>
        <v>0.44286374140240692</v>
      </c>
      <c r="M7" s="23">
        <f>'Example Results'!L43/2</f>
        <v>0.82750623900158116</v>
      </c>
      <c r="N7" s="23">
        <f>'Example Results'!M43/2</f>
        <v>0.69123216786676001</v>
      </c>
      <c r="P7" s="64"/>
      <c r="R7" s="65"/>
    </row>
    <row r="8" spans="2:18">
      <c r="B8" s="63" t="s">
        <v>0</v>
      </c>
      <c r="C8" s="23">
        <f>'Example Results'!B44/2</f>
        <v>0.42707355759816151</v>
      </c>
      <c r="D8" s="23">
        <f>'Example Results'!C44/2</f>
        <v>0.49694379179189657</v>
      </c>
      <c r="E8" s="23">
        <f>'Example Results'!D44/2</f>
        <v>0.85633262842468505</v>
      </c>
      <c r="F8" s="23">
        <f>'Example Results'!E44/2</f>
        <v>0.83158935723783045</v>
      </c>
      <c r="G8" s="23">
        <f>'Example Results'!F44/2</f>
        <v>0.63293076867573139</v>
      </c>
      <c r="H8" s="23">
        <f>'Example Results'!G44/2</f>
        <v>0.50261124496877385</v>
      </c>
      <c r="I8" s="23">
        <f>'Example Results'!H44/2</f>
        <v>0.38793304138036527</v>
      </c>
      <c r="J8" s="23">
        <f>'Example Results'!I44/2</f>
        <v>0.81451256586435017</v>
      </c>
      <c r="K8" s="23">
        <f>'Example Results'!J44/2</f>
        <v>0.39353669583480122</v>
      </c>
      <c r="L8" s="23">
        <f>'Example Results'!K44/2</f>
        <v>0.43976950336399917</v>
      </c>
      <c r="M8" s="23">
        <f>'Example Results'!L44/2</f>
        <v>0.40091608139718932</v>
      </c>
      <c r="N8" s="23">
        <f>'Example Results'!M44/2</f>
        <v>0.92780846379986193</v>
      </c>
      <c r="P8" s="64"/>
    </row>
    <row r="9" spans="2:18">
      <c r="B9" s="63" t="s">
        <v>3</v>
      </c>
      <c r="C9" s="23">
        <f>'Example Results'!B45/2</f>
        <v>0.38900698654146204</v>
      </c>
      <c r="D9" s="23">
        <f>'Example Results'!C45/2</f>
        <v>0.77736044316264419</v>
      </c>
      <c r="E9" s="23">
        <f>'Example Results'!D45/2</f>
        <v>0.87683328456918685</v>
      </c>
      <c r="F9" s="70">
        <f>'Example Results'!E45/2</f>
        <v>0.90086413668877918</v>
      </c>
      <c r="G9" s="23">
        <f>'Example Results'!F45/2</f>
        <v>0.64574367876604499</v>
      </c>
      <c r="H9" s="23">
        <f>'Example Results'!G45/2</f>
        <v>0.39604611225082942</v>
      </c>
      <c r="I9" s="23">
        <f>'Example Results'!H45/2</f>
        <v>0.38651883636624768</v>
      </c>
      <c r="J9" s="23">
        <f>'Example Results'!I45/2</f>
        <v>0.38651883636624768</v>
      </c>
      <c r="K9" s="70">
        <f>'Example Results'!J45/2</f>
        <v>0.85159025672320798</v>
      </c>
      <c r="L9" s="23">
        <f>'Example Results'!K45/2</f>
        <v>0.75109663575760299</v>
      </c>
      <c r="M9" s="23">
        <f>'Example Results'!L45/2</f>
        <v>0.86547711197461841</v>
      </c>
      <c r="N9" s="23">
        <f>'Example Results'!M45/2</f>
        <v>0.91457022889327244</v>
      </c>
      <c r="P9" s="64"/>
    </row>
    <row r="10" spans="2:18">
      <c r="B10" s="63" t="s">
        <v>4</v>
      </c>
      <c r="C10" s="23">
        <f>'Example Results'!B46/2</f>
        <v>0.42654190157781652</v>
      </c>
      <c r="D10" s="23">
        <f>'Example Results'!C46/2</f>
        <v>0.92675578487957899</v>
      </c>
      <c r="E10" s="23">
        <f>'Example Results'!D46/2</f>
        <v>0.38994270113726925</v>
      </c>
      <c r="F10" s="23">
        <f>'Example Results'!E46/2</f>
        <v>0.93979199049843742</v>
      </c>
      <c r="G10" s="23">
        <f>'Example Results'!F46/2</f>
        <v>0.97596586612270875</v>
      </c>
      <c r="H10" s="23">
        <f>'Example Results'!G46/2</f>
        <v>0.97548737570439836</v>
      </c>
      <c r="I10" s="23">
        <f>'Example Results'!H46/2</f>
        <v>0.41219782214890938</v>
      </c>
      <c r="J10" s="23">
        <f>'Example Results'!I46/2</f>
        <v>0.88728564192916881</v>
      </c>
      <c r="K10" s="23">
        <f>'Example Results'!J46/2</f>
        <v>0.92599020021028222</v>
      </c>
      <c r="L10" s="23">
        <f>'Example Results'!K46/2</f>
        <v>0.42694596015327868</v>
      </c>
      <c r="M10" s="23">
        <f>'Example Results'!L46/2</f>
        <v>0.98370677777893145</v>
      </c>
      <c r="N10" s="23">
        <f>'Example Results'!M46/2</f>
        <v>0.92568183971848206</v>
      </c>
      <c r="P10" s="64"/>
    </row>
    <row r="11" spans="2:18">
      <c r="B11" s="63" t="s">
        <v>5</v>
      </c>
      <c r="C11" s="23">
        <f>'Example Results'!B47/2</f>
        <v>0.92032274703340489</v>
      </c>
      <c r="D11" s="70">
        <f>'Example Results'!C47/2</f>
        <v>0.39411088433677371</v>
      </c>
      <c r="E11" s="70">
        <f>'Example Results'!D47/2</f>
        <v>0.39742841790372629</v>
      </c>
      <c r="F11" s="23">
        <f>'Example Results'!E47/2</f>
        <v>0.4164085378300415</v>
      </c>
      <c r="G11" s="23">
        <f>'Example Results'!F47/2</f>
        <v>0.94924483454017095</v>
      </c>
      <c r="H11" s="70">
        <f>'Example Results'!G47/2</f>
        <v>0.90161908823766912</v>
      </c>
      <c r="I11" s="23">
        <f>'Example Results'!H47/2</f>
        <v>0.54487789858619851</v>
      </c>
      <c r="J11" s="23">
        <f>'Example Results'!I47/2</f>
        <v>0.81345988694406723</v>
      </c>
      <c r="K11" s="23">
        <f>'Example Results'!J47/2</f>
        <v>0.87383474461444122</v>
      </c>
      <c r="L11" s="23">
        <f>'Example Results'!K47/2</f>
        <v>0.98408957011357978</v>
      </c>
      <c r="M11" s="23">
        <f>'Example Results'!L47/2</f>
        <v>0.93910083767198893</v>
      </c>
      <c r="N11" s="23">
        <f>'Example Results'!M47/2</f>
        <v>0.98389817394625556</v>
      </c>
      <c r="P11" s="64"/>
    </row>
    <row r="12" spans="2:18">
      <c r="B12" s="63" t="s">
        <v>6</v>
      </c>
      <c r="C12" s="23">
        <f>'Example Results'!B48/2</f>
        <v>0.89660025540561261</v>
      </c>
      <c r="D12" s="23">
        <f>'Example Results'!C48/2</f>
        <v>0.98672658397449076</v>
      </c>
      <c r="E12" s="23">
        <f>'Example Results'!D48/2</f>
        <v>0.89057127613490072</v>
      </c>
      <c r="F12" s="23">
        <f>'Example Results'!E48/2</f>
        <v>0.40074595147067887</v>
      </c>
      <c r="G12" s="23">
        <f>'Example Results'!F48/2</f>
        <v>0.89814205786461299</v>
      </c>
      <c r="H12" s="23">
        <f>'Example Results'!G48/2</f>
        <v>0.88201161420734675</v>
      </c>
      <c r="I12" s="23">
        <f>'Example Results'!H48/2</f>
        <v>0.96571553805045784</v>
      </c>
      <c r="J12" s="23">
        <f>'Example Results'!I48/2</f>
        <v>0.88874237942491396</v>
      </c>
      <c r="K12" s="23">
        <f>'Example Results'!J48/2</f>
        <v>0.83027085030737502</v>
      </c>
      <c r="L12" s="23">
        <f>'Example Results'!K48/2</f>
        <v>0.9435773813632935</v>
      </c>
      <c r="M12" s="23">
        <f>'Example Results'!L48/2</f>
        <v>0.36827240174800852</v>
      </c>
      <c r="N12" s="23">
        <f>'Example Results'!M48/2</f>
        <v>0.86254237074231421</v>
      </c>
      <c r="P12" s="64"/>
    </row>
    <row r="13" spans="2:18">
      <c r="B13" s="63" t="s">
        <v>7</v>
      </c>
      <c r="C13" s="23">
        <f>'Example Results'!B49/2</f>
        <v>0.89238953972448054</v>
      </c>
      <c r="D13" s="23">
        <f>'Example Results'!C49/2</f>
        <v>0.73668875760625452</v>
      </c>
      <c r="E13" s="23">
        <f>'Example Results'!D49/2</f>
        <v>0.89787622985444049</v>
      </c>
      <c r="F13" s="23">
        <f>'Example Results'!E49/2</f>
        <v>0.91010431832237459</v>
      </c>
      <c r="G13" s="23">
        <f>'Example Results'!F49/2</f>
        <v>0.37262134799443031</v>
      </c>
      <c r="H13" s="23">
        <f>'Example Results'!G49/2</f>
        <v>0.84328578968541967</v>
      </c>
      <c r="I13" s="23">
        <f>'Example Results'!H49/2</f>
        <v>0.83141922731132001</v>
      </c>
      <c r="J13" s="23">
        <f>'Example Results'!I49/2</f>
        <v>0.48926667885811526</v>
      </c>
      <c r="K13" s="23">
        <f>'Example Results'!J49/2</f>
        <v>0.75664712461000438</v>
      </c>
      <c r="L13" s="23">
        <f>'Example Results'!K49/2</f>
        <v>0.88245820526443652</v>
      </c>
      <c r="M13" s="23">
        <f>'Example Results'!L49/2</f>
        <v>0.82823992430965721</v>
      </c>
      <c r="N13" s="23">
        <f>'Example Results'!M49/2</f>
        <v>0.8533553547107533</v>
      </c>
      <c r="P13" s="64">
        <f>AVERAGE(C6:N13)</f>
        <v>0.72754726462143537</v>
      </c>
    </row>
    <row r="14" spans="2:18">
      <c r="P14" s="64"/>
    </row>
    <row r="15" spans="2:18">
      <c r="P15" s="64"/>
    </row>
    <row r="16" spans="2:18">
      <c r="F16" s="11" t="s">
        <v>136</v>
      </c>
      <c r="P16" s="64"/>
    </row>
    <row r="17" spans="2:16">
      <c r="B17" s="22"/>
      <c r="C17" s="63">
        <v>1</v>
      </c>
      <c r="D17" s="63">
        <v>2</v>
      </c>
      <c r="E17" s="63">
        <v>3</v>
      </c>
      <c r="F17" s="63">
        <v>4</v>
      </c>
      <c r="G17" s="63">
        <v>5</v>
      </c>
      <c r="H17" s="63">
        <v>6</v>
      </c>
      <c r="I17" s="63">
        <v>7</v>
      </c>
      <c r="J17" s="63">
        <v>8</v>
      </c>
      <c r="K17" s="63">
        <v>9</v>
      </c>
      <c r="L17" s="63">
        <v>10</v>
      </c>
      <c r="M17" s="63">
        <v>11</v>
      </c>
      <c r="N17" s="63">
        <v>12</v>
      </c>
      <c r="P17" s="64"/>
    </row>
    <row r="18" spans="2:16">
      <c r="B18" s="63" t="s">
        <v>1</v>
      </c>
      <c r="C18" s="23">
        <f>'Example Results'!B42/3</f>
        <v>0.56455107918727809</v>
      </c>
      <c r="D18" s="23">
        <f>'Example Results'!C42/3</f>
        <v>0.4318284702683613</v>
      </c>
      <c r="E18" s="23">
        <f>'Example Results'!D42/3</f>
        <v>0.55238678944178532</v>
      </c>
      <c r="F18" s="23">
        <f>'Example Results'!E42/3</f>
        <v>0.61984330530315435</v>
      </c>
      <c r="G18" s="23">
        <f>'Example Results'!F42/3</f>
        <v>0.57243376578225935</v>
      </c>
      <c r="H18" s="23">
        <f>'Example Results'!G42/3</f>
        <v>0.28727474271003478</v>
      </c>
      <c r="I18" s="23">
        <f>'Example Results'!H42/3</f>
        <v>0.44641711146662716</v>
      </c>
      <c r="J18" s="23">
        <f>'Example Results'!I42/3</f>
        <v>0.59395520148582348</v>
      </c>
      <c r="K18" s="23">
        <f>'Example Results'!J42/3</f>
        <v>0.47120645950857831</v>
      </c>
      <c r="L18" s="23">
        <f>'Example Results'!K42/3</f>
        <v>0.63269520350162656</v>
      </c>
      <c r="M18" s="23">
        <f>'Example Results'!L42/3</f>
        <v>0.30153730154915565</v>
      </c>
      <c r="N18" s="23">
        <f>'Example Results'!M42/3</f>
        <v>0.48896377058810009</v>
      </c>
      <c r="P18" s="64">
        <f>COUNTIF(C18:N25,"&lt;0.3")-COUNTIF(C18:N25,"&lt;0.1")</f>
        <v>22</v>
      </c>
    </row>
    <row r="19" spans="2:16">
      <c r="B19" s="63" t="s">
        <v>2</v>
      </c>
      <c r="C19" s="23">
        <f>'Example Results'!B43/3</f>
        <v>0.33021837166003193</v>
      </c>
      <c r="D19" s="23">
        <f>'Example Results'!C43/3</f>
        <v>0.52763288513452389</v>
      </c>
      <c r="E19" s="23">
        <f>'Example Results'!D43/3</f>
        <v>0.58767457169881498</v>
      </c>
      <c r="F19" s="23">
        <f>'Example Results'!E43/3</f>
        <v>0.55217412703364732</v>
      </c>
      <c r="G19" s="23">
        <f>'Example Results'!F43/3</f>
        <v>0.27819405788254276</v>
      </c>
      <c r="H19" s="23">
        <f>'Example Results'!G43/3</f>
        <v>0.60319892749288795</v>
      </c>
      <c r="I19" s="23">
        <f>'Example Results'!H43/3</f>
        <v>0.30367810312441135</v>
      </c>
      <c r="J19" s="23">
        <f>'Example Results'!I43/3</f>
        <v>0.51938867244570786</v>
      </c>
      <c r="K19" s="23">
        <f>'Example Results'!J43/3</f>
        <v>0.47234065901864764</v>
      </c>
      <c r="L19" s="23">
        <f>'Example Results'!K43/3</f>
        <v>0.29524249426827126</v>
      </c>
      <c r="M19" s="23">
        <f>'Example Results'!L43/3</f>
        <v>0.5516708260010541</v>
      </c>
      <c r="N19" s="23">
        <f>'Example Results'!M43/3</f>
        <v>0.46082144524450669</v>
      </c>
      <c r="P19" s="64"/>
    </row>
    <row r="20" spans="2:16">
      <c r="B20" s="63" t="s">
        <v>0</v>
      </c>
      <c r="C20" s="23">
        <f>'Example Results'!B44/3</f>
        <v>0.28471570506544103</v>
      </c>
      <c r="D20" s="23">
        <f>'Example Results'!C44/3</f>
        <v>0.3312958611945977</v>
      </c>
      <c r="E20" s="23">
        <f>'Example Results'!D44/3</f>
        <v>0.57088841894979003</v>
      </c>
      <c r="F20" s="23">
        <f>'Example Results'!E44/3</f>
        <v>0.5543929048252203</v>
      </c>
      <c r="G20" s="23">
        <f>'Example Results'!F44/3</f>
        <v>0.42195384578382095</v>
      </c>
      <c r="H20" s="23">
        <f>'Example Results'!G44/3</f>
        <v>0.33507416331251588</v>
      </c>
      <c r="I20" s="23">
        <f>'Example Results'!H44/3</f>
        <v>0.25862202758691016</v>
      </c>
      <c r="J20" s="23">
        <f>'Example Results'!I44/3</f>
        <v>0.54300837724290008</v>
      </c>
      <c r="K20" s="23">
        <f>'Example Results'!J44/3</f>
        <v>0.26235779722320079</v>
      </c>
      <c r="L20" s="23">
        <f>'Example Results'!K44/3</f>
        <v>0.29317966890933278</v>
      </c>
      <c r="M20" s="23">
        <f>'Example Results'!L44/3</f>
        <v>0.26727738759812619</v>
      </c>
      <c r="N20" s="23">
        <f>'Example Results'!M44/3</f>
        <v>0.61853897586657458</v>
      </c>
      <c r="P20" s="64"/>
    </row>
    <row r="21" spans="2:16">
      <c r="B21" s="63" t="s">
        <v>3</v>
      </c>
      <c r="C21" s="23">
        <f>'Example Results'!B45/3</f>
        <v>0.25933799102764138</v>
      </c>
      <c r="D21" s="23">
        <f>'Example Results'!C45/3</f>
        <v>0.51824029544176275</v>
      </c>
      <c r="E21" s="23">
        <f>'Example Results'!D45/3</f>
        <v>0.58455552304612457</v>
      </c>
      <c r="F21" s="23">
        <f>'Example Results'!E45/3</f>
        <v>0.60057609112585275</v>
      </c>
      <c r="G21" s="23">
        <f>'Example Results'!F45/3</f>
        <v>0.43049578584402998</v>
      </c>
      <c r="H21" s="23">
        <f>'Example Results'!G45/3</f>
        <v>0.26403074150055295</v>
      </c>
      <c r="I21" s="23">
        <f>'Example Results'!H45/3</f>
        <v>0.25767922424416512</v>
      </c>
      <c r="J21" s="23">
        <f>'Example Results'!I45/3</f>
        <v>0.25767922424416512</v>
      </c>
      <c r="K21" s="23">
        <f>'Example Results'!J45/3</f>
        <v>0.56772683781547195</v>
      </c>
      <c r="L21" s="23">
        <f>'Example Results'!K45/3</f>
        <v>0.5007310905050687</v>
      </c>
      <c r="M21" s="23">
        <f>'Example Results'!L45/3</f>
        <v>0.57698474131641231</v>
      </c>
      <c r="N21" s="23">
        <f>'Example Results'!M45/3</f>
        <v>0.60971348592884833</v>
      </c>
      <c r="P21" s="64"/>
    </row>
    <row r="22" spans="2:16">
      <c r="B22" s="63" t="s">
        <v>4</v>
      </c>
      <c r="C22" s="23">
        <f>'Example Results'!B46/3</f>
        <v>0.28436126771854436</v>
      </c>
      <c r="D22" s="23">
        <f>'Example Results'!C46/3</f>
        <v>0.61783718991971937</v>
      </c>
      <c r="E22" s="23">
        <f>'Example Results'!D46/3</f>
        <v>0.25996180075817948</v>
      </c>
      <c r="F22" s="23">
        <f>'Example Results'!E46/3</f>
        <v>0.62652799366562495</v>
      </c>
      <c r="G22" s="23">
        <f>'Example Results'!F46/3</f>
        <v>0.6506439107484725</v>
      </c>
      <c r="H22" s="23">
        <f>'Example Results'!G46/3</f>
        <v>0.65032491713626561</v>
      </c>
      <c r="I22" s="23">
        <f>'Example Results'!H46/3</f>
        <v>0.2747985480992729</v>
      </c>
      <c r="J22" s="23">
        <f>'Example Results'!I46/3</f>
        <v>0.5915237612861125</v>
      </c>
      <c r="K22" s="23">
        <f>'Example Results'!J46/3</f>
        <v>0.61732680014018815</v>
      </c>
      <c r="L22" s="23">
        <f>'Example Results'!K46/3</f>
        <v>0.28463064010218581</v>
      </c>
      <c r="M22" s="23">
        <f>'Example Results'!L46/3</f>
        <v>0.65580451851928767</v>
      </c>
      <c r="N22" s="23">
        <f>'Example Results'!M46/3</f>
        <v>0.61712122647898804</v>
      </c>
      <c r="P22" s="64"/>
    </row>
    <row r="23" spans="2:16">
      <c r="B23" s="63" t="s">
        <v>5</v>
      </c>
      <c r="C23" s="23">
        <f>'Example Results'!B47/3</f>
        <v>0.61354849802226996</v>
      </c>
      <c r="D23" s="23">
        <f>'Example Results'!C47/3</f>
        <v>0.26274058955784912</v>
      </c>
      <c r="E23" s="23">
        <f>'Example Results'!D47/3</f>
        <v>0.26495227860248421</v>
      </c>
      <c r="F23" s="23">
        <f>'Example Results'!E47/3</f>
        <v>0.27760569188669432</v>
      </c>
      <c r="G23" s="23">
        <f>'Example Results'!F47/3</f>
        <v>0.63282988969344733</v>
      </c>
      <c r="H23" s="23">
        <f>'Example Results'!G47/3</f>
        <v>0.60107939215844608</v>
      </c>
      <c r="I23" s="23">
        <f>'Example Results'!H47/3</f>
        <v>0.363251932390799</v>
      </c>
      <c r="J23" s="23">
        <f>'Example Results'!I47/3</f>
        <v>0.54230659129604486</v>
      </c>
      <c r="K23" s="23">
        <f>'Example Results'!J47/3</f>
        <v>0.58255649640962748</v>
      </c>
      <c r="L23" s="23">
        <f>'Example Results'!K47/3</f>
        <v>0.65605971340905322</v>
      </c>
      <c r="M23" s="23">
        <f>'Example Results'!L47/3</f>
        <v>0.62606722511465929</v>
      </c>
      <c r="N23" s="23">
        <f>'Example Results'!M47/3</f>
        <v>0.65593211596417034</v>
      </c>
      <c r="P23" s="64"/>
    </row>
    <row r="24" spans="2:16">
      <c r="B24" s="63" t="s">
        <v>6</v>
      </c>
      <c r="C24" s="23">
        <f>'Example Results'!B48/3</f>
        <v>0.59773350360374178</v>
      </c>
      <c r="D24" s="23">
        <f>'Example Results'!C48/3</f>
        <v>0.65781772264966054</v>
      </c>
      <c r="E24" s="23">
        <f>'Example Results'!D48/3</f>
        <v>0.59371418408993382</v>
      </c>
      <c r="F24" s="23">
        <f>'Example Results'!E48/3</f>
        <v>0.26716396764711925</v>
      </c>
      <c r="G24" s="23">
        <f>'Example Results'!F48/3</f>
        <v>0.59876137190974199</v>
      </c>
      <c r="H24" s="23">
        <f>'Example Results'!G48/3</f>
        <v>0.58800774280489787</v>
      </c>
      <c r="I24" s="23">
        <f>'Example Results'!H48/3</f>
        <v>0.64381035870030523</v>
      </c>
      <c r="J24" s="23">
        <f>'Example Results'!I48/3</f>
        <v>0.59249491961660927</v>
      </c>
      <c r="K24" s="23">
        <f>'Example Results'!J48/3</f>
        <v>0.55351390020491664</v>
      </c>
      <c r="L24" s="23">
        <f>'Example Results'!K48/3</f>
        <v>0.62905158757552904</v>
      </c>
      <c r="M24" s="23">
        <f>'Example Results'!L48/3</f>
        <v>0.24551493449867234</v>
      </c>
      <c r="N24" s="23">
        <f>'Example Results'!M48/3</f>
        <v>0.57502824716154277</v>
      </c>
      <c r="P24" s="64"/>
    </row>
    <row r="25" spans="2:16">
      <c r="B25" s="63" t="s">
        <v>7</v>
      </c>
      <c r="C25" s="23">
        <f>'Example Results'!B49/3</f>
        <v>0.59492635981632036</v>
      </c>
      <c r="D25" s="23">
        <f>'Example Results'!C49/3</f>
        <v>0.49112583840416968</v>
      </c>
      <c r="E25" s="23">
        <f>'Example Results'!D49/3</f>
        <v>0.59858415323629366</v>
      </c>
      <c r="F25" s="23">
        <f>'Example Results'!E49/3</f>
        <v>0.60673621221491636</v>
      </c>
      <c r="G25" s="23">
        <f>'Example Results'!F49/3</f>
        <v>0.24841423199628687</v>
      </c>
      <c r="H25" s="23">
        <f>'Example Results'!G49/3</f>
        <v>0.56219052645694645</v>
      </c>
      <c r="I25" s="23">
        <f>'Example Results'!H49/3</f>
        <v>0.5542794848742133</v>
      </c>
      <c r="J25" s="23">
        <f>'Example Results'!I49/3</f>
        <v>0.32617778590541019</v>
      </c>
      <c r="K25" s="23">
        <f>'Example Results'!J49/3</f>
        <v>0.50443141640666955</v>
      </c>
      <c r="L25" s="23">
        <f>'Example Results'!K49/3</f>
        <v>0.58830547017629098</v>
      </c>
      <c r="M25" s="23">
        <f>'Example Results'!L49/3</f>
        <v>0.55215994953977143</v>
      </c>
      <c r="N25" s="23">
        <f>'Example Results'!M49/3</f>
        <v>0.56890356980716883</v>
      </c>
      <c r="P25" s="64">
        <f>AVERAGE(C18:N25)</f>
        <v>0.48503150974762382</v>
      </c>
    </row>
    <row r="26" spans="2:16">
      <c r="P26" s="64"/>
    </row>
    <row r="27" spans="2:16">
      <c r="P27" s="64"/>
    </row>
    <row r="28" spans="2:16">
      <c r="F28" s="11" t="s">
        <v>137</v>
      </c>
      <c r="P28" s="64"/>
    </row>
    <row r="29" spans="2:16">
      <c r="B29" s="22"/>
      <c r="C29" s="63">
        <v>1</v>
      </c>
      <c r="D29" s="63">
        <v>2</v>
      </c>
      <c r="E29" s="63">
        <v>3</v>
      </c>
      <c r="F29" s="63">
        <v>4</v>
      </c>
      <c r="G29" s="63">
        <v>5</v>
      </c>
      <c r="H29" s="63">
        <v>6</v>
      </c>
      <c r="I29" s="63">
        <v>7</v>
      </c>
      <c r="J29" s="63">
        <v>8</v>
      </c>
      <c r="K29" s="63">
        <v>9</v>
      </c>
      <c r="L29" s="63">
        <v>10</v>
      </c>
      <c r="M29" s="63">
        <v>11</v>
      </c>
      <c r="N29" s="63">
        <v>12</v>
      </c>
      <c r="P29" s="64"/>
    </row>
    <row r="30" spans="2:16">
      <c r="B30" s="63" t="s">
        <v>1</v>
      </c>
      <c r="C30" s="23">
        <f>'Example Results'!B42/4</f>
        <v>0.42341330939045857</v>
      </c>
      <c r="D30" s="23">
        <f>'Example Results'!C42/4</f>
        <v>0.32387135270127099</v>
      </c>
      <c r="E30" s="23">
        <f>'Example Results'!D42/4</f>
        <v>0.41429009208133899</v>
      </c>
      <c r="F30" s="23">
        <f>'Example Results'!E42/4</f>
        <v>0.46488247897736573</v>
      </c>
      <c r="G30" s="23">
        <f>'Example Results'!F42/4</f>
        <v>0.42932532433669451</v>
      </c>
      <c r="H30" s="23">
        <f>'Example Results'!G42/4</f>
        <v>0.21545605703252607</v>
      </c>
      <c r="I30" s="23">
        <f>'Example Results'!H42/4</f>
        <v>0.33481283359997038</v>
      </c>
      <c r="J30" s="23">
        <f>'Example Results'!I42/4</f>
        <v>0.44546640111436764</v>
      </c>
      <c r="K30" s="23">
        <f>'Example Results'!J42/4</f>
        <v>0.35340484463143373</v>
      </c>
      <c r="L30" s="23">
        <f>'Example Results'!K42/4</f>
        <v>0.47452140262621995</v>
      </c>
      <c r="M30" s="23">
        <f>'Example Results'!L42/4</f>
        <v>0.22615297616186672</v>
      </c>
      <c r="N30" s="23">
        <f>'Example Results'!M42/4</f>
        <v>0.36672282794107508</v>
      </c>
      <c r="P30" s="64">
        <f>COUNTIF(C30:N37,"&lt;0.3")-COUNTIF(C30:N37,"&lt;0.1")</f>
        <v>28</v>
      </c>
    </row>
    <row r="31" spans="2:16">
      <c r="B31" s="63" t="s">
        <v>2</v>
      </c>
      <c r="C31" s="23">
        <f>'Example Results'!B43/4</f>
        <v>0.24766377874502396</v>
      </c>
      <c r="D31" s="23">
        <f>'Example Results'!C43/4</f>
        <v>0.39572466385089289</v>
      </c>
      <c r="E31" s="23">
        <f>'Example Results'!D43/4</f>
        <v>0.44075592877411124</v>
      </c>
      <c r="F31" s="23">
        <f>'Example Results'!E43/4</f>
        <v>0.41413059527523549</v>
      </c>
      <c r="G31" s="23">
        <f>'Example Results'!F43/4</f>
        <v>0.20864554341190708</v>
      </c>
      <c r="H31" s="23">
        <f>'Example Results'!G43/4</f>
        <v>0.45239919561966596</v>
      </c>
      <c r="I31" s="23">
        <f>'Example Results'!H43/4</f>
        <v>0.22775857734330851</v>
      </c>
      <c r="J31" s="23">
        <f>'Example Results'!I43/4</f>
        <v>0.38954150433428092</v>
      </c>
      <c r="K31" s="23">
        <f>'Example Results'!J43/4</f>
        <v>0.35425549426398573</v>
      </c>
      <c r="L31" s="23">
        <f>'Example Results'!K43/4</f>
        <v>0.22143187070120346</v>
      </c>
      <c r="M31" s="23">
        <f>'Example Results'!L43/4</f>
        <v>0.41375311950079058</v>
      </c>
      <c r="N31" s="23">
        <f>'Example Results'!M43/4</f>
        <v>0.34561608393338</v>
      </c>
      <c r="P31" s="64"/>
    </row>
    <row r="32" spans="2:16">
      <c r="B32" s="63" t="s">
        <v>0</v>
      </c>
      <c r="C32" s="23">
        <f>'Example Results'!B44/4</f>
        <v>0.21353677879908076</v>
      </c>
      <c r="D32" s="23">
        <f>'Example Results'!C44/4</f>
        <v>0.24847189589594829</v>
      </c>
      <c r="E32" s="23">
        <f>'Example Results'!D44/4</f>
        <v>0.42816631421234252</v>
      </c>
      <c r="F32" s="23">
        <f>'Example Results'!E44/4</f>
        <v>0.41579467861891523</v>
      </c>
      <c r="G32" s="23">
        <f>'Example Results'!F44/4</f>
        <v>0.3164653843378657</v>
      </c>
      <c r="H32" s="23">
        <f>'Example Results'!G44/4</f>
        <v>0.25130562248438693</v>
      </c>
      <c r="I32" s="23">
        <f>'Example Results'!H44/4</f>
        <v>0.19396652069018264</v>
      </c>
      <c r="J32" s="23">
        <f>'Example Results'!I44/4</f>
        <v>0.40725628293217508</v>
      </c>
      <c r="K32" s="23">
        <f>'Example Results'!J44/4</f>
        <v>0.19676834791740061</v>
      </c>
      <c r="L32" s="23">
        <f>'Example Results'!K44/4</f>
        <v>0.21988475168199959</v>
      </c>
      <c r="M32" s="23">
        <f>'Example Results'!L44/4</f>
        <v>0.20045804069859466</v>
      </c>
      <c r="N32" s="23">
        <f>'Example Results'!M44/4</f>
        <v>0.46390423189993096</v>
      </c>
      <c r="P32" s="64"/>
    </row>
    <row r="33" spans="2:16">
      <c r="B33" s="63" t="s">
        <v>3</v>
      </c>
      <c r="C33" s="23">
        <f>'Example Results'!B45/4</f>
        <v>0.19450349327073102</v>
      </c>
      <c r="D33" s="23">
        <f>'Example Results'!C45/4</f>
        <v>0.38868022158132209</v>
      </c>
      <c r="E33" s="23">
        <f>'Example Results'!D45/4</f>
        <v>0.43841664228459343</v>
      </c>
      <c r="F33" s="23">
        <f>'Example Results'!E45/4</f>
        <v>0.45043206834438959</v>
      </c>
      <c r="G33" s="23">
        <f>'Example Results'!F45/4</f>
        <v>0.3228718393830225</v>
      </c>
      <c r="H33" s="23">
        <f>'Example Results'!G45/4</f>
        <v>0.19802305612541471</v>
      </c>
      <c r="I33" s="23">
        <f>'Example Results'!H45/4</f>
        <v>0.19325941818312384</v>
      </c>
      <c r="J33" s="23">
        <f>'Example Results'!I45/4</f>
        <v>0.19325941818312384</v>
      </c>
      <c r="K33" s="23">
        <f>'Example Results'!J45/4</f>
        <v>0.42579512836160399</v>
      </c>
      <c r="L33" s="23">
        <f>'Example Results'!K45/4</f>
        <v>0.3755483178788015</v>
      </c>
      <c r="M33" s="23">
        <f>'Example Results'!L45/4</f>
        <v>0.4327385559873092</v>
      </c>
      <c r="N33" s="23">
        <f>'Example Results'!M45/4</f>
        <v>0.45728511444663622</v>
      </c>
      <c r="P33" s="64"/>
    </row>
    <row r="34" spans="2:16">
      <c r="B34" s="63" t="s">
        <v>4</v>
      </c>
      <c r="C34" s="23">
        <f>'Example Results'!B46/4</f>
        <v>0.21327095078890826</v>
      </c>
      <c r="D34" s="23">
        <f>'Example Results'!C46/4</f>
        <v>0.4633778924397895</v>
      </c>
      <c r="E34" s="23" t="b">
        <f>E35='Example Results'!D46/4</f>
        <v>0</v>
      </c>
      <c r="F34" s="23">
        <f>'Example Results'!E46/4</f>
        <v>0.46989599524921871</v>
      </c>
      <c r="G34" s="23">
        <f>'Example Results'!F46/4</f>
        <v>0.48798293306135437</v>
      </c>
      <c r="H34" s="23">
        <f>'Example Results'!G46/4</f>
        <v>0.48774368785219918</v>
      </c>
      <c r="I34" s="23">
        <f>'Example Results'!H46/4</f>
        <v>0.20609891107445469</v>
      </c>
      <c r="J34" s="23">
        <f>'Example Results'!I46/4</f>
        <v>0.44364282096458441</v>
      </c>
      <c r="K34" s="23">
        <f>'Example Results'!J46/4</f>
        <v>0.46299510010514111</v>
      </c>
      <c r="L34" s="23">
        <f>'Example Results'!K46/4</f>
        <v>0.21347298007663934</v>
      </c>
      <c r="M34" s="23">
        <f>'Example Results'!L46/4</f>
        <v>0.49185338888946573</v>
      </c>
      <c r="N34" s="23">
        <f>'Example Results'!M46/4</f>
        <v>0.46284091985924103</v>
      </c>
      <c r="P34" s="64"/>
    </row>
    <row r="35" spans="2:16">
      <c r="B35" s="63" t="s">
        <v>5</v>
      </c>
      <c r="C35" s="23">
        <f>'Example Results'!B47/4</f>
        <v>0.46016137351670244</v>
      </c>
      <c r="D35" s="23">
        <f>'Example Results'!C47/4</f>
        <v>0.19705544216838686</v>
      </c>
      <c r="E35" s="23">
        <f>'Example Results'!D47/4</f>
        <v>0.19871420895186315</v>
      </c>
      <c r="F35" s="23">
        <f>'Example Results'!E47/4</f>
        <v>0.20820426891502075</v>
      </c>
      <c r="G35" s="23">
        <f>'Example Results'!F47/4</f>
        <v>0.47462241727008547</v>
      </c>
      <c r="H35" s="23">
        <f>'Example Results'!G47/4</f>
        <v>0.45080954411883456</v>
      </c>
      <c r="I35" s="23">
        <f>'Example Results'!H47/4</f>
        <v>0.27243894929309925</v>
      </c>
      <c r="J35" s="23">
        <f>'Example Results'!I47/4</f>
        <v>0.40672994347203362</v>
      </c>
      <c r="K35" s="23">
        <f>'Example Results'!J47/4</f>
        <v>0.43691737230722061</v>
      </c>
      <c r="L35" s="23">
        <f>'Example Results'!K47/4</f>
        <v>0.49204478505678989</v>
      </c>
      <c r="M35" s="23">
        <f>'Example Results'!L47/4</f>
        <v>0.46955041883599447</v>
      </c>
      <c r="N35" s="23">
        <f>'Example Results'!M47/4</f>
        <v>0.49194908697312778</v>
      </c>
      <c r="P35" s="64"/>
    </row>
    <row r="36" spans="2:16">
      <c r="B36" s="63" t="s">
        <v>6</v>
      </c>
      <c r="C36" s="23">
        <f>'Example Results'!B48/4</f>
        <v>0.44830012770280631</v>
      </c>
      <c r="D36" s="23">
        <f>'Example Results'!C48/4</f>
        <v>0.49336329198724538</v>
      </c>
      <c r="E36" s="23">
        <f>'Example Results'!D48/4</f>
        <v>0.44528563806745036</v>
      </c>
      <c r="F36" s="23">
        <f>'Example Results'!E48/4</f>
        <v>0.20037297573533944</v>
      </c>
      <c r="G36" s="23">
        <f>'Example Results'!F48/4</f>
        <v>0.44907102893230649</v>
      </c>
      <c r="H36" s="23">
        <f>'Example Results'!G48/4</f>
        <v>0.44100580710367338</v>
      </c>
      <c r="I36" s="23">
        <f>'Example Results'!H48/4</f>
        <v>0.48285776902522892</v>
      </c>
      <c r="J36" s="23">
        <f>'Example Results'!I48/4</f>
        <v>0.44437118971245698</v>
      </c>
      <c r="K36" s="23">
        <f>'Example Results'!J48/4</f>
        <v>0.41513542515368751</v>
      </c>
      <c r="L36" s="23">
        <f>'Example Results'!K48/4</f>
        <v>0.47178869068164675</v>
      </c>
      <c r="M36" s="23">
        <f>'Example Results'!L48/4</f>
        <v>0.18413620087400426</v>
      </c>
      <c r="N36" s="23">
        <f>'Example Results'!M48/4</f>
        <v>0.43127118537115711</v>
      </c>
      <c r="P36" s="64"/>
    </row>
    <row r="37" spans="2:16">
      <c r="B37" s="63" t="s">
        <v>7</v>
      </c>
      <c r="C37" s="23">
        <f>'Example Results'!B49/4</f>
        <v>0.44619476986224027</v>
      </c>
      <c r="D37" s="23">
        <f>'Example Results'!C49/4</f>
        <v>0.36834437880312726</v>
      </c>
      <c r="E37" s="23">
        <f>'Example Results'!D49/4</f>
        <v>0.44893811492722024</v>
      </c>
      <c r="F37" s="23">
        <f>'Example Results'!E49/4</f>
        <v>0.4550521591611873</v>
      </c>
      <c r="G37" s="23">
        <f>'Example Results'!F49/4</f>
        <v>0.18631067399721515</v>
      </c>
      <c r="H37" s="23">
        <f>'Example Results'!G49/4</f>
        <v>0.42164289484270984</v>
      </c>
      <c r="I37" s="23">
        <f>'Example Results'!H49/4</f>
        <v>0.41570961365566</v>
      </c>
      <c r="J37" s="23">
        <f>'Example Results'!I49/4</f>
        <v>0.24463333942905763</v>
      </c>
      <c r="K37" s="23">
        <f>'Example Results'!J49/4</f>
        <v>0.37832356230500219</v>
      </c>
      <c r="L37" s="23">
        <f>'Example Results'!K49/4</f>
        <v>0.44122910263221826</v>
      </c>
      <c r="M37" s="23">
        <f>'Example Results'!L49/4</f>
        <v>0.4141199621548286</v>
      </c>
      <c r="N37" s="23">
        <f>'Example Results'!M49/4</f>
        <v>0.42667767735537665</v>
      </c>
      <c r="P37" s="64"/>
    </row>
    <row r="38" spans="2:16">
      <c r="P38" s="64"/>
    </row>
    <row r="39" spans="2:16">
      <c r="P39" s="64"/>
    </row>
    <row r="40" spans="2:16">
      <c r="F40" s="11" t="s">
        <v>138</v>
      </c>
      <c r="P40" s="64"/>
    </row>
    <row r="41" spans="2:16">
      <c r="B41" s="22"/>
      <c r="C41" s="63">
        <v>1</v>
      </c>
      <c r="D41" s="63">
        <v>2</v>
      </c>
      <c r="E41" s="63">
        <v>3</v>
      </c>
      <c r="F41" s="63">
        <v>4</v>
      </c>
      <c r="G41" s="63">
        <v>5</v>
      </c>
      <c r="H41" s="63">
        <v>6</v>
      </c>
      <c r="I41" s="63">
        <v>7</v>
      </c>
      <c r="J41" s="63">
        <v>8</v>
      </c>
      <c r="K41" s="63">
        <v>9</v>
      </c>
      <c r="L41" s="63">
        <v>10</v>
      </c>
      <c r="M41" s="63">
        <v>11</v>
      </c>
      <c r="N41" s="63">
        <v>12</v>
      </c>
      <c r="P41" s="64"/>
    </row>
    <row r="42" spans="2:16">
      <c r="B42" s="63" t="s">
        <v>1</v>
      </c>
      <c r="C42" s="23">
        <f>'Example Results'!B42/5</f>
        <v>0.33873064751236687</v>
      </c>
      <c r="D42" s="23">
        <f>'Example Results'!C42/5</f>
        <v>0.25909708216101679</v>
      </c>
      <c r="E42" s="23">
        <f>'Example Results'!D42/5</f>
        <v>0.33143207366507121</v>
      </c>
      <c r="F42" s="23">
        <f>'Example Results'!E42/5</f>
        <v>0.37190598318189261</v>
      </c>
      <c r="G42" s="23">
        <f>'Example Results'!F42/5</f>
        <v>0.3434602594693556</v>
      </c>
      <c r="H42" s="23">
        <f>'Example Results'!G42/5</f>
        <v>0.17236484562602086</v>
      </c>
      <c r="I42" s="23">
        <f>'Example Results'!H42/5</f>
        <v>0.26785026687997632</v>
      </c>
      <c r="J42" s="23">
        <f>'Example Results'!I42/5</f>
        <v>0.35637312089149409</v>
      </c>
      <c r="K42" s="23">
        <f>'Example Results'!J42/5</f>
        <v>0.28272387570514701</v>
      </c>
      <c r="L42" s="23">
        <f>'Example Results'!K42/5</f>
        <v>0.37961712210097598</v>
      </c>
      <c r="M42" s="23">
        <f>'Example Results'!L42/5</f>
        <v>0.18092238092949336</v>
      </c>
      <c r="N42" s="23">
        <f>'Example Results'!M42/5</f>
        <v>0.29337826235286008</v>
      </c>
      <c r="P42" s="64">
        <f>COUNTIF(C42:N49,"&lt;0.3")-COUNTIF(C42:N49,"&lt;0.1")</f>
        <v>38</v>
      </c>
    </row>
    <row r="43" spans="2:16">
      <c r="B43" s="63" t="s">
        <v>2</v>
      </c>
      <c r="C43" s="23">
        <f>'Example Results'!B43/5</f>
        <v>0.19813102299601917</v>
      </c>
      <c r="D43" s="23">
        <f>'Example Results'!C43/5</f>
        <v>0.3165797310807143</v>
      </c>
      <c r="E43" s="23">
        <f>'Example Results'!D43/5</f>
        <v>0.35260474301928901</v>
      </c>
      <c r="F43" s="23">
        <f>'Example Results'!E43/5</f>
        <v>0.33130447622018838</v>
      </c>
      <c r="G43" s="23">
        <f>'Example Results'!F43/5</f>
        <v>0.16691643472952566</v>
      </c>
      <c r="H43" s="23">
        <f>'Example Results'!G43/5</f>
        <v>0.36191935649573276</v>
      </c>
      <c r="I43" s="23">
        <f>'Example Results'!H43/5</f>
        <v>0.1822068618746468</v>
      </c>
      <c r="J43" s="23">
        <f>'Example Results'!I43/5</f>
        <v>0.31163320346742474</v>
      </c>
      <c r="K43" s="23">
        <f>'Example Results'!J43/5</f>
        <v>0.28340439541118856</v>
      </c>
      <c r="L43" s="23">
        <f>'Example Results'!K43/5</f>
        <v>0.17714549656096276</v>
      </c>
      <c r="M43" s="23">
        <f>'Example Results'!L43/5</f>
        <v>0.33100249560063244</v>
      </c>
      <c r="N43" s="23">
        <f>'Example Results'!M43/5</f>
        <v>0.27649286714670401</v>
      </c>
      <c r="P43" s="64"/>
    </row>
    <row r="44" spans="2:16">
      <c r="B44" s="63" t="s">
        <v>0</v>
      </c>
      <c r="C44" s="23">
        <f>'Example Results'!B44/5</f>
        <v>0.1708294230392646</v>
      </c>
      <c r="D44" s="23">
        <f>'Example Results'!C44/5</f>
        <v>0.19877751671675864</v>
      </c>
      <c r="E44" s="23">
        <f>'Example Results'!D44/5</f>
        <v>0.342533051369874</v>
      </c>
      <c r="F44" s="23">
        <f>'Example Results'!E44/5</f>
        <v>0.3326357428951322</v>
      </c>
      <c r="G44" s="23">
        <f>'Example Results'!F44/5</f>
        <v>0.25317230747029257</v>
      </c>
      <c r="H44" s="23">
        <f>'Example Results'!G44/5</f>
        <v>0.20104449798750954</v>
      </c>
      <c r="I44" s="23">
        <f>'Example Results'!H44/5</f>
        <v>0.15517321655214611</v>
      </c>
      <c r="J44" s="23">
        <f>'Example Results'!I44/5</f>
        <v>0.32580502634574005</v>
      </c>
      <c r="K44" s="23">
        <f>'Example Results'!J44/5</f>
        <v>0.15741467833392048</v>
      </c>
      <c r="L44" s="23">
        <f>'Example Results'!K44/5</f>
        <v>0.17590780134559966</v>
      </c>
      <c r="M44" s="23">
        <f>'Example Results'!L44/5</f>
        <v>0.16036643255887573</v>
      </c>
      <c r="N44" s="23">
        <f>'Example Results'!M44/5</f>
        <v>0.37112338551994478</v>
      </c>
      <c r="P44" s="64"/>
    </row>
    <row r="45" spans="2:16">
      <c r="B45" s="63" t="s">
        <v>3</v>
      </c>
      <c r="C45" s="23">
        <f>'Example Results'!B45/5</f>
        <v>0.15560279461658483</v>
      </c>
      <c r="D45" s="23">
        <f>'Example Results'!C45/5</f>
        <v>0.31094417726505769</v>
      </c>
      <c r="E45" s="23">
        <f>'Example Results'!D45/5</f>
        <v>0.35073331382767475</v>
      </c>
      <c r="F45" s="23">
        <f>'Example Results'!E45/5</f>
        <v>0.36034565467551166</v>
      </c>
      <c r="G45" s="23">
        <f>'Example Results'!F45/5</f>
        <v>0.25829747150641802</v>
      </c>
      <c r="H45" s="23">
        <f>'Example Results'!G45/5</f>
        <v>0.15841844490033177</v>
      </c>
      <c r="I45" s="23">
        <f>'Example Results'!H45/5</f>
        <v>0.15460753454649906</v>
      </c>
      <c r="J45" s="23">
        <f>'Example Results'!I45/5</f>
        <v>0.15460753454649906</v>
      </c>
      <c r="K45" s="23">
        <f>'Example Results'!J45/5</f>
        <v>0.34063610268928318</v>
      </c>
      <c r="L45" s="23">
        <f>'Example Results'!K45/5</f>
        <v>0.30043865430304117</v>
      </c>
      <c r="M45" s="23">
        <f>'Example Results'!L45/5</f>
        <v>0.34619084478984735</v>
      </c>
      <c r="N45" s="23">
        <f>'Example Results'!M45/5</f>
        <v>0.365828091557309</v>
      </c>
      <c r="P45" s="64"/>
    </row>
    <row r="46" spans="2:16">
      <c r="B46" s="63" t="s">
        <v>4</v>
      </c>
      <c r="C46" s="23">
        <f>'Example Results'!B46/5</f>
        <v>0.1706167606311266</v>
      </c>
      <c r="D46" s="23">
        <f>'Example Results'!C46/5</f>
        <v>0.37070231395183162</v>
      </c>
      <c r="E46" s="23">
        <f>'Example Results'!D46/5</f>
        <v>0.15597708045490771</v>
      </c>
      <c r="F46" s="23">
        <f>'Example Results'!E46/5</f>
        <v>0.37591679619937496</v>
      </c>
      <c r="G46" s="23">
        <f>'Example Results'!F46/5</f>
        <v>0.39038634644908349</v>
      </c>
      <c r="H46" s="23">
        <f>'Example Results'!G46/5</f>
        <v>0.39019495028175932</v>
      </c>
      <c r="I46" s="23">
        <f>'Example Results'!H46/5</f>
        <v>0.16487912885956374</v>
      </c>
      <c r="J46" s="23">
        <f>'Example Results'!I46/5</f>
        <v>0.35491425677166755</v>
      </c>
      <c r="K46" s="23">
        <f>'Example Results'!J46/5</f>
        <v>0.3703960800841129</v>
      </c>
      <c r="L46" s="23">
        <f>'Example Results'!K46/5</f>
        <v>0.17077838406131146</v>
      </c>
      <c r="M46" s="23">
        <f>'Example Results'!L46/5</f>
        <v>0.39348271111157257</v>
      </c>
      <c r="N46" s="23">
        <f>'Example Results'!M46/5</f>
        <v>0.37027273588739285</v>
      </c>
      <c r="P46" s="64"/>
    </row>
    <row r="47" spans="2:16">
      <c r="B47" s="63" t="s">
        <v>5</v>
      </c>
      <c r="C47" s="23">
        <f>'Example Results'!B47/5</f>
        <v>0.36812909881336198</v>
      </c>
      <c r="D47" s="23">
        <f>'Example Results'!C47/5</f>
        <v>0.15764435373470947</v>
      </c>
      <c r="E47" s="23">
        <f>'Example Results'!D47/5</f>
        <v>0.15897136716149052</v>
      </c>
      <c r="F47" s="23">
        <f>'Example Results'!E47/5</f>
        <v>0.16656341513201661</v>
      </c>
      <c r="G47" s="23">
        <f>'Example Results'!F47/5</f>
        <v>0.37969793381606837</v>
      </c>
      <c r="H47" s="23">
        <f>'Example Results'!G47/5</f>
        <v>0.36064763529506766</v>
      </c>
      <c r="I47" s="23">
        <f>'Example Results'!H47/5</f>
        <v>0.2179511594344794</v>
      </c>
      <c r="J47" s="23">
        <f>'Example Results'!I47/5</f>
        <v>0.32538395477762688</v>
      </c>
      <c r="K47" s="23">
        <f>'Example Results'!J47/5</f>
        <v>0.34953389784577649</v>
      </c>
      <c r="L47" s="23">
        <f>'Example Results'!K47/5</f>
        <v>0.3936358280454319</v>
      </c>
      <c r="M47" s="23">
        <f>'Example Results'!L47/5</f>
        <v>0.37564033506879557</v>
      </c>
      <c r="N47" s="23">
        <f>'Example Results'!M47/5</f>
        <v>0.39355926957850224</v>
      </c>
      <c r="P47" s="64"/>
    </row>
    <row r="48" spans="2:16">
      <c r="B48" s="63" t="s">
        <v>6</v>
      </c>
      <c r="C48" s="23">
        <f>'Example Results'!B48/5</f>
        <v>0.35864010216224507</v>
      </c>
      <c r="D48" s="23">
        <f>'Example Results'!C48/5</f>
        <v>0.39469063358979628</v>
      </c>
      <c r="E48" s="23">
        <f>'Example Results'!D48/5</f>
        <v>0.35622851045396031</v>
      </c>
      <c r="F48" s="23">
        <f>'Example Results'!E48/5</f>
        <v>0.16029838058827156</v>
      </c>
      <c r="G48" s="23">
        <f>'Example Results'!F48/5</f>
        <v>0.35925682314584517</v>
      </c>
      <c r="H48" s="23">
        <f>'Example Results'!G48/5</f>
        <v>0.35280464568293868</v>
      </c>
      <c r="I48" s="23">
        <f>'Example Results'!H48/5</f>
        <v>0.38628621522018314</v>
      </c>
      <c r="J48" s="23">
        <f>'Example Results'!I48/5</f>
        <v>0.3554969517699656</v>
      </c>
      <c r="K48" s="23">
        <f>'Example Results'!J48/5</f>
        <v>0.33210834012294999</v>
      </c>
      <c r="L48" s="23">
        <f>'Example Results'!K48/5</f>
        <v>0.37743095254531739</v>
      </c>
      <c r="M48" s="23">
        <f>'Example Results'!L48/5</f>
        <v>0.14730896069920341</v>
      </c>
      <c r="N48" s="23">
        <f>'Example Results'!M48/5</f>
        <v>0.3450169482969257</v>
      </c>
      <c r="P48" s="64"/>
    </row>
    <row r="49" spans="2:16">
      <c r="B49" s="63" t="s">
        <v>7</v>
      </c>
      <c r="C49" s="23">
        <f>'Example Results'!B49/5</f>
        <v>0.35695581588979219</v>
      </c>
      <c r="D49" s="23">
        <f>'Example Results'!C49/5</f>
        <v>0.29467550304250179</v>
      </c>
      <c r="E49" s="23">
        <f>'Example Results'!D49/5</f>
        <v>0.35915049194177617</v>
      </c>
      <c r="F49" s="23">
        <f>'Example Results'!E49/5</f>
        <v>0.36404172732894985</v>
      </c>
      <c r="G49" s="23">
        <f>'Example Results'!F49/5</f>
        <v>0.14904853919777211</v>
      </c>
      <c r="H49" s="23">
        <f>'Example Results'!G49/5</f>
        <v>0.33731431587416788</v>
      </c>
      <c r="I49" s="23">
        <f>'Example Results'!H49/5</f>
        <v>0.33256769092452798</v>
      </c>
      <c r="J49" s="23">
        <f>'Example Results'!I49/5</f>
        <v>0.19570667154324611</v>
      </c>
      <c r="K49" s="23">
        <f>'Example Results'!J49/5</f>
        <v>0.30265884984400176</v>
      </c>
      <c r="L49" s="23">
        <f>'Example Results'!K49/5</f>
        <v>0.35298328210577462</v>
      </c>
      <c r="M49" s="23">
        <f>'Example Results'!L49/5</f>
        <v>0.33129596972386288</v>
      </c>
      <c r="N49" s="23">
        <f>'Example Results'!M49/5</f>
        <v>0.34134214188430134</v>
      </c>
      <c r="P49" s="64"/>
    </row>
    <row r="50" spans="2:16">
      <c r="P50" s="64"/>
    </row>
    <row r="51" spans="2:16">
      <c r="P51" s="64"/>
    </row>
    <row r="52" spans="2:16">
      <c r="P52" s="64"/>
    </row>
    <row r="53" spans="2:16">
      <c r="F53" s="11" t="s">
        <v>139</v>
      </c>
      <c r="P53" s="64"/>
    </row>
    <row r="54" spans="2:16">
      <c r="B54" s="22"/>
      <c r="C54" s="63">
        <v>1</v>
      </c>
      <c r="D54" s="63">
        <v>2</v>
      </c>
      <c r="E54" s="63">
        <v>3</v>
      </c>
      <c r="F54" s="63">
        <v>4</v>
      </c>
      <c r="G54" s="63">
        <v>5</v>
      </c>
      <c r="H54" s="63">
        <v>6</v>
      </c>
      <c r="I54" s="63">
        <v>7</v>
      </c>
      <c r="J54" s="63">
        <v>8</v>
      </c>
      <c r="K54" s="63">
        <v>9</v>
      </c>
      <c r="L54" s="63">
        <v>10</v>
      </c>
      <c r="M54" s="63">
        <v>11</v>
      </c>
      <c r="N54" s="63">
        <v>12</v>
      </c>
      <c r="P54" s="64"/>
    </row>
    <row r="55" spans="2:16">
      <c r="B55" s="63" t="s">
        <v>1</v>
      </c>
      <c r="C55" s="23">
        <f>'Example Results'!B42/6</f>
        <v>0.28227553959363905</v>
      </c>
      <c r="D55" s="23">
        <f>'Example Results'!C42/6</f>
        <v>0.21591423513418065</v>
      </c>
      <c r="E55" s="23">
        <f>'Example Results'!D42/6</f>
        <v>0.27619339472089266</v>
      </c>
      <c r="F55" s="23">
        <f>'Example Results'!E42/6</f>
        <v>0.30992165265157717</v>
      </c>
      <c r="G55" s="23">
        <f>'Example Results'!F42/6</f>
        <v>0.28621688289112968</v>
      </c>
      <c r="H55" s="23">
        <f>'Example Results'!G42/6</f>
        <v>0.14363737135501739</v>
      </c>
      <c r="I55" s="23">
        <f>'Example Results'!H42/6</f>
        <v>0.22320855573331358</v>
      </c>
      <c r="J55" s="23">
        <f>'Example Results'!I42/6</f>
        <v>0.29697760074291174</v>
      </c>
      <c r="K55" s="23">
        <f>'Example Results'!J42/6</f>
        <v>0.23560322975428916</v>
      </c>
      <c r="L55" s="23">
        <f>'Example Results'!K42/6</f>
        <v>0.31634760175081328</v>
      </c>
      <c r="M55" s="23">
        <f>'Example Results'!L42/6</f>
        <v>0.15076865077457782</v>
      </c>
      <c r="N55" s="23">
        <f>'Example Results'!M42/6</f>
        <v>0.24448188529405004</v>
      </c>
      <c r="P55" s="64">
        <f>COUNTIF(C55:N62,"&lt;0.3")-COUNTIF(C55:N62,"&lt;0.1")</f>
        <v>73</v>
      </c>
    </row>
    <row r="56" spans="2:16">
      <c r="B56" s="63" t="s">
        <v>2</v>
      </c>
      <c r="C56" s="23">
        <f>'Example Results'!B43/6</f>
        <v>0.16510918583001596</v>
      </c>
      <c r="D56" s="23">
        <f>'Example Results'!C43/6</f>
        <v>0.26381644256726194</v>
      </c>
      <c r="E56" s="23">
        <f>'Example Results'!D43/6</f>
        <v>0.29383728584940749</v>
      </c>
      <c r="F56" s="23">
        <f>'Example Results'!E43/6</f>
        <v>0.27608706351682366</v>
      </c>
      <c r="G56" s="23">
        <f>'Example Results'!F43/6</f>
        <v>0.13909702894127138</v>
      </c>
      <c r="H56" s="23">
        <f>'Example Results'!G43/6</f>
        <v>0.30159946374644397</v>
      </c>
      <c r="I56" s="23">
        <f>'Example Results'!H43/6</f>
        <v>0.15183905156220567</v>
      </c>
      <c r="J56" s="23">
        <f>'Example Results'!I43/6</f>
        <v>0.25969433622285393</v>
      </c>
      <c r="K56" s="23">
        <f>'Example Results'!J43/6</f>
        <v>0.23617032950932382</v>
      </c>
      <c r="L56" s="23">
        <f>'Example Results'!K43/6</f>
        <v>0.14762124713413563</v>
      </c>
      <c r="M56" s="23">
        <f>'Example Results'!L43/6</f>
        <v>0.27583541300052705</v>
      </c>
      <c r="N56" s="23">
        <f>'Example Results'!M43/6</f>
        <v>0.23041072262225334</v>
      </c>
      <c r="P56" s="64"/>
    </row>
    <row r="57" spans="2:16">
      <c r="B57" s="63" t="s">
        <v>0</v>
      </c>
      <c r="C57" s="23">
        <f>'Example Results'!B44/6</f>
        <v>0.14235785253272051</v>
      </c>
      <c r="D57" s="23">
        <f>'Example Results'!C44/6</f>
        <v>0.16564793059729885</v>
      </c>
      <c r="E57" s="23">
        <f>'Example Results'!D44/6</f>
        <v>0.28544420947489502</v>
      </c>
      <c r="F57" s="23">
        <f>'Example Results'!E44/6</f>
        <v>0.27719645241261015</v>
      </c>
      <c r="G57" s="23">
        <f>'Example Results'!F44/6</f>
        <v>0.21097692289191047</v>
      </c>
      <c r="H57" s="23">
        <f>'Example Results'!G44/6</f>
        <v>0.16753708165625794</v>
      </c>
      <c r="I57" s="23">
        <f>'Example Results'!H44/6</f>
        <v>0.12931101379345508</v>
      </c>
      <c r="J57" s="23">
        <f>'Example Results'!I44/6</f>
        <v>0.27150418862145004</v>
      </c>
      <c r="K57" s="23">
        <f>'Example Results'!J44/6</f>
        <v>0.1311788986116004</v>
      </c>
      <c r="L57" s="23">
        <f>'Example Results'!K44/6</f>
        <v>0.14658983445466639</v>
      </c>
      <c r="M57" s="23">
        <f>'Example Results'!L44/6</f>
        <v>0.1336386937990631</v>
      </c>
      <c r="N57" s="23">
        <f>'Example Results'!M44/6</f>
        <v>0.30926948793328729</v>
      </c>
      <c r="P57" s="64"/>
    </row>
    <row r="58" spans="2:16">
      <c r="B58" s="63" t="s">
        <v>3</v>
      </c>
      <c r="C58" s="23">
        <f>'Example Results'!B45/6</f>
        <v>0.12966899551382069</v>
      </c>
      <c r="D58" s="23">
        <f>'Example Results'!C45/6</f>
        <v>0.25912014772088138</v>
      </c>
      <c r="E58" s="23">
        <f>'Example Results'!D45/6</f>
        <v>0.29227776152306228</v>
      </c>
      <c r="F58" s="23">
        <f>'Example Results'!E45/6</f>
        <v>0.30028804556292638</v>
      </c>
      <c r="G58" s="23">
        <f>'Example Results'!F45/6</f>
        <v>0.21524789292201499</v>
      </c>
      <c r="H58" s="23">
        <f>'Example Results'!G45/6</f>
        <v>0.13201537075027647</v>
      </c>
      <c r="I58" s="23">
        <f>'Example Results'!H45/6</f>
        <v>0.12883961212208256</v>
      </c>
      <c r="J58" s="23">
        <f>'Example Results'!I45/6</f>
        <v>0.12883961212208256</v>
      </c>
      <c r="K58" s="23">
        <f>'Example Results'!J45/6</f>
        <v>0.28386341890773598</v>
      </c>
      <c r="L58" s="23">
        <f>'Example Results'!K45/6</f>
        <v>0.25036554525253435</v>
      </c>
      <c r="M58" s="23">
        <f>'Example Results'!L45/6</f>
        <v>0.28849237065820615</v>
      </c>
      <c r="N58" s="23">
        <f>'Example Results'!M45/6</f>
        <v>0.30485674296442417</v>
      </c>
      <c r="P58" s="64"/>
    </row>
    <row r="59" spans="2:16">
      <c r="B59" s="63" t="s">
        <v>4</v>
      </c>
      <c r="C59" s="23">
        <f>'Example Results'!B46/6</f>
        <v>0.14218063385927218</v>
      </c>
      <c r="D59" s="23">
        <f>'Example Results'!C46/6</f>
        <v>0.30891859495985968</v>
      </c>
      <c r="E59" s="23">
        <f>'Example Results'!D46/6</f>
        <v>0.12998090037908974</v>
      </c>
      <c r="F59" s="23">
        <f>'Example Results'!E46/6</f>
        <v>0.31326399683281247</v>
      </c>
      <c r="G59" s="23">
        <f>'Example Results'!F46/6</f>
        <v>0.32532195537423625</v>
      </c>
      <c r="H59" s="23">
        <f>'Example Results'!G46/6</f>
        <v>0.32516245856813281</v>
      </c>
      <c r="I59" s="23">
        <f>'Example Results'!H46/6</f>
        <v>0.13739927404963645</v>
      </c>
      <c r="J59" s="23">
        <f>'Example Results'!I46/6</f>
        <v>0.29576188064305625</v>
      </c>
      <c r="K59" s="23">
        <f>'Example Results'!J46/6</f>
        <v>0.30866340007009407</v>
      </c>
      <c r="L59" s="23">
        <f>'Example Results'!K46/6</f>
        <v>0.1423153200510929</v>
      </c>
      <c r="M59" s="23">
        <f>'Example Results'!L46/6</f>
        <v>0.32790225925964384</v>
      </c>
      <c r="N59" s="23">
        <f>'Example Results'!M46/6</f>
        <v>0.30856061323949402</v>
      </c>
      <c r="P59" s="64"/>
    </row>
    <row r="60" spans="2:16">
      <c r="B60" s="63" t="s">
        <v>5</v>
      </c>
      <c r="C60" s="23">
        <f>'Example Results'!B47/6</f>
        <v>0.30677424901113498</v>
      </c>
      <c r="D60" s="23">
        <f>'Example Results'!C47/6</f>
        <v>0.13137029477892456</v>
      </c>
      <c r="E60" s="23">
        <f>'Example Results'!D47/6</f>
        <v>0.13247613930124211</v>
      </c>
      <c r="F60" s="23">
        <f>'Example Results'!E47/6</f>
        <v>0.13880284594334716</v>
      </c>
      <c r="G60" s="23">
        <f>'Example Results'!F47/6</f>
        <v>0.31641494484672367</v>
      </c>
      <c r="H60" s="23">
        <f>'Example Results'!G47/6</f>
        <v>0.30053969607922304</v>
      </c>
      <c r="I60" s="23">
        <f>'Example Results'!H47/6</f>
        <v>0.1816259661953995</v>
      </c>
      <c r="J60" s="23">
        <f>'Example Results'!I47/6</f>
        <v>0.27115329564802243</v>
      </c>
      <c r="K60" s="23">
        <f>'Example Results'!J47/6</f>
        <v>0.29127824820481374</v>
      </c>
      <c r="L60" s="23">
        <f>'Example Results'!K47/6</f>
        <v>0.32802985670452661</v>
      </c>
      <c r="M60" s="23">
        <f>'Example Results'!L47/6</f>
        <v>0.31303361255732964</v>
      </c>
      <c r="N60" s="23">
        <f>'Example Results'!M47/6</f>
        <v>0.32796605798208517</v>
      </c>
      <c r="P60" s="64"/>
    </row>
    <row r="61" spans="2:16">
      <c r="B61" s="63" t="s">
        <v>6</v>
      </c>
      <c r="C61" s="23">
        <f>'Example Results'!B48/6</f>
        <v>0.29886675180187089</v>
      </c>
      <c r="D61" s="23">
        <f>'Example Results'!C48/6</f>
        <v>0.32890886132483027</v>
      </c>
      <c r="E61" s="23">
        <f>'Example Results'!D48/6</f>
        <v>0.29685709204496691</v>
      </c>
      <c r="F61" s="23">
        <f>'Example Results'!E48/6</f>
        <v>0.13358198382355962</v>
      </c>
      <c r="G61" s="23">
        <f>'Example Results'!F48/6</f>
        <v>0.299380685954871</v>
      </c>
      <c r="H61" s="23">
        <f>'Example Results'!G48/6</f>
        <v>0.29400387140244894</v>
      </c>
      <c r="I61" s="23">
        <f>'Example Results'!H48/6</f>
        <v>0.32190517935015261</v>
      </c>
      <c r="J61" s="23">
        <f>'Example Results'!I48/6</f>
        <v>0.29624745980830464</v>
      </c>
      <c r="K61" s="23">
        <f>'Example Results'!J48/6</f>
        <v>0.27675695010245832</v>
      </c>
      <c r="L61" s="23">
        <f>'Example Results'!K48/6</f>
        <v>0.31452579378776452</v>
      </c>
      <c r="M61" s="23">
        <f>'Example Results'!L48/6</f>
        <v>0.12275746724933617</v>
      </c>
      <c r="N61" s="23">
        <f>'Example Results'!M48/6</f>
        <v>0.28751412358077139</v>
      </c>
      <c r="P61" s="64"/>
    </row>
    <row r="62" spans="2:16">
      <c r="B62" s="63" t="s">
        <v>7</v>
      </c>
      <c r="C62" s="23">
        <f>'Example Results'!B49/6</f>
        <v>0.29746317990816018</v>
      </c>
      <c r="D62" s="23">
        <f>'Example Results'!C49/6</f>
        <v>0.24556291920208484</v>
      </c>
      <c r="E62" s="23">
        <f>'Example Results'!D49/6</f>
        <v>0.29929207661814683</v>
      </c>
      <c r="F62" s="23">
        <f>'Example Results'!E49/6</f>
        <v>0.30336810610745818</v>
      </c>
      <c r="G62" s="23">
        <f>'Example Results'!F49/6</f>
        <v>0.12420711599814344</v>
      </c>
      <c r="H62" s="23">
        <f>'Example Results'!G49/6</f>
        <v>0.28109526322847322</v>
      </c>
      <c r="I62" s="23">
        <f>'Example Results'!H49/6</f>
        <v>0.27713974243710665</v>
      </c>
      <c r="J62" s="23">
        <f>'Example Results'!I49/6</f>
        <v>0.16308889295270509</v>
      </c>
      <c r="K62" s="23">
        <f>'Example Results'!J49/6</f>
        <v>0.25221570820333478</v>
      </c>
      <c r="L62" s="23">
        <f>'Example Results'!K49/6</f>
        <v>0.29415273508814549</v>
      </c>
      <c r="M62" s="23">
        <f>'Example Results'!L49/6</f>
        <v>0.27607997476988572</v>
      </c>
      <c r="N62" s="23">
        <f>'Example Results'!M49/6</f>
        <v>0.28445178490358441</v>
      </c>
      <c r="P62" s="64"/>
    </row>
    <row r="63" spans="2:16">
      <c r="P63" s="64"/>
    </row>
    <row r="64" spans="2:16">
      <c r="P64" s="64"/>
    </row>
    <row r="65" spans="2:16">
      <c r="F65" s="11" t="s">
        <v>140</v>
      </c>
      <c r="P65" s="64"/>
    </row>
    <row r="66" spans="2:16">
      <c r="B66" s="22"/>
      <c r="C66" s="63">
        <v>1</v>
      </c>
      <c r="D66" s="63">
        <v>2</v>
      </c>
      <c r="E66" s="63">
        <v>3</v>
      </c>
      <c r="F66" s="63">
        <v>4</v>
      </c>
      <c r="G66" s="63">
        <v>5</v>
      </c>
      <c r="H66" s="63">
        <v>6</v>
      </c>
      <c r="I66" s="63">
        <v>7</v>
      </c>
      <c r="J66" s="63">
        <v>8</v>
      </c>
      <c r="K66" s="63">
        <v>9</v>
      </c>
      <c r="L66" s="63">
        <v>10</v>
      </c>
      <c r="M66" s="63">
        <v>11</v>
      </c>
      <c r="N66" s="63">
        <v>12</v>
      </c>
      <c r="P66" s="64"/>
    </row>
    <row r="67" spans="2:16">
      <c r="B67" s="63" t="s">
        <v>1</v>
      </c>
      <c r="C67" s="23">
        <f>'Example Results'!B42/8</f>
        <v>0.21170665469522928</v>
      </c>
      <c r="D67" s="23">
        <f>'Example Results'!C42/8</f>
        <v>0.16193567635063549</v>
      </c>
      <c r="E67" s="23">
        <f>'Example Results'!D42/8</f>
        <v>0.20714504604066949</v>
      </c>
      <c r="F67" s="23">
        <f>'Example Results'!E42/8</f>
        <v>0.23244123948868287</v>
      </c>
      <c r="G67" s="23">
        <f>'Example Results'!F42/8</f>
        <v>0.21466266216834726</v>
      </c>
      <c r="H67" s="23">
        <f>'Example Results'!G42/8</f>
        <v>0.10772802851626304</v>
      </c>
      <c r="I67" s="23">
        <f>'Example Results'!H42/8</f>
        <v>0.16740641679998519</v>
      </c>
      <c r="J67" s="23">
        <f>'Example Results'!I42/8</f>
        <v>0.22273320055718382</v>
      </c>
      <c r="K67" s="23">
        <f>'Example Results'!J42/8</f>
        <v>0.17670242231571687</v>
      </c>
      <c r="L67" s="23">
        <f>'Example Results'!K42/8</f>
        <v>0.23726070131310997</v>
      </c>
      <c r="M67" s="23">
        <f>'Example Results'!L42/8</f>
        <v>0.11307648808093336</v>
      </c>
      <c r="N67" s="23">
        <f>'Example Results'!M42/8</f>
        <v>0.18336141397053754</v>
      </c>
      <c r="P67" s="64">
        <f>COUNTIF(C67:N74,"&lt;0.3")-COUNTIF(C67:N74,"&lt;0.1")</f>
        <v>85</v>
      </c>
    </row>
    <row r="68" spans="2:16">
      <c r="B68" s="63" t="s">
        <v>2</v>
      </c>
      <c r="C68" s="23">
        <f>'Example Results'!B43/8</f>
        <v>0.12383188937251198</v>
      </c>
      <c r="D68" s="23">
        <f>'Example Results'!C43/8</f>
        <v>0.19786233192544644</v>
      </c>
      <c r="E68" s="23">
        <f>'Example Results'!D43/8</f>
        <v>0.22037796438705562</v>
      </c>
      <c r="F68" s="23">
        <f>'Example Results'!E43/8</f>
        <v>0.20706529763761775</v>
      </c>
      <c r="G68" s="23">
        <f>'Example Results'!F43/8</f>
        <v>0.10432277170595354</v>
      </c>
      <c r="H68" s="23">
        <f>'Example Results'!G43/8</f>
        <v>0.22619959780983298</v>
      </c>
      <c r="I68" s="23">
        <f>'Example Results'!H43/8</f>
        <v>0.11387928867165426</v>
      </c>
      <c r="J68" s="23">
        <f>'Example Results'!I43/8</f>
        <v>0.19477075216714046</v>
      </c>
      <c r="K68" s="23">
        <f>'Example Results'!J43/8</f>
        <v>0.17712774713199286</v>
      </c>
      <c r="L68" s="23">
        <f>'Example Results'!K43/8</f>
        <v>0.11071593535060173</v>
      </c>
      <c r="M68" s="23">
        <f>'Example Results'!L43/8</f>
        <v>0.20687655975039529</v>
      </c>
      <c r="N68" s="23">
        <f>'Example Results'!M43/8</f>
        <v>0.17280804196669</v>
      </c>
      <c r="P68" s="64"/>
    </row>
    <row r="69" spans="2:16">
      <c r="B69" s="63" t="s">
        <v>0</v>
      </c>
      <c r="C69" s="23">
        <f>'Example Results'!B44/8</f>
        <v>0.10676838939954038</v>
      </c>
      <c r="D69" s="23">
        <f>'Example Results'!C44/8</f>
        <v>0.12423594794797414</v>
      </c>
      <c r="E69" s="23">
        <f>'Example Results'!D44/8</f>
        <v>0.21408315710617126</v>
      </c>
      <c r="F69" s="23">
        <f>'Example Results'!E44/8</f>
        <v>0.20789733930945761</v>
      </c>
      <c r="G69" s="23">
        <f>'Example Results'!F44/8</f>
        <v>0.15823269216893285</v>
      </c>
      <c r="H69" s="23">
        <f>'Example Results'!G44/8</f>
        <v>0.12565281124219346</v>
      </c>
      <c r="I69" s="23">
        <f>'Example Results'!H44/8</f>
        <v>9.6983260345091318E-2</v>
      </c>
      <c r="J69" s="23">
        <f>'Example Results'!I44/8</f>
        <v>0.20362814146608754</v>
      </c>
      <c r="K69" s="23">
        <f>'Example Results'!J44/8</f>
        <v>9.8384173958700305E-2</v>
      </c>
      <c r="L69" s="23">
        <f>'Example Results'!K44/8</f>
        <v>0.10994237584099979</v>
      </c>
      <c r="M69" s="23">
        <f>'Example Results'!L44/8</f>
        <v>0.10022902034929733</v>
      </c>
      <c r="N69" s="23">
        <f>'Example Results'!M44/8</f>
        <v>0.23195211594996548</v>
      </c>
      <c r="P69" s="64"/>
    </row>
    <row r="70" spans="2:16">
      <c r="B70" s="63" t="s">
        <v>3</v>
      </c>
      <c r="C70" s="23">
        <f>'Example Results'!B45/8</f>
        <v>9.725174663536551E-2</v>
      </c>
      <c r="D70" s="23">
        <f>'Example Results'!C45/8</f>
        <v>0.19434011079066105</v>
      </c>
      <c r="E70" s="23">
        <f>'Example Results'!D45/8</f>
        <v>0.21920832114229671</v>
      </c>
      <c r="F70" s="23">
        <f>'Example Results'!E45/8</f>
        <v>0.2252160341721948</v>
      </c>
      <c r="G70" s="23">
        <f>'Example Results'!F45/8</f>
        <v>0.16143591969151125</v>
      </c>
      <c r="H70" s="23">
        <f>'Example Results'!G45/8</f>
        <v>9.9011528062707355E-2</v>
      </c>
      <c r="I70" s="23">
        <f>'Example Results'!H45/8</f>
        <v>9.6629709091561919E-2</v>
      </c>
      <c r="J70" s="23">
        <f>'Example Results'!I45/8</f>
        <v>9.6629709091561919E-2</v>
      </c>
      <c r="K70" s="23">
        <f>'Example Results'!J45/8</f>
        <v>0.212897564180802</v>
      </c>
      <c r="L70" s="23">
        <f>'Example Results'!K45/8</f>
        <v>0.18777415893940075</v>
      </c>
      <c r="M70" s="23">
        <f>'Example Results'!L45/8</f>
        <v>0.2163692779936546</v>
      </c>
      <c r="N70" s="23">
        <f>'Example Results'!M45/8</f>
        <v>0.22864255722331811</v>
      </c>
      <c r="P70" s="64"/>
    </row>
    <row r="71" spans="2:16">
      <c r="B71" s="63" t="s">
        <v>4</v>
      </c>
      <c r="C71" s="23">
        <f>'Example Results'!B46/8</f>
        <v>0.10663547539445413</v>
      </c>
      <c r="D71" s="23">
        <f>'Example Results'!C46/8</f>
        <v>0.23168894621989475</v>
      </c>
      <c r="E71" s="23">
        <f>'Example Results'!D46/8</f>
        <v>9.7485675284317314E-2</v>
      </c>
      <c r="F71" s="23">
        <f>'Example Results'!E46/8</f>
        <v>0.23494799762460936</v>
      </c>
      <c r="G71" s="23">
        <f>'Example Results'!F46/8</f>
        <v>0.24399146653067719</v>
      </c>
      <c r="H71" s="23">
        <f>'Example Results'!G46/8</f>
        <v>0.24387184392609959</v>
      </c>
      <c r="I71" s="23">
        <f>'Example Results'!H46/8</f>
        <v>0.10304945553722734</v>
      </c>
      <c r="J71" s="23">
        <f>'Example Results'!I46/8</f>
        <v>0.2218214104822922</v>
      </c>
      <c r="K71" s="23">
        <f>'Example Results'!J46/8</f>
        <v>0.23149755005257056</v>
      </c>
      <c r="L71" s="23">
        <f>'Example Results'!K46/8</f>
        <v>0.10673649003831967</v>
      </c>
      <c r="M71" s="23">
        <f>'Example Results'!L46/8</f>
        <v>0.24592669444473286</v>
      </c>
      <c r="N71" s="23">
        <f>'Example Results'!M46/8</f>
        <v>0.23142045992962051</v>
      </c>
      <c r="P71" s="64"/>
    </row>
    <row r="72" spans="2:16">
      <c r="B72" s="63" t="s">
        <v>5</v>
      </c>
      <c r="C72" s="23">
        <f>'Example Results'!B47/8</f>
        <v>0.23008068675835122</v>
      </c>
      <c r="D72" s="23">
        <f>'Example Results'!C47/8</f>
        <v>9.8527721084193429E-2</v>
      </c>
      <c r="E72" s="23">
        <f>'Example Results'!D47/8</f>
        <v>9.9357104475931574E-2</v>
      </c>
      <c r="F72" s="23">
        <f>'Example Results'!E47/8</f>
        <v>0.10410213445751038</v>
      </c>
      <c r="G72" s="23">
        <f>'Example Results'!F47/8</f>
        <v>0.23731120863504274</v>
      </c>
      <c r="H72" s="23">
        <f>'Example Results'!G47/8</f>
        <v>0.22540477205941728</v>
      </c>
      <c r="I72" s="23">
        <f>'Example Results'!H47/8</f>
        <v>0.13621947464654963</v>
      </c>
      <c r="J72" s="23">
        <f>'Example Results'!I47/8</f>
        <v>0.20336497173601681</v>
      </c>
      <c r="K72" s="23">
        <f>'Example Results'!J47/8</f>
        <v>0.2184586861536103</v>
      </c>
      <c r="L72" s="23">
        <f>'Example Results'!K47/8</f>
        <v>0.24602239252839495</v>
      </c>
      <c r="M72" s="23">
        <f>'Example Results'!L47/8</f>
        <v>0.23477520941799723</v>
      </c>
      <c r="N72" s="23">
        <f>'Example Results'!M47/8</f>
        <v>0.24597454348656389</v>
      </c>
      <c r="P72" s="64"/>
    </row>
    <row r="73" spans="2:16">
      <c r="B73" s="63" t="s">
        <v>6</v>
      </c>
      <c r="C73" s="23">
        <f>'Example Results'!B48/8</f>
        <v>0.22415006385140315</v>
      </c>
      <c r="D73" s="23">
        <f>'Example Results'!C48/8</f>
        <v>0.24668164599362269</v>
      </c>
      <c r="E73" s="23">
        <f>'Example Results'!D48/8</f>
        <v>0.22264281903372518</v>
      </c>
      <c r="F73" s="23">
        <f>'Example Results'!E48/8</f>
        <v>0.10018648786766972</v>
      </c>
      <c r="G73" s="23">
        <f>'Example Results'!F48/8</f>
        <v>0.22453551446615325</v>
      </c>
      <c r="H73" s="23">
        <f>'Example Results'!G48/8</f>
        <v>0.22050290355183669</v>
      </c>
      <c r="I73" s="23">
        <f>'Example Results'!H48/8</f>
        <v>0.24142888451261446</v>
      </c>
      <c r="J73" s="23">
        <f>'Example Results'!I48/8</f>
        <v>0.22218559485622849</v>
      </c>
      <c r="K73" s="23">
        <f>'Example Results'!J48/8</f>
        <v>0.20756771257684375</v>
      </c>
      <c r="L73" s="23">
        <f>'Example Results'!K48/8</f>
        <v>0.23589434534082337</v>
      </c>
      <c r="M73" s="23">
        <f>'Example Results'!L48/8</f>
        <v>9.2068100437002129E-2</v>
      </c>
      <c r="N73" s="23">
        <f>'Example Results'!M48/8</f>
        <v>0.21563559268557855</v>
      </c>
      <c r="P73" s="64"/>
    </row>
    <row r="74" spans="2:16">
      <c r="B74" s="63" t="s">
        <v>7</v>
      </c>
      <c r="C74" s="23">
        <f>'Example Results'!B49/8</f>
        <v>0.22309738493112014</v>
      </c>
      <c r="D74" s="23">
        <f>'Example Results'!C49/8</f>
        <v>0.18417218940156363</v>
      </c>
      <c r="E74" s="23">
        <f>'Example Results'!D49/8</f>
        <v>0.22446905746361012</v>
      </c>
      <c r="F74" s="23">
        <f>'Example Results'!E49/8</f>
        <v>0.22752607958059365</v>
      </c>
      <c r="G74" s="23">
        <f>'Example Results'!F49/8</f>
        <v>9.3155336998607577E-2</v>
      </c>
      <c r="H74" s="23">
        <f>'Example Results'!G49/8</f>
        <v>0.21082144742135492</v>
      </c>
      <c r="I74" s="23">
        <f>'Example Results'!H49/8</f>
        <v>0.20785480682783</v>
      </c>
      <c r="J74" s="23">
        <f>'Example Results'!I49/8</f>
        <v>0.12231666971452881</v>
      </c>
      <c r="K74" s="23">
        <f>'Example Results'!J49/8</f>
        <v>0.1891617811525011</v>
      </c>
      <c r="L74" s="23">
        <f>'Example Results'!K49/8</f>
        <v>0.22061455131610913</v>
      </c>
      <c r="M74" s="23">
        <f>'Example Results'!L49/8</f>
        <v>0.2070599810774143</v>
      </c>
      <c r="N74" s="23">
        <f>'Example Results'!M49/8</f>
        <v>0.21333883867768832</v>
      </c>
      <c r="P74" s="64"/>
    </row>
    <row r="77" spans="2:16">
      <c r="F77" s="11" t="s">
        <v>141</v>
      </c>
    </row>
    <row r="78" spans="2:16">
      <c r="B78" s="22"/>
      <c r="C78" s="63">
        <v>1</v>
      </c>
      <c r="D78" s="63">
        <v>2</v>
      </c>
      <c r="E78" s="63">
        <v>3</v>
      </c>
      <c r="F78" s="63">
        <v>4</v>
      </c>
      <c r="G78" s="63">
        <v>5</v>
      </c>
      <c r="H78" s="63">
        <v>6</v>
      </c>
      <c r="I78" s="63">
        <v>7</v>
      </c>
      <c r="J78" s="63">
        <v>8</v>
      </c>
      <c r="K78" s="63">
        <v>9</v>
      </c>
      <c r="L78" s="63">
        <v>10</v>
      </c>
      <c r="M78" s="63">
        <v>11</v>
      </c>
      <c r="N78" s="63">
        <v>12</v>
      </c>
    </row>
    <row r="79" spans="2:16">
      <c r="B79" s="63" t="s">
        <v>1</v>
      </c>
      <c r="C79" s="23">
        <f>'Example Results'!B42/10</f>
        <v>0.16936532375618343</v>
      </c>
      <c r="D79" s="23">
        <f>'Example Results'!C42/10</f>
        <v>0.12954854108050839</v>
      </c>
      <c r="E79" s="23">
        <f>'Example Results'!D42/10</f>
        <v>0.16571603683253561</v>
      </c>
      <c r="F79" s="23">
        <f>'Example Results'!E42/10</f>
        <v>0.1859529915909463</v>
      </c>
      <c r="G79" s="23">
        <f>'Example Results'!F42/10</f>
        <v>0.1717301297346778</v>
      </c>
      <c r="H79" s="23">
        <f>'Example Results'!G42/10</f>
        <v>8.6182422813010431E-2</v>
      </c>
      <c r="I79" s="23">
        <f>'Example Results'!H42/10</f>
        <v>0.13392513343998816</v>
      </c>
      <c r="J79" s="23">
        <f>'Example Results'!I42/10</f>
        <v>0.17818656044574704</v>
      </c>
      <c r="K79" s="23">
        <f>'Example Results'!J42/10</f>
        <v>0.1413619378525735</v>
      </c>
      <c r="L79" s="23">
        <f>'Example Results'!K42/10</f>
        <v>0.18980856105048799</v>
      </c>
      <c r="M79" s="23">
        <f>'Example Results'!L42/10</f>
        <v>9.0461190464746682E-2</v>
      </c>
      <c r="N79" s="23">
        <f>'Example Results'!M42/10</f>
        <v>0.14668913117643004</v>
      </c>
      <c r="P79" s="64">
        <f>COUNTIF(C79:N86,"&lt;0.3")-COUNTIF(C79:N86,"&lt;0.1")</f>
        <v>69</v>
      </c>
    </row>
    <row r="80" spans="2:16">
      <c r="B80" s="63" t="s">
        <v>2</v>
      </c>
      <c r="C80" s="23">
        <f>'Example Results'!B43/10</f>
        <v>9.9065511498009587E-2</v>
      </c>
      <c r="D80" s="23">
        <f>'Example Results'!C43/10</f>
        <v>0.15828986554035715</v>
      </c>
      <c r="E80" s="23">
        <f>'Example Results'!D43/10</f>
        <v>0.17630237150964451</v>
      </c>
      <c r="F80" s="23">
        <f>'Example Results'!E43/10</f>
        <v>0.16565223811009419</v>
      </c>
      <c r="G80" s="23">
        <f>'Example Results'!F43/10</f>
        <v>8.3458217364762832E-2</v>
      </c>
      <c r="H80" s="23">
        <f>'Example Results'!G43/10</f>
        <v>0.18095967824786638</v>
      </c>
      <c r="I80" s="23">
        <f>'Example Results'!H43/10</f>
        <v>9.1103430937323399E-2</v>
      </c>
      <c r="J80" s="23">
        <f>'Example Results'!I43/10</f>
        <v>0.15581660173371237</v>
      </c>
      <c r="K80" s="23">
        <f>'Example Results'!J43/10</f>
        <v>0.14170219770559428</v>
      </c>
      <c r="L80" s="23">
        <f>'Example Results'!K43/10</f>
        <v>8.8572748280481381E-2</v>
      </c>
      <c r="M80" s="23">
        <f>'Example Results'!L43/10</f>
        <v>0.16550124780031622</v>
      </c>
      <c r="N80" s="23">
        <f>'Example Results'!M43/10</f>
        <v>0.13824643357335201</v>
      </c>
    </row>
    <row r="81" spans="2:16">
      <c r="B81" s="63" t="s">
        <v>0</v>
      </c>
      <c r="C81" s="23">
        <f>'Example Results'!B44/10</f>
        <v>8.54147115196323E-2</v>
      </c>
      <c r="D81" s="23">
        <f>'Example Results'!C44/10</f>
        <v>9.938875835837932E-2</v>
      </c>
      <c r="E81" s="23">
        <f>'Example Results'!D44/10</f>
        <v>0.171266525684937</v>
      </c>
      <c r="F81" s="23">
        <f>'Example Results'!E44/10</f>
        <v>0.1663178714475661</v>
      </c>
      <c r="G81" s="23">
        <f>'Example Results'!F44/10</f>
        <v>0.12658615373514628</v>
      </c>
      <c r="H81" s="23">
        <f>'Example Results'!G44/10</f>
        <v>0.10052224899375477</v>
      </c>
      <c r="I81" s="23">
        <f>'Example Results'!H44/10</f>
        <v>7.7586608276073055E-2</v>
      </c>
      <c r="J81" s="23">
        <f>'Example Results'!I44/10</f>
        <v>0.16290251317287002</v>
      </c>
      <c r="K81" s="23">
        <f>'Example Results'!J44/10</f>
        <v>7.8707339166960238E-2</v>
      </c>
      <c r="L81" s="23">
        <f>'Example Results'!K44/10</f>
        <v>8.7953900672799831E-2</v>
      </c>
      <c r="M81" s="23">
        <f>'Example Results'!L44/10</f>
        <v>8.0183216279437863E-2</v>
      </c>
      <c r="N81" s="23">
        <f>'Example Results'!M44/10</f>
        <v>0.18556169275997239</v>
      </c>
    </row>
    <row r="82" spans="2:16">
      <c r="B82" s="63" t="s">
        <v>3</v>
      </c>
      <c r="C82" s="23">
        <f>'Example Results'!B45/10</f>
        <v>7.7801397308292414E-2</v>
      </c>
      <c r="D82" s="23">
        <f>'Example Results'!C45/10</f>
        <v>0.15547208863252884</v>
      </c>
      <c r="E82" s="23">
        <f>'Example Results'!D45/10</f>
        <v>0.17536665691383738</v>
      </c>
      <c r="F82" s="23">
        <f>'Example Results'!E45/10</f>
        <v>0.18017282733775583</v>
      </c>
      <c r="G82" s="23">
        <f>'Example Results'!F45/10</f>
        <v>0.12914873575320901</v>
      </c>
      <c r="H82" s="23">
        <f>'Example Results'!G45/10</f>
        <v>7.9209222450165886E-2</v>
      </c>
      <c r="I82" s="23">
        <f>'Example Results'!H45/10</f>
        <v>7.730376727324953E-2</v>
      </c>
      <c r="J82" s="23">
        <f>'Example Results'!I45/10</f>
        <v>7.730376727324953E-2</v>
      </c>
      <c r="K82" s="23">
        <f>'Example Results'!J45/10</f>
        <v>0.17031805134464159</v>
      </c>
      <c r="L82" s="23">
        <f>'Example Results'!K45/10</f>
        <v>0.15021932715152059</v>
      </c>
      <c r="M82" s="23">
        <f>'Example Results'!L45/10</f>
        <v>0.17309542239492368</v>
      </c>
      <c r="N82" s="23">
        <f>'Example Results'!M45/10</f>
        <v>0.1829140457786545</v>
      </c>
    </row>
    <row r="83" spans="2:16">
      <c r="B83" s="63" t="s">
        <v>4</v>
      </c>
      <c r="C83" s="23">
        <f>'Example Results'!B46/10</f>
        <v>8.5308380315563301E-2</v>
      </c>
      <c r="D83" s="23">
        <f>'Example Results'!C46/10</f>
        <v>0.18535115697591581</v>
      </c>
      <c r="E83" s="23">
        <f>'Example Results'!D46/10</f>
        <v>7.7988540227453856E-2</v>
      </c>
      <c r="F83" s="23">
        <f>'Example Results'!E46/10</f>
        <v>0.18795839809968748</v>
      </c>
      <c r="G83" s="23">
        <f>'Example Results'!F46/10</f>
        <v>0.19519317322454174</v>
      </c>
      <c r="H83" s="23">
        <f>'Example Results'!G46/10</f>
        <v>0.19509747514087966</v>
      </c>
      <c r="I83" s="23">
        <f>'Example Results'!H46/10</f>
        <v>8.243956442978187E-2</v>
      </c>
      <c r="J83" s="23">
        <f>'Example Results'!I46/10</f>
        <v>0.17745712838583377</v>
      </c>
      <c r="K83" s="23">
        <f>'Example Results'!J46/10</f>
        <v>0.18519804004205645</v>
      </c>
      <c r="L83" s="23">
        <f>'Example Results'!K46/10</f>
        <v>8.5389192030655731E-2</v>
      </c>
      <c r="M83" s="23">
        <f>'Example Results'!L46/10</f>
        <v>0.19674135555578628</v>
      </c>
      <c r="N83" s="23">
        <f>'Example Results'!M46/10</f>
        <v>0.18513636794369642</v>
      </c>
    </row>
    <row r="84" spans="2:16">
      <c r="B84" s="63" t="s">
        <v>5</v>
      </c>
      <c r="C84" s="23">
        <f>'Example Results'!B47/10</f>
        <v>0.18406454940668099</v>
      </c>
      <c r="D84" s="23">
        <f>'Example Results'!C47/10</f>
        <v>7.8822176867354737E-2</v>
      </c>
      <c r="E84" s="23">
        <f>'Example Results'!D47/10</f>
        <v>7.9485683580745259E-2</v>
      </c>
      <c r="F84" s="23">
        <f>'Example Results'!E47/10</f>
        <v>8.3281707566008306E-2</v>
      </c>
      <c r="G84" s="23">
        <f>'Example Results'!F47/10</f>
        <v>0.18984896690803418</v>
      </c>
      <c r="H84" s="23">
        <f>'Example Results'!G47/10</f>
        <v>0.18032381764753383</v>
      </c>
      <c r="I84" s="23">
        <f>'Example Results'!H47/10</f>
        <v>0.1089755797172397</v>
      </c>
      <c r="J84" s="23">
        <f>'Example Results'!I47/10</f>
        <v>0.16269197738881344</v>
      </c>
      <c r="K84" s="23">
        <f>'Example Results'!J47/10</f>
        <v>0.17476694892288824</v>
      </c>
      <c r="L84" s="23">
        <f>'Example Results'!K47/10</f>
        <v>0.19681791402271595</v>
      </c>
      <c r="M84" s="23">
        <f>'Example Results'!L47/10</f>
        <v>0.18782016753439779</v>
      </c>
      <c r="N84" s="23">
        <f>'Example Results'!M47/10</f>
        <v>0.19677963478925112</v>
      </c>
    </row>
    <row r="85" spans="2:16">
      <c r="B85" s="63" t="s">
        <v>6</v>
      </c>
      <c r="C85" s="23">
        <f>'Example Results'!B48/10</f>
        <v>0.17932005108112253</v>
      </c>
      <c r="D85" s="23">
        <f>'Example Results'!C48/10</f>
        <v>0.19734531679489814</v>
      </c>
      <c r="E85" s="23">
        <f>'Example Results'!D48/10</f>
        <v>0.17811425522698016</v>
      </c>
      <c r="F85" s="23">
        <f>'Example Results'!E48/10</f>
        <v>8.014919029413578E-2</v>
      </c>
      <c r="G85" s="23">
        <f>'Example Results'!F48/10</f>
        <v>0.17962841157292259</v>
      </c>
      <c r="H85" s="23">
        <f>'Example Results'!G48/10</f>
        <v>0.17640232284146934</v>
      </c>
      <c r="I85" s="23">
        <f>'Example Results'!H48/10</f>
        <v>0.19314310761009157</v>
      </c>
      <c r="J85" s="23">
        <f>'Example Results'!I48/10</f>
        <v>0.1777484758849828</v>
      </c>
      <c r="K85" s="23">
        <f>'Example Results'!J48/10</f>
        <v>0.16605417006147499</v>
      </c>
      <c r="L85" s="23">
        <f>'Example Results'!K48/10</f>
        <v>0.18871547627265869</v>
      </c>
      <c r="M85" s="23">
        <f>'Example Results'!L48/10</f>
        <v>7.3654480349601703E-2</v>
      </c>
      <c r="N85" s="23">
        <f>'Example Results'!M48/10</f>
        <v>0.17250847414846285</v>
      </c>
    </row>
    <row r="86" spans="2:16">
      <c r="B86" s="63" t="s">
        <v>7</v>
      </c>
      <c r="C86" s="23">
        <f>'Example Results'!B49/10</f>
        <v>0.1784779079448961</v>
      </c>
      <c r="D86" s="23">
        <f>'Example Results'!C49/10</f>
        <v>0.14733775152125089</v>
      </c>
      <c r="E86" s="23">
        <f>'Example Results'!D49/10</f>
        <v>0.17957524597088809</v>
      </c>
      <c r="F86" s="23">
        <f>'Example Results'!E49/10</f>
        <v>0.18202086366447492</v>
      </c>
      <c r="G86" s="23">
        <f>'Example Results'!F49/10</f>
        <v>7.4524269598886056E-2</v>
      </c>
      <c r="H86" s="23">
        <f>'Example Results'!G49/10</f>
        <v>0.16865715793708394</v>
      </c>
      <c r="I86" s="23">
        <f>'Example Results'!H49/10</f>
        <v>0.16628384546226399</v>
      </c>
      <c r="J86" s="23">
        <f>'Example Results'!I49/10</f>
        <v>9.7853335771623057E-2</v>
      </c>
      <c r="K86" s="23">
        <f>'Example Results'!J49/10</f>
        <v>0.15132942492200088</v>
      </c>
      <c r="L86" s="23">
        <f>'Example Results'!K49/10</f>
        <v>0.17649164105288731</v>
      </c>
      <c r="M86" s="23">
        <f>'Example Results'!L49/10</f>
        <v>0.16564798486193144</v>
      </c>
      <c r="N86" s="23">
        <f>'Example Results'!M49/10</f>
        <v>0.17067107094215067</v>
      </c>
    </row>
    <row r="89" spans="2:16">
      <c r="F89" s="11" t="s">
        <v>142</v>
      </c>
    </row>
    <row r="90" spans="2:16">
      <c r="B90" s="22"/>
      <c r="C90" s="63">
        <v>1</v>
      </c>
      <c r="D90" s="63">
        <v>2</v>
      </c>
      <c r="E90" s="63">
        <v>3</v>
      </c>
      <c r="F90" s="63">
        <v>4</v>
      </c>
      <c r="G90" s="63">
        <v>5</v>
      </c>
      <c r="H90" s="63">
        <v>6</v>
      </c>
      <c r="I90" s="63">
        <v>7</v>
      </c>
      <c r="J90" s="63">
        <v>8</v>
      </c>
      <c r="K90" s="63">
        <v>9</v>
      </c>
      <c r="L90" s="63">
        <v>10</v>
      </c>
      <c r="M90" s="63">
        <v>11</v>
      </c>
      <c r="N90" s="63">
        <v>12</v>
      </c>
    </row>
    <row r="91" spans="2:16">
      <c r="B91" s="63" t="s">
        <v>1</v>
      </c>
      <c r="C91" s="23">
        <f>'Example Results'!B42/12</f>
        <v>0.14113776979681952</v>
      </c>
      <c r="D91" s="23">
        <f>'Example Results'!C42/12</f>
        <v>0.10795711756709032</v>
      </c>
      <c r="E91" s="23">
        <f>'Example Results'!D42/12</f>
        <v>0.13809669736044633</v>
      </c>
      <c r="F91" s="23">
        <f>'Example Results'!E42/12</f>
        <v>0.15496082632578859</v>
      </c>
      <c r="G91" s="23">
        <f>'Example Results'!F42/12</f>
        <v>0.14310844144556484</v>
      </c>
      <c r="H91" s="23">
        <f>'Example Results'!G42/12</f>
        <v>7.1818685677508695E-2</v>
      </c>
      <c r="I91" s="23">
        <f>'Example Results'!H42/12</f>
        <v>0.11160427786665679</v>
      </c>
      <c r="J91" s="23">
        <f>'Example Results'!I42/12</f>
        <v>0.14848880037145587</v>
      </c>
      <c r="K91" s="23">
        <f>'Example Results'!J42/12</f>
        <v>0.11780161487714458</v>
      </c>
      <c r="L91" s="23">
        <f>'Example Results'!K42/12</f>
        <v>0.15817380087540664</v>
      </c>
      <c r="M91" s="23">
        <f>'Example Results'!L42/12</f>
        <v>7.5384325387288911E-2</v>
      </c>
      <c r="N91" s="23">
        <f>'Example Results'!M42/12</f>
        <v>0.12224094264702502</v>
      </c>
      <c r="P91" s="64">
        <f>COUNTIF(C91:N98,"&lt;0.3")-COUNTIF(C91:N98,"&lt;0.1")</f>
        <v>67</v>
      </c>
    </row>
    <row r="92" spans="2:16">
      <c r="B92" s="63" t="s">
        <v>2</v>
      </c>
      <c r="C92" s="23">
        <f>'Example Results'!B43/12</f>
        <v>8.2554592915007982E-2</v>
      </c>
      <c r="D92" s="23">
        <f>'Example Results'!C43/12</f>
        <v>0.13190822128363097</v>
      </c>
      <c r="E92" s="23">
        <f>'Example Results'!D43/12</f>
        <v>0.14691864292470375</v>
      </c>
      <c r="F92" s="23">
        <f>'Example Results'!E43/12</f>
        <v>0.13804353175841183</v>
      </c>
      <c r="G92" s="23">
        <f>'Example Results'!F43/12</f>
        <v>6.9548514470635689E-2</v>
      </c>
      <c r="H92" s="23">
        <f>'Example Results'!G43/12</f>
        <v>0.15079973187322199</v>
      </c>
      <c r="I92" s="23">
        <f>'Example Results'!H43/12</f>
        <v>7.5919525781102837E-2</v>
      </c>
      <c r="J92" s="23">
        <f>'Example Results'!I43/12</f>
        <v>0.12984716811142696</v>
      </c>
      <c r="K92" s="23">
        <f>'Example Results'!J43/12</f>
        <v>0.11808516475466191</v>
      </c>
      <c r="L92" s="23">
        <f>'Example Results'!K43/12</f>
        <v>7.3810623567067815E-2</v>
      </c>
      <c r="M92" s="23">
        <f>'Example Results'!L43/12</f>
        <v>0.13791770650026353</v>
      </c>
      <c r="N92" s="23">
        <f>'Example Results'!M43/12</f>
        <v>0.11520536131112667</v>
      </c>
    </row>
    <row r="93" spans="2:16">
      <c r="B93" s="63" t="s">
        <v>0</v>
      </c>
      <c r="C93" s="23">
        <f>'Example Results'!B44/12</f>
        <v>7.1178926266360257E-2</v>
      </c>
      <c r="D93" s="23">
        <f>'Example Results'!C44/12</f>
        <v>8.2823965298649424E-2</v>
      </c>
      <c r="E93" s="23">
        <f>'Example Results'!D44/12</f>
        <v>0.14272210473744751</v>
      </c>
      <c r="F93" s="23">
        <f>'Example Results'!E44/12</f>
        <v>0.13859822620630508</v>
      </c>
      <c r="G93" s="23">
        <f>'Example Results'!F44/12</f>
        <v>0.10548846144595524</v>
      </c>
      <c r="H93" s="23">
        <f>'Example Results'!G44/12</f>
        <v>8.3768540828128971E-2</v>
      </c>
      <c r="I93" s="23">
        <f>'Example Results'!H44/12</f>
        <v>6.4655506896727541E-2</v>
      </c>
      <c r="J93" s="23">
        <f>'Example Results'!I44/12</f>
        <v>0.13575209431072502</v>
      </c>
      <c r="K93" s="23">
        <f>'Example Results'!J44/12</f>
        <v>6.5589449305800199E-2</v>
      </c>
      <c r="L93" s="23">
        <f>'Example Results'!K44/12</f>
        <v>7.3294917227333195E-2</v>
      </c>
      <c r="M93" s="23">
        <f>'Example Results'!L44/12</f>
        <v>6.6819346899531548E-2</v>
      </c>
      <c r="N93" s="23">
        <f>'Example Results'!M44/12</f>
        <v>0.15463474396664365</v>
      </c>
    </row>
    <row r="94" spans="2:16">
      <c r="B94" s="63" t="s">
        <v>3</v>
      </c>
      <c r="C94" s="23">
        <f>'Example Results'!B45/12</f>
        <v>6.4834497756910345E-2</v>
      </c>
      <c r="D94" s="23">
        <f>'Example Results'!C45/12</f>
        <v>0.12956007386044069</v>
      </c>
      <c r="E94" s="23">
        <f>'Example Results'!D45/12</f>
        <v>0.14613888076153114</v>
      </c>
      <c r="F94" s="23">
        <f>'Example Results'!E45/12</f>
        <v>0.15014402278146319</v>
      </c>
      <c r="G94" s="23">
        <f>'Example Results'!F45/12</f>
        <v>0.10762394646100749</v>
      </c>
      <c r="H94" s="23">
        <f>'Example Results'!G45/12</f>
        <v>6.6007685375138236E-2</v>
      </c>
      <c r="I94" s="23">
        <f>'Example Results'!H45/12</f>
        <v>6.4419806061041279E-2</v>
      </c>
      <c r="J94" s="23">
        <f>'Example Results'!I45/12</f>
        <v>6.4419806061041279E-2</v>
      </c>
      <c r="K94" s="23">
        <f>'Example Results'!J45/12</f>
        <v>0.14193170945386799</v>
      </c>
      <c r="L94" s="23">
        <f>'Example Results'!K45/12</f>
        <v>0.12518277262626717</v>
      </c>
      <c r="M94" s="23">
        <f>'Example Results'!L45/12</f>
        <v>0.14424618532910308</v>
      </c>
      <c r="N94" s="23">
        <f>'Example Results'!M45/12</f>
        <v>0.15242837148221208</v>
      </c>
    </row>
    <row r="95" spans="2:16">
      <c r="B95" s="63" t="s">
        <v>4</v>
      </c>
      <c r="C95" s="23">
        <f>'Example Results'!B46/12</f>
        <v>7.1090316929636091E-2</v>
      </c>
      <c r="D95" s="23">
        <f>'Example Results'!C46/12</f>
        <v>0.15445929747992984</v>
      </c>
      <c r="E95" s="23">
        <f>'Example Results'!D46/12</f>
        <v>6.4990450189544871E-2</v>
      </c>
      <c r="F95" s="23">
        <f>'Example Results'!E46/12</f>
        <v>0.15663199841640624</v>
      </c>
      <c r="G95" s="23">
        <f>'Example Results'!F46/12</f>
        <v>0.16266097768711812</v>
      </c>
      <c r="H95" s="23">
        <f>'Example Results'!G46/12</f>
        <v>0.1625812292840664</v>
      </c>
      <c r="I95" s="23">
        <f>'Example Results'!H46/12</f>
        <v>6.8699637024818225E-2</v>
      </c>
      <c r="J95" s="23">
        <f>'Example Results'!I46/12</f>
        <v>0.14788094032152813</v>
      </c>
      <c r="K95" s="23">
        <f>'Example Results'!J46/12</f>
        <v>0.15433170003504704</v>
      </c>
      <c r="L95" s="23">
        <f>'Example Results'!K46/12</f>
        <v>7.1157660025546451E-2</v>
      </c>
      <c r="M95" s="23">
        <f>'Example Results'!L46/12</f>
        <v>0.16395112962982192</v>
      </c>
      <c r="N95" s="23">
        <f>'Example Results'!M46/12</f>
        <v>0.15428030661974701</v>
      </c>
    </row>
    <row r="96" spans="2:16">
      <c r="B96" s="63" t="s">
        <v>5</v>
      </c>
      <c r="C96" s="23">
        <f>'Example Results'!B47/12</f>
        <v>0.15338712450556749</v>
      </c>
      <c r="D96" s="23">
        <f>'Example Results'!C47/12</f>
        <v>6.5685147389462281E-2</v>
      </c>
      <c r="E96" s="23">
        <f>'Example Results'!D47/12</f>
        <v>6.6238069650621054E-2</v>
      </c>
      <c r="F96" s="23">
        <f>'Example Results'!E47/12</f>
        <v>6.9401422971673579E-2</v>
      </c>
      <c r="G96" s="23">
        <f>'Example Results'!F47/12</f>
        <v>0.15820747242336183</v>
      </c>
      <c r="H96" s="23">
        <f>'Example Results'!G47/12</f>
        <v>0.15026984803961152</v>
      </c>
      <c r="I96" s="23">
        <f>'Example Results'!H47/12</f>
        <v>9.0812983097699751E-2</v>
      </c>
      <c r="J96" s="23">
        <f>'Example Results'!I47/12</f>
        <v>0.13557664782401121</v>
      </c>
      <c r="K96" s="23">
        <f>'Example Results'!J47/12</f>
        <v>0.14563912410240687</v>
      </c>
      <c r="L96" s="23">
        <f>'Example Results'!K47/12</f>
        <v>0.16401492835226331</v>
      </c>
      <c r="M96" s="23">
        <f>'Example Results'!L47/12</f>
        <v>0.15651680627866482</v>
      </c>
      <c r="N96" s="23">
        <f>'Example Results'!M47/12</f>
        <v>0.16398302899104258</v>
      </c>
    </row>
    <row r="97" spans="2:16">
      <c r="B97" s="63" t="s">
        <v>6</v>
      </c>
      <c r="C97" s="23">
        <f>'Example Results'!B48/12</f>
        <v>0.14943337590093544</v>
      </c>
      <c r="D97" s="23">
        <f>'Example Results'!C48/12</f>
        <v>0.16445443066241514</v>
      </c>
      <c r="E97" s="23">
        <f>'Example Results'!D48/12</f>
        <v>0.14842854602248345</v>
      </c>
      <c r="F97" s="23">
        <f>'Example Results'!E48/12</f>
        <v>6.6790991911779812E-2</v>
      </c>
      <c r="G97" s="23">
        <f>'Example Results'!F48/12</f>
        <v>0.1496903429774355</v>
      </c>
      <c r="H97" s="23">
        <f>'Example Results'!G48/12</f>
        <v>0.14700193570122447</v>
      </c>
      <c r="I97" s="23">
        <f>'Example Results'!H48/12</f>
        <v>0.16095258967507631</v>
      </c>
      <c r="J97" s="23">
        <f>'Example Results'!I48/12</f>
        <v>0.14812372990415232</v>
      </c>
      <c r="K97" s="23">
        <f>'Example Results'!J48/12</f>
        <v>0.13837847505122916</v>
      </c>
      <c r="L97" s="23">
        <f>'Example Results'!K48/12</f>
        <v>0.15726289689388226</v>
      </c>
      <c r="M97" s="23">
        <f>'Example Results'!L48/12</f>
        <v>6.1378733624668086E-2</v>
      </c>
      <c r="N97" s="23">
        <f>'Example Results'!M48/12</f>
        <v>0.14375706179038569</v>
      </c>
    </row>
    <row r="98" spans="2:16">
      <c r="B98" s="63" t="s">
        <v>7</v>
      </c>
      <c r="C98" s="23">
        <f>'Example Results'!B49/12</f>
        <v>0.14873158995408009</v>
      </c>
      <c r="D98" s="23">
        <f>'Example Results'!C49/12</f>
        <v>0.12278145960104242</v>
      </c>
      <c r="E98" s="23">
        <f>'Example Results'!D49/12</f>
        <v>0.14964603830907341</v>
      </c>
      <c r="F98" s="23">
        <f>'Example Results'!E49/12</f>
        <v>0.15168405305372909</v>
      </c>
      <c r="G98" s="23">
        <f>'Example Results'!F49/12</f>
        <v>6.2103557999071718E-2</v>
      </c>
      <c r="H98" s="23">
        <f>'Example Results'!G49/12</f>
        <v>0.14054763161423661</v>
      </c>
      <c r="I98" s="23">
        <f>'Example Results'!H49/12</f>
        <v>0.13856987121855333</v>
      </c>
      <c r="J98" s="23">
        <f>'Example Results'!I49/12</f>
        <v>8.1544446476352547E-2</v>
      </c>
      <c r="K98" s="23">
        <f>'Example Results'!J49/12</f>
        <v>0.12610785410166739</v>
      </c>
      <c r="L98" s="23">
        <f>'Example Results'!K49/12</f>
        <v>0.14707636754407274</v>
      </c>
      <c r="M98" s="23">
        <f>'Example Results'!L49/12</f>
        <v>0.13803998738494286</v>
      </c>
      <c r="N98" s="23">
        <f>'Example Results'!M49/12</f>
        <v>0.14222589245179221</v>
      </c>
    </row>
    <row r="101" spans="2:16">
      <c r="F101" s="11" t="s">
        <v>143</v>
      </c>
    </row>
    <row r="102" spans="2:16">
      <c r="B102" s="22"/>
      <c r="C102" s="63">
        <v>1</v>
      </c>
      <c r="D102" s="63">
        <v>2</v>
      </c>
      <c r="E102" s="63">
        <v>3</v>
      </c>
      <c r="F102" s="63">
        <v>4</v>
      </c>
      <c r="G102" s="63">
        <v>5</v>
      </c>
      <c r="H102" s="63">
        <v>6</v>
      </c>
      <c r="I102" s="63">
        <v>7</v>
      </c>
      <c r="J102" s="63">
        <v>8</v>
      </c>
      <c r="K102" s="63">
        <v>9</v>
      </c>
      <c r="L102" s="63">
        <v>10</v>
      </c>
      <c r="M102" s="63">
        <v>11</v>
      </c>
      <c r="N102" s="63">
        <v>12</v>
      </c>
    </row>
    <row r="103" spans="2:16">
      <c r="B103" s="63" t="s">
        <v>1</v>
      </c>
      <c r="C103" s="23">
        <f>'Example Results'!B42/14</f>
        <v>0.12097523125441674</v>
      </c>
      <c r="D103" s="23">
        <f>'Example Results'!C42/14</f>
        <v>9.2534672200363141E-2</v>
      </c>
      <c r="E103" s="23">
        <f>'Example Results'!D42/14</f>
        <v>0.11836859773752542</v>
      </c>
      <c r="F103" s="23">
        <f>'Example Results'!E42/14</f>
        <v>0.13282356542210449</v>
      </c>
      <c r="G103" s="23">
        <f>'Example Results'!F42/14</f>
        <v>0.12266437838191271</v>
      </c>
      <c r="H103" s="23">
        <f>'Example Results'!G42/14</f>
        <v>6.1558873437864592E-2</v>
      </c>
      <c r="I103" s="23">
        <f>'Example Results'!H42/14</f>
        <v>9.5660809599991542E-2</v>
      </c>
      <c r="J103" s="23">
        <f>'Example Results'!I42/14</f>
        <v>0.12727611460410504</v>
      </c>
      <c r="K103" s="23">
        <f>'Example Results'!J42/14</f>
        <v>0.10097281275183821</v>
      </c>
      <c r="L103" s="23">
        <f>'Example Results'!K42/14</f>
        <v>0.13557754360749141</v>
      </c>
      <c r="M103" s="23">
        <f>'Example Results'!L42/14</f>
        <v>6.4615136046247634E-2</v>
      </c>
      <c r="N103" s="23">
        <f>'Example Results'!M42/14</f>
        <v>0.10477795084030717</v>
      </c>
      <c r="P103" s="64">
        <f>COUNTIF(C103:N110,"&lt;0.3")-COUNTIF(C103:N110,"&lt;0.1")</f>
        <v>62</v>
      </c>
    </row>
    <row r="104" spans="2:16">
      <c r="B104" s="63" t="s">
        <v>2</v>
      </c>
      <c r="C104" s="23">
        <f>'Example Results'!B43/14</f>
        <v>7.0761079641435423E-2</v>
      </c>
      <c r="D104" s="23">
        <f>'Example Results'!C43/14</f>
        <v>0.11306418967168368</v>
      </c>
      <c r="E104" s="23">
        <f>'Example Results'!D43/14</f>
        <v>0.12593026536403179</v>
      </c>
      <c r="F104" s="23">
        <f>'Example Results'!E43/14</f>
        <v>0.11832302722149586</v>
      </c>
      <c r="G104" s="23">
        <f>'Example Results'!F43/14</f>
        <v>5.961301240340202E-2</v>
      </c>
      <c r="H104" s="23">
        <f>'Example Results'!G43/14</f>
        <v>0.12925691303419026</v>
      </c>
      <c r="I104" s="23">
        <f>'Example Results'!H43/14</f>
        <v>6.5073879240945293E-2</v>
      </c>
      <c r="J104" s="23">
        <f>'Example Results'!I43/14</f>
        <v>0.11129757266693741</v>
      </c>
      <c r="K104" s="23">
        <f>'Example Results'!J43/14</f>
        <v>0.10121585550399592</v>
      </c>
      <c r="L104" s="23">
        <f>'Example Results'!K43/14</f>
        <v>6.3266248771772421E-2</v>
      </c>
      <c r="M104" s="23">
        <f>'Example Results'!L43/14</f>
        <v>0.11821517700022588</v>
      </c>
      <c r="N104" s="23">
        <f>'Example Results'!M43/14</f>
        <v>9.8747452552394283E-2</v>
      </c>
    </row>
    <row r="105" spans="2:16">
      <c r="B105" s="63" t="s">
        <v>0</v>
      </c>
      <c r="C105" s="23">
        <f>'Example Results'!B44/14</f>
        <v>6.1010508228308787E-2</v>
      </c>
      <c r="D105" s="23">
        <f>'Example Results'!C44/14</f>
        <v>7.0991970255985221E-2</v>
      </c>
      <c r="E105" s="23">
        <f>'Example Results'!D44/14</f>
        <v>0.12233323263209786</v>
      </c>
      <c r="F105" s="23">
        <f>'Example Results'!E44/14</f>
        <v>0.11879847960540435</v>
      </c>
      <c r="G105" s="23">
        <f>'Example Results'!F44/14</f>
        <v>9.0418681239390203E-2</v>
      </c>
      <c r="H105" s="23">
        <f>'Example Results'!G44/14</f>
        <v>7.1801606424110556E-2</v>
      </c>
      <c r="I105" s="23">
        <f>'Example Results'!H44/14</f>
        <v>5.5419005911480752E-2</v>
      </c>
      <c r="J105" s="23">
        <f>'Example Results'!I44/14</f>
        <v>0.11635893798062145</v>
      </c>
      <c r="K105" s="23">
        <f>'Example Results'!J44/14</f>
        <v>5.6219527976400174E-2</v>
      </c>
      <c r="L105" s="23">
        <f>'Example Results'!K44/14</f>
        <v>6.2824214766285594E-2</v>
      </c>
      <c r="M105" s="23">
        <f>'Example Results'!L44/14</f>
        <v>5.7273725913884188E-2</v>
      </c>
      <c r="N105" s="23">
        <f>'Example Results'!M44/14</f>
        <v>0.13254406625712314</v>
      </c>
    </row>
    <row r="106" spans="2:16">
      <c r="B106" s="63" t="s">
        <v>3</v>
      </c>
      <c r="C106" s="23">
        <f>'Example Results'!B45/14</f>
        <v>5.5572426648780295E-2</v>
      </c>
      <c r="D106" s="23">
        <f>'Example Results'!C45/14</f>
        <v>0.11105149188037775</v>
      </c>
      <c r="E106" s="23">
        <f>'Example Results'!D45/14</f>
        <v>0.12526189779559813</v>
      </c>
      <c r="F106" s="23">
        <f>'Example Results'!E45/14</f>
        <v>0.1286948766698256</v>
      </c>
      <c r="G106" s="23">
        <f>'Example Results'!F45/14</f>
        <v>9.2249096966577862E-2</v>
      </c>
      <c r="H106" s="23">
        <f>'Example Results'!G45/14</f>
        <v>5.6578016035832776E-2</v>
      </c>
      <c r="I106" s="23">
        <f>'Example Results'!H45/14</f>
        <v>5.5216976623749671E-2</v>
      </c>
      <c r="J106" s="23">
        <f>'Example Results'!I45/14</f>
        <v>5.5216976623749671E-2</v>
      </c>
      <c r="K106" s="23">
        <f>'Example Results'!J45/14</f>
        <v>0.12165575096045829</v>
      </c>
      <c r="L106" s="23">
        <f>'Example Results'!K45/14</f>
        <v>0.10729951939394329</v>
      </c>
      <c r="M106" s="23">
        <f>'Example Results'!L45/14</f>
        <v>0.12363958742494549</v>
      </c>
      <c r="N106" s="23">
        <f>'Example Results'!M45/14</f>
        <v>0.13065288984189607</v>
      </c>
    </row>
    <row r="107" spans="2:16">
      <c r="B107" s="63" t="s">
        <v>4</v>
      </c>
      <c r="C107" s="23">
        <f>'Example Results'!B46/14</f>
        <v>6.09345573682595E-2</v>
      </c>
      <c r="D107" s="23">
        <f>'Example Results'!C46/14</f>
        <v>0.13239368355422557</v>
      </c>
      <c r="E107" s="23">
        <f>'Example Results'!D46/14</f>
        <v>5.5706100162467034E-2</v>
      </c>
      <c r="F107" s="23">
        <f>'Example Results'!E46/14</f>
        <v>0.13425599864263391</v>
      </c>
      <c r="G107" s="23">
        <f>'Example Results'!F46/14</f>
        <v>0.13942369516038697</v>
      </c>
      <c r="H107" s="23">
        <f>'Example Results'!G46/14</f>
        <v>0.13935533938634262</v>
      </c>
      <c r="I107" s="23">
        <f>'Example Results'!H46/14</f>
        <v>5.8885403164129914E-2</v>
      </c>
      <c r="J107" s="23">
        <f>'Example Results'!I46/14</f>
        <v>0.12675509170416696</v>
      </c>
      <c r="K107" s="23">
        <f>'Example Results'!J46/14</f>
        <v>0.1322843143157546</v>
      </c>
      <c r="L107" s="23">
        <f>'Example Results'!K46/14</f>
        <v>6.0992280021896952E-2</v>
      </c>
      <c r="M107" s="23">
        <f>'Example Results'!L46/14</f>
        <v>0.14052953968270449</v>
      </c>
      <c r="N107" s="23">
        <f>'Example Results'!M46/14</f>
        <v>0.132240262816926</v>
      </c>
    </row>
    <row r="108" spans="2:16">
      <c r="B108" s="63" t="s">
        <v>5</v>
      </c>
      <c r="C108" s="23">
        <f>'Example Results'!B47/14</f>
        <v>0.13147467814762928</v>
      </c>
      <c r="D108" s="23">
        <f>'Example Results'!C47/14</f>
        <v>5.630155490525339E-2</v>
      </c>
      <c r="E108" s="23">
        <f>'Example Results'!D47/14</f>
        <v>5.6775488271960897E-2</v>
      </c>
      <c r="F108" s="23">
        <f>'Example Results'!E47/14</f>
        <v>5.9486933975720212E-2</v>
      </c>
      <c r="G108" s="23">
        <f>'Example Results'!F47/14</f>
        <v>0.13560640493431014</v>
      </c>
      <c r="H108" s="23">
        <f>'Example Results'!G47/14</f>
        <v>0.12880272689109559</v>
      </c>
      <c r="I108" s="23">
        <f>'Example Results'!H47/14</f>
        <v>7.7839699798028364E-2</v>
      </c>
      <c r="J108" s="23">
        <f>'Example Results'!I47/14</f>
        <v>0.11620855527772389</v>
      </c>
      <c r="K108" s="23">
        <f>'Example Results'!J47/14</f>
        <v>0.12483353494492018</v>
      </c>
      <c r="L108" s="23">
        <f>'Example Results'!K47/14</f>
        <v>0.14058422430193998</v>
      </c>
      <c r="M108" s="23">
        <f>'Example Results'!L47/14</f>
        <v>0.13415726252456986</v>
      </c>
      <c r="N108" s="23">
        <f>'Example Results'!M47/14</f>
        <v>0.14055688199232222</v>
      </c>
    </row>
    <row r="109" spans="2:16">
      <c r="B109" s="63" t="s">
        <v>6</v>
      </c>
      <c r="C109" s="23">
        <f>'Example Results'!B48/14</f>
        <v>0.12808575077223036</v>
      </c>
      <c r="D109" s="23">
        <f>'Example Results'!C48/14</f>
        <v>0.14096094056778438</v>
      </c>
      <c r="E109" s="23">
        <f>'Example Results'!D48/14</f>
        <v>0.12722446801927154</v>
      </c>
      <c r="F109" s="23">
        <f>'Example Results'!E48/14</f>
        <v>5.7249421638668412E-2</v>
      </c>
      <c r="G109" s="23">
        <f>'Example Results'!F48/14</f>
        <v>0.12830600826637328</v>
      </c>
      <c r="H109" s="23">
        <f>'Example Results'!G48/14</f>
        <v>0.1260016591724781</v>
      </c>
      <c r="I109" s="23">
        <f>'Example Results'!H48/14</f>
        <v>0.13795936257863683</v>
      </c>
      <c r="J109" s="23">
        <f>'Example Results'!I48/14</f>
        <v>0.126963197060702</v>
      </c>
      <c r="K109" s="23">
        <f>'Example Results'!J48/14</f>
        <v>0.11861012147248215</v>
      </c>
      <c r="L109" s="23">
        <f>'Example Results'!K48/14</f>
        <v>0.13479676876618479</v>
      </c>
      <c r="M109" s="23">
        <f>'Example Results'!L48/14</f>
        <v>5.2610343106858359E-2</v>
      </c>
      <c r="N109" s="23">
        <f>'Example Results'!M48/14</f>
        <v>0.12322033867747346</v>
      </c>
    </row>
    <row r="110" spans="2:16">
      <c r="B110" s="63" t="s">
        <v>7</v>
      </c>
      <c r="C110" s="23">
        <f>'Example Results'!B49/14</f>
        <v>0.12748421996064008</v>
      </c>
      <c r="D110" s="23">
        <f>'Example Results'!C49/14</f>
        <v>0.10524125108660778</v>
      </c>
      <c r="E110" s="23">
        <f>'Example Results'!D49/14</f>
        <v>0.12826803283634863</v>
      </c>
      <c r="F110" s="23">
        <f>'Example Results'!E49/14</f>
        <v>0.13001490261748208</v>
      </c>
      <c r="G110" s="23">
        <f>'Example Results'!F49/14</f>
        <v>5.3231621142061473E-2</v>
      </c>
      <c r="H110" s="23">
        <f>'Example Results'!G49/14</f>
        <v>0.12046939852648852</v>
      </c>
      <c r="I110" s="23">
        <f>'Example Results'!H49/14</f>
        <v>0.11877417533018857</v>
      </c>
      <c r="J110" s="23">
        <f>'Example Results'!I49/14</f>
        <v>6.989523983687361E-2</v>
      </c>
      <c r="K110" s="23">
        <f>'Example Results'!J49/14</f>
        <v>0.10809244637285777</v>
      </c>
      <c r="L110" s="23">
        <f>'Example Results'!K49/14</f>
        <v>0.12606545789491949</v>
      </c>
      <c r="M110" s="23">
        <f>'Example Results'!L49/14</f>
        <v>0.11831998918709388</v>
      </c>
      <c r="N110" s="23">
        <f>'Example Results'!M49/14</f>
        <v>0.12190790781582191</v>
      </c>
    </row>
  </sheetData>
  <mergeCells count="1">
    <mergeCell ref="C4:D4"/>
  </mergeCells>
  <phoneticPr fontId="21"/>
  <conditionalFormatting sqref="C6:N13">
    <cfRule type="cellIs" dxfId="45" priority="17" operator="between">
      <formula>0.1</formula>
      <formula>0.3</formula>
    </cfRule>
    <cfRule type="cellIs" dxfId="44" priority="27" stopIfTrue="1" operator="between">
      <formula>0.1</formula>
      <formula>0.16</formula>
    </cfRule>
    <cfRule type="cellIs" dxfId="43" priority="64" stopIfTrue="1" operator="between">
      <formula>0.1</formula>
      <formula>0.15</formula>
    </cfRule>
    <cfRule type="cellIs" dxfId="42" priority="83" stopIfTrue="1" operator="between">
      <formula>0.05</formula>
      <formula>0.3</formula>
    </cfRule>
    <cfRule type="cellIs" dxfId="41" priority="84" stopIfTrue="1" operator="greaterThan">
      <formula>0.3</formula>
    </cfRule>
    <cfRule type="cellIs" dxfId="40" priority="85" stopIfTrue="1" operator="lessThan">
      <formula>0.05</formula>
    </cfRule>
    <cfRule type="cellIs" dxfId="39" priority="90" stopIfTrue="1" operator="lessThan">
      <formula>0.15</formula>
    </cfRule>
  </conditionalFormatting>
  <conditionalFormatting sqref="C18:N25">
    <cfRule type="cellIs" dxfId="38" priority="16" operator="between">
      <formula>0.1</formula>
      <formula>0.3</formula>
    </cfRule>
    <cfRule type="cellIs" dxfId="37" priority="26" stopIfTrue="1" operator="between">
      <formula>0.1</formula>
      <formula>0.16</formula>
    </cfRule>
    <cfRule type="cellIs" dxfId="36" priority="80" stopIfTrue="1" operator="greaterThan">
      <formula>0.3</formula>
    </cfRule>
    <cfRule type="cellIs" dxfId="35" priority="81" stopIfTrue="1" operator="lessThan">
      <formula>0.05</formula>
    </cfRule>
    <cfRule type="cellIs" dxfId="34" priority="82" stopIfTrue="1" operator="between">
      <formula>0.05</formula>
      <formula>0.3</formula>
    </cfRule>
    <cfRule type="cellIs" dxfId="33" priority="89" stopIfTrue="1" operator="lessThan">
      <formula>0.15</formula>
    </cfRule>
  </conditionalFormatting>
  <conditionalFormatting sqref="C30:N37 C42:N49">
    <cfRule type="cellIs" dxfId="32" priority="77" stopIfTrue="1" operator="between">
      <formula>0.05</formula>
      <formula>0.3</formula>
    </cfRule>
    <cfRule type="cellIs" dxfId="31" priority="78" stopIfTrue="1" operator="lessThan">
      <formula>0.05</formula>
    </cfRule>
    <cfRule type="cellIs" dxfId="30" priority="79" stopIfTrue="1" operator="greaterThan">
      <formula>0.3</formula>
    </cfRule>
    <cfRule type="cellIs" dxfId="29" priority="88" stopIfTrue="1" operator="lessThan">
      <formula>0.15</formula>
    </cfRule>
  </conditionalFormatting>
  <conditionalFormatting sqref="C55:N62 C67:N74 C91:N98 C103:N110 C79:N86">
    <cfRule type="cellIs" dxfId="28" priority="70" stopIfTrue="1" operator="between">
      <formula>0.05</formula>
      <formula>0.3</formula>
    </cfRule>
    <cfRule type="cellIs" dxfId="27" priority="71" stopIfTrue="1" operator="greaterThan">
      <formula>0.3</formula>
    </cfRule>
    <cfRule type="cellIs" dxfId="26" priority="72" stopIfTrue="1" operator="lessThan">
      <formula>0.05</formula>
    </cfRule>
    <cfRule type="cellIs" dxfId="25" priority="73" stopIfTrue="1" operator="greaterThan">
      <formula>0.3</formula>
    </cfRule>
    <cfRule type="cellIs" dxfId="24" priority="86" stopIfTrue="1" operator="lessThan">
      <formula>0.15</formula>
    </cfRule>
  </conditionalFormatting>
  <conditionalFormatting sqref="P6:P110">
    <cfRule type="expression" dxfId="23" priority="18" stopIfTrue="1">
      <formula>"max"</formula>
    </cfRule>
    <cfRule type="expression" dxfId="22" priority="33" stopIfTrue="1">
      <formula>"Max"</formula>
    </cfRule>
  </conditionalFormatting>
  <conditionalFormatting sqref="C30:N37">
    <cfRule type="cellIs" dxfId="21" priority="15" operator="between">
      <formula>0.1</formula>
      <formula>0.3</formula>
    </cfRule>
    <cfRule type="cellIs" dxfId="20" priority="25" stopIfTrue="1" operator="between">
      <formula>0.1</formula>
      <formula>0.16</formula>
    </cfRule>
  </conditionalFormatting>
  <conditionalFormatting sqref="C42:N49">
    <cfRule type="cellIs" dxfId="19" priority="14" operator="between">
      <formula>0.1</formula>
      <formula>0.3</formula>
    </cfRule>
    <cfRule type="cellIs" dxfId="18" priority="24" stopIfTrue="1" operator="between">
      <formula>0.1</formula>
      <formula>0.16</formula>
    </cfRule>
  </conditionalFormatting>
  <conditionalFormatting sqref="C55:N62">
    <cfRule type="cellIs" dxfId="17" priority="13" operator="between">
      <formula>0.1</formula>
      <formula>0.3</formula>
    </cfRule>
    <cfRule type="cellIs" dxfId="16" priority="23" stopIfTrue="1" operator="between">
      <formula>0.1</formula>
      <formula>0.16</formula>
    </cfRule>
  </conditionalFormatting>
  <conditionalFormatting sqref="C67:N74">
    <cfRule type="cellIs" dxfId="15" priority="22" stopIfTrue="1" operator="between">
      <formula>0.1</formula>
      <formula>0.16</formula>
    </cfRule>
  </conditionalFormatting>
  <conditionalFormatting sqref="C79:N86">
    <cfRule type="cellIs" dxfId="14" priority="21" stopIfTrue="1" operator="between">
      <formula>0.1</formula>
      <formula>0.16</formula>
    </cfRule>
  </conditionalFormatting>
  <conditionalFormatting sqref="C91:N98">
    <cfRule type="cellIs" dxfId="13" priority="20" stopIfTrue="1" operator="between">
      <formula>0.1</formula>
      <formula>0.16</formula>
    </cfRule>
  </conditionalFormatting>
  <conditionalFormatting sqref="C103:N110">
    <cfRule type="cellIs" dxfId="12" priority="1" operator="between">
      <formula>0.1</formula>
      <formula>0.3</formula>
    </cfRule>
    <cfRule type="cellIs" dxfId="11" priority="2" operator="lessThan">
      <formula>0.1</formula>
    </cfRule>
    <cfRule type="cellIs" dxfId="10" priority="3" operator="greaterThan">
      <formula>0.3</formula>
    </cfRule>
    <cfRule type="cellIs" dxfId="9" priority="4" operator="greaterThan">
      <formula>0.1</formula>
    </cfRule>
    <cfRule type="cellIs" dxfId="8" priority="5" operator="between">
      <formula>0.1</formula>
      <formula>0.3</formula>
    </cfRule>
    <cfRule type="cellIs" dxfId="7" priority="6" operator="between">
      <formula>0.1</formula>
      <formula>0.3</formula>
    </cfRule>
    <cfRule type="cellIs" dxfId="6" priority="19" stopIfTrue="1" operator="between">
      <formula>0.1</formula>
      <formula>0.16</formula>
    </cfRule>
  </conditionalFormatting>
  <conditionalFormatting sqref="C18:N25 C30:N37 C6:N13 C42:N49 C55:N62 C67:N74 C79:N86 C91:N98 C103:N110">
    <cfRule type="cellIs" dxfId="5" priority="10" operator="greaterThan">
      <formula>0.3</formula>
    </cfRule>
    <cfRule type="cellIs" dxfId="4" priority="11" operator="between">
      <formula>0.1</formula>
      <formula>0.3</formula>
    </cfRule>
    <cfRule type="cellIs" dxfId="3" priority="12" operator="lessThan">
      <formula>0.1</formula>
    </cfRule>
  </conditionalFormatting>
  <conditionalFormatting sqref="C6:N13 C18:N25 C30:N37 C42:N49 C55:N62 C67:N74 C79:N86 C91:N98">
    <cfRule type="cellIs" dxfId="2" priority="7" operator="lessThan">
      <formula>0.1</formula>
    </cfRule>
    <cfRule type="cellIs" dxfId="1" priority="8" operator="greaterThan">
      <formula>0.3</formula>
    </cfRule>
    <cfRule type="cellIs" dxfId="0" priority="9" operator="between">
      <formula>0.1</formula>
      <formula>0.3</formula>
    </cfRule>
  </conditionalFormatting>
  <pageMargins left="0.45" right="0.45" top="0.75" bottom="0.75" header="0.3" footer="0.3"/>
  <pageSetup scale="59" orientation="landscape"/>
  <headerFooter>
    <oddHeader>&amp;R100-6260-B2</oddHeader>
    <oddFooter>&amp;RSample Dilution Guide Page &amp;P of &amp;N</oddFooter>
  </headerFooter>
  <rowBreaks count="1" manualBreakCount="1">
    <brk id="52" max="16383" man="1"/>
  </rowBreaks>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Protocol</vt:lpstr>
      <vt:lpstr>Raw Data</vt:lpstr>
      <vt:lpstr>Example Results</vt:lpstr>
      <vt:lpstr>Sample Dilution Guide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Peilin Chen</dc:creator>
  <cp:lastModifiedBy>Tsukasa Kouno</cp:lastModifiedBy>
  <cp:lastPrinted>2014-07-01T01:10:31Z</cp:lastPrinted>
  <dcterms:created xsi:type="dcterms:W3CDTF">2012-07-06T22:36:30Z</dcterms:created>
  <dcterms:modified xsi:type="dcterms:W3CDTF">2016-04-11T10:56:21Z</dcterms:modified>
</cp:coreProperties>
</file>