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markscomputer/Downloads/"/>
    </mc:Choice>
  </mc:AlternateContent>
  <xr:revisionPtr revIDLastSave="0" documentId="13_ncr:1_{6858B52E-CAA1-CA4B-B274-A4D04D5ACAE9}" xr6:coauthVersionLast="47" xr6:coauthVersionMax="47" xr10:uidLastSave="{00000000-0000-0000-0000-000000000000}"/>
  <bookViews>
    <workbookView xWindow="2740" yWindow="1460" windowWidth="26700" windowHeight="18120" activeTab="3" xr2:uid="{D5F38547-338F-1342-9C59-D9E14B068811}"/>
  </bookViews>
  <sheets>
    <sheet name="Sheet1" sheetId="1" r:id="rId1"/>
    <sheet name="Sheet4" sheetId="4" r:id="rId2"/>
    <sheet name="Feasibility Report 1" sheetId="6" r:id="rId3"/>
    <sheet name="Sheet5" sheetId="5" r:id="rId4"/>
    <sheet name="Sheet2" sheetId="2" r:id="rId5"/>
    <sheet name="transportation" sheetId="3" r:id="rId6"/>
  </sheets>
  <definedNames>
    <definedName name="solver_adj" localSheetId="0" hidden="1">Sheet1!$I$13:$K$13</definedName>
    <definedName name="solver_adj" localSheetId="1" hidden="1">Sheet4!$B$4:$G$4</definedName>
    <definedName name="solver_adj" localSheetId="3" hidden="1">Sheet5!$B$12:$P$12,Sheet5!$F$14,Sheet5!$K$14,Sheet5!$P$14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Sheet1!$I$13:$K$13</definedName>
    <definedName name="solver_lhs1" localSheetId="1" hidden="1">Sheet4!$B$4:$G$4</definedName>
    <definedName name="solver_lhs1" localSheetId="3" hidden="1">Sheet5!$B$12:$P$12</definedName>
    <definedName name="solver_lhs10" localSheetId="3" hidden="1">Sheet5!$R$14</definedName>
    <definedName name="solver_lhs2" localSheetId="0" hidden="1">Sheet1!$L$14:$L$15</definedName>
    <definedName name="solver_lhs2" localSheetId="1" hidden="1">Sheet4!$H$11:$H$13</definedName>
    <definedName name="solver_lhs2" localSheetId="3" hidden="1">Sheet5!$F$14</definedName>
    <definedName name="solver_lhs3" localSheetId="0" hidden="1">Sheet1!$I$15:$K$15</definedName>
    <definedName name="solver_lhs3" localSheetId="1" hidden="1">Sheet4!$H$7:$H$8</definedName>
    <definedName name="solver_lhs3" localSheetId="3" hidden="1">Sheet5!$H$14</definedName>
    <definedName name="solver_lhs4" localSheetId="1" hidden="1">Sheet4!$H$9:$H$10</definedName>
    <definedName name="solver_lhs4" localSheetId="3" hidden="1">Sheet5!$K$14</definedName>
    <definedName name="solver_lhs5" localSheetId="3" hidden="1">Sheet5!$M$14</definedName>
    <definedName name="solver_lhs6" localSheetId="3" hidden="1">Sheet5!$P$14</definedName>
    <definedName name="solver_lhs7" localSheetId="3" hidden="1">Sheet5!$Q$15:$Q$17</definedName>
    <definedName name="solver_lhs8" localSheetId="3" hidden="1">Sheet5!$Q$18:$Q$20</definedName>
    <definedName name="solver_lhs9" localSheetId="3" hidden="1">Sheet5!$Q$21:$Q$25</definedName>
    <definedName name="solver_lin" localSheetId="0" hidden="1">1</definedName>
    <definedName name="solver_lin" localSheetId="1" hidden="1">1</definedName>
    <definedName name="solver_lin" localSheetId="3" hidden="1">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2</definedName>
    <definedName name="solver_num" localSheetId="1" hidden="1">4</definedName>
    <definedName name="solver_num" localSheetId="3" hidden="1">10</definedName>
    <definedName name="solver_opt" localSheetId="0" hidden="1">Sheet1!$L$16</definedName>
    <definedName name="solver_opt" localSheetId="1" hidden="1">Sheet4!$H$15</definedName>
    <definedName name="solver_opt" localSheetId="3" hidden="1">Sheet5!$Q$7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el1" localSheetId="0" hidden="1">5</definedName>
    <definedName name="solver_rel1" localSheetId="1" hidden="1">4</definedName>
    <definedName name="solver_rel1" localSheetId="3" hidden="1">4</definedName>
    <definedName name="solver_rel10" localSheetId="3" hidden="1">1</definedName>
    <definedName name="solver_rel2" localSheetId="0" hidden="1">1</definedName>
    <definedName name="solver_rel2" localSheetId="1" hidden="1">2</definedName>
    <definedName name="solver_rel2" localSheetId="3" hidden="1">5</definedName>
    <definedName name="solver_rel3" localSheetId="0" hidden="1">1</definedName>
    <definedName name="solver_rel3" localSheetId="1" hidden="1">1</definedName>
    <definedName name="solver_rel3" localSheetId="3" hidden="1">1</definedName>
    <definedName name="solver_rel4" localSheetId="1" hidden="1">1</definedName>
    <definedName name="solver_rel4" localSheetId="3" hidden="1">5</definedName>
    <definedName name="solver_rel5" localSheetId="3" hidden="1">1</definedName>
    <definedName name="solver_rel6" localSheetId="3" hidden="1">5</definedName>
    <definedName name="solver_rel7" localSheetId="3" hidden="1">1</definedName>
    <definedName name="solver_rel8" localSheetId="3" hidden="1">1</definedName>
    <definedName name="solver_rel9" localSheetId="3" hidden="1">2</definedName>
    <definedName name="solver_rhs1" localSheetId="0" hidden="1">"binary"</definedName>
    <definedName name="solver_rhs1" localSheetId="1" hidden="1">"integer"</definedName>
    <definedName name="solver_rhs1" localSheetId="3" hidden="1">"integer"</definedName>
    <definedName name="solver_rhs10" localSheetId="3" hidden="1">0</definedName>
    <definedName name="solver_rhs2" localSheetId="0" hidden="1">Sheet1!$N$14:$N$15</definedName>
    <definedName name="solver_rhs2" localSheetId="1" hidden="1">Sheet4!$J$11:$J$13</definedName>
    <definedName name="solver_rhs2" localSheetId="3" hidden="1">"binary"</definedName>
    <definedName name="solver_rhs3" localSheetId="0" hidden="1">Sheet1!$N$15</definedName>
    <definedName name="solver_rhs3" localSheetId="1" hidden="1">Sheet4!$J$7:$J$8</definedName>
    <definedName name="solver_rhs3" localSheetId="3" hidden="1">0</definedName>
    <definedName name="solver_rhs4" localSheetId="1" hidden="1">Sheet4!$J$9:$J$10</definedName>
    <definedName name="solver_rhs4" localSheetId="3" hidden="1">"binary"</definedName>
    <definedName name="solver_rhs5" localSheetId="3" hidden="1">0</definedName>
    <definedName name="solver_rhs6" localSheetId="3" hidden="1">"binary"</definedName>
    <definedName name="solver_rhs7" localSheetId="3" hidden="1">Sheet5!$S$15:$S$17</definedName>
    <definedName name="solver_rhs8" localSheetId="3" hidden="1">Sheet5!$S$18:$S$20</definedName>
    <definedName name="solver_rhs9" localSheetId="3" hidden="1">Sheet5!$S$21:$S$25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0" hidden="1">2</definedName>
    <definedName name="solver_typ" localSheetId="1" hidden="1">1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3" hidden="1">2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5" l="1"/>
  <c r="F13" i="5"/>
  <c r="G14" i="5"/>
  <c r="L14" i="5"/>
  <c r="Q14" i="5"/>
  <c r="P13" i="5"/>
  <c r="K13" i="5"/>
  <c r="M14" i="5" s="1"/>
  <c r="S23" i="5"/>
  <c r="S24" i="5"/>
  <c r="S25" i="5"/>
  <c r="S22" i="5"/>
  <c r="S21" i="5"/>
  <c r="Q31" i="5"/>
  <c r="S17" i="5"/>
  <c r="S16" i="5"/>
  <c r="S15" i="5"/>
  <c r="S18" i="5"/>
  <c r="Q25" i="5"/>
  <c r="Q24" i="5"/>
  <c r="Q23" i="5"/>
  <c r="Q22" i="5"/>
  <c r="Q21" i="5"/>
  <c r="Q17" i="5"/>
  <c r="N35" i="5" s="1"/>
  <c r="Q16" i="5"/>
  <c r="M35" i="5" s="1"/>
  <c r="Q15" i="5"/>
  <c r="L35" i="5" s="1"/>
  <c r="S20" i="5"/>
  <c r="S19" i="5"/>
  <c r="M20" i="5"/>
  <c r="N20" i="5"/>
  <c r="O20" i="5"/>
  <c r="P20" i="5"/>
  <c r="L20" i="5"/>
  <c r="Q20" i="5" s="1"/>
  <c r="H19" i="5"/>
  <c r="I19" i="5"/>
  <c r="J19" i="5"/>
  <c r="K19" i="5"/>
  <c r="G19" i="5"/>
  <c r="Q19" i="5" s="1"/>
  <c r="C18" i="5"/>
  <c r="D18" i="5"/>
  <c r="E18" i="5"/>
  <c r="F18" i="5"/>
  <c r="B18" i="5"/>
  <c r="Q18" i="5" s="1"/>
  <c r="C15" i="5"/>
  <c r="D15" i="5"/>
  <c r="E15" i="5"/>
  <c r="F15" i="5"/>
  <c r="B15" i="5"/>
  <c r="R14" i="5" l="1"/>
  <c r="H14" i="5"/>
  <c r="Q35" i="5"/>
  <c r="H10" i="4"/>
  <c r="H9" i="4"/>
  <c r="H8" i="4"/>
  <c r="H7" i="4"/>
  <c r="H13" i="4"/>
  <c r="H12" i="4"/>
  <c r="H15" i="4"/>
  <c r="H11" i="4"/>
  <c r="H15" i="2"/>
  <c r="H13" i="2"/>
  <c r="L16" i="1"/>
  <c r="L15" i="1"/>
  <c r="L14" i="1"/>
  <c r="B44" i="1"/>
  <c r="B45" i="1" s="1"/>
  <c r="B34" i="1"/>
  <c r="B38" i="1" s="1"/>
  <c r="B39" i="1" s="1"/>
  <c r="C3" i="1" a="1"/>
  <c r="C3" i="1" s="1"/>
  <c r="C34" i="1" s="1"/>
  <c r="C38" i="1" s="1"/>
  <c r="C39" i="1" s="1"/>
  <c r="B4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<sst xmlns="http://schemas.openxmlformats.org/spreadsheetml/2006/main" count="201" uniqueCount="145">
  <si>
    <t>Weight of Book:</t>
  </si>
  <si>
    <t>lbs</t>
  </si>
  <si>
    <t>oz</t>
  </si>
  <si>
    <t>Average Book Weight:</t>
  </si>
  <si>
    <t>Box Weight Constraint:</t>
  </si>
  <si>
    <t>Averagfe Books in a Box by Weight:</t>
  </si>
  <si>
    <t>Convert into int:</t>
  </si>
  <si>
    <t>Average Books/Shelf in Room 151:</t>
  </si>
  <si>
    <t xml:space="preserve">Number of Shelves: </t>
  </si>
  <si>
    <t>Number of Rows:</t>
  </si>
  <si>
    <t xml:space="preserve">Total Shelves: </t>
  </si>
  <si>
    <t>Est. Books in Room:</t>
  </si>
  <si>
    <t>Est. Amount of Boxes for Room by wieght:</t>
  </si>
  <si>
    <t>Box Demensions (inches):</t>
  </si>
  <si>
    <t>Height</t>
  </si>
  <si>
    <t>Width</t>
  </si>
  <si>
    <t>Length</t>
  </si>
  <si>
    <t xml:space="preserve">&lt;= </t>
  </si>
  <si>
    <t>min z</t>
  </si>
  <si>
    <t>&lt;=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</si>
  <si>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</si>
  <si>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</si>
  <si>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</si>
  <si>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</si>
  <si>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</si>
  <si>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</si>
  <si>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</si>
  <si>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</si>
  <si>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</si>
  <si>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</si>
  <si>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 xml:space="preserve">st. </t>
  </si>
  <si>
    <t>x1= weight of a box</t>
  </si>
  <si>
    <t>Small x1</t>
  </si>
  <si>
    <t>Medium x2</t>
  </si>
  <si>
    <t>Large x2</t>
  </si>
  <si>
    <t xml:space="preserve">used </t>
  </si>
  <si>
    <t>xs1</t>
  </si>
  <si>
    <t>xm1</t>
  </si>
  <si>
    <t>xl1</t>
  </si>
  <si>
    <t>B1</t>
  </si>
  <si>
    <t>B2</t>
  </si>
  <si>
    <t>B3</t>
  </si>
  <si>
    <t>B4</t>
  </si>
  <si>
    <t>B5</t>
  </si>
  <si>
    <t xml:space="preserve">min z = </t>
  </si>
  <si>
    <t xml:space="preserve">st </t>
  </si>
  <si>
    <t>5284 in vol</t>
  </si>
  <si>
    <t>672 oz</t>
  </si>
  <si>
    <t>Wx1</t>
  </si>
  <si>
    <t>Vx1</t>
  </si>
  <si>
    <t>Bn = Number of Books (Binary)</t>
  </si>
  <si>
    <t>W = Weight of Book</t>
  </si>
  <si>
    <t>xN = Amount of books by weight category</t>
  </si>
  <si>
    <t>0-2 (15)</t>
  </si>
  <si>
    <t>2.1-2.5 (6)</t>
  </si>
  <si>
    <t>2.5+ (8)</t>
  </si>
  <si>
    <t>Weight</t>
  </si>
  <si>
    <t>Weight:</t>
  </si>
  <si>
    <t>Volume:</t>
  </si>
  <si>
    <t>book1</t>
  </si>
  <si>
    <t>Box 1</t>
  </si>
  <si>
    <t>Box 2</t>
  </si>
  <si>
    <t>Volume</t>
  </si>
  <si>
    <t>book1W</t>
  </si>
  <si>
    <t>book1V</t>
  </si>
  <si>
    <t>book2W</t>
  </si>
  <si>
    <t>book2V</t>
  </si>
  <si>
    <t>book3W</t>
  </si>
  <si>
    <t>book3V</t>
  </si>
  <si>
    <t>book2</t>
  </si>
  <si>
    <t>book3</t>
  </si>
  <si>
    <t>Flows</t>
  </si>
  <si>
    <t>Book 1</t>
  </si>
  <si>
    <t>Book 2</t>
  </si>
  <si>
    <t>Book 3</t>
  </si>
  <si>
    <t>inflow</t>
  </si>
  <si>
    <t>Outflow</t>
  </si>
  <si>
    <t>=</t>
  </si>
  <si>
    <t>Objective</t>
  </si>
  <si>
    <t>book1b1</t>
  </si>
  <si>
    <t>book2b2</t>
  </si>
  <si>
    <t>book2b1</t>
  </si>
  <si>
    <t>book3b1</t>
  </si>
  <si>
    <t>book1b2</t>
  </si>
  <si>
    <t>book3b2</t>
  </si>
  <si>
    <t>book 1 binary</t>
  </si>
  <si>
    <t>book 2 binary</t>
  </si>
  <si>
    <t>book 3 binary</t>
  </si>
  <si>
    <t>Box 1 Volume</t>
  </si>
  <si>
    <t>box 2 Volume</t>
  </si>
  <si>
    <t>box 2 Weight</t>
  </si>
  <si>
    <t>Box 1 Weight</t>
  </si>
  <si>
    <t>Values:</t>
  </si>
  <si>
    <t xml:space="preserve">Boxes: </t>
  </si>
  <si>
    <t>Weight (lbs):</t>
  </si>
  <si>
    <t>Volume (in)</t>
  </si>
  <si>
    <t>Books:</t>
  </si>
  <si>
    <t>Smallest</t>
  </si>
  <si>
    <t>Large</t>
  </si>
  <si>
    <t>Small-Mid</t>
  </si>
  <si>
    <t>Mid-Large</t>
  </si>
  <si>
    <t>Medium</t>
  </si>
  <si>
    <t>SmallestB1</t>
  </si>
  <si>
    <t>Small-MidB1</t>
  </si>
  <si>
    <t>MediumB1</t>
  </si>
  <si>
    <t>Mid-LargeB1</t>
  </si>
  <si>
    <t>LargeB1</t>
  </si>
  <si>
    <t>LargeB2</t>
  </si>
  <si>
    <t>SmallestB2</t>
  </si>
  <si>
    <t>Small-MidB2</t>
  </si>
  <si>
    <t>MediumB2</t>
  </si>
  <si>
    <t>Mid-LargeB2</t>
  </si>
  <si>
    <t>SmallestB3</t>
  </si>
  <si>
    <t>Small-MidB3</t>
  </si>
  <si>
    <t>MediumB3</t>
  </si>
  <si>
    <t>Mid-LargeB3</t>
  </si>
  <si>
    <t>LargeB3</t>
  </si>
  <si>
    <t>Counts</t>
  </si>
  <si>
    <t>Volumes</t>
  </si>
  <si>
    <t>Weights</t>
  </si>
  <si>
    <t>WeightB1</t>
  </si>
  <si>
    <t>WeightB2</t>
  </si>
  <si>
    <t>WeightB3</t>
  </si>
  <si>
    <t>VolumeB1</t>
  </si>
  <si>
    <t>VolumeB2</t>
  </si>
  <si>
    <t>VolumeB3</t>
  </si>
  <si>
    <t xml:space="preserve">M </t>
  </si>
  <si>
    <t>sum:</t>
  </si>
  <si>
    <t>Microsoft Excel 16.66 Feasibility Report</t>
  </si>
  <si>
    <t>Worksheet: [Updated Data Equations for Library Project(AutoRecovered).xlsx]Sheet5</t>
  </si>
  <si>
    <t>Report Created: 11/17/22 11:38:57 AM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</si>
  <si>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</si>
  <si>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</si>
  <si>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</si>
  <si>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</si>
  <si>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</si>
  <si>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</si>
  <si>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</si>
  <si>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$F$13</t>
  </si>
  <si>
    <t>$F$13&lt;=$G$14</t>
  </si>
  <si>
    <t>Binding</t>
  </si>
  <si>
    <t>$K$13</t>
  </si>
  <si>
    <t>$K$13&lt;=$L$14</t>
  </si>
  <si>
    <t>$P$13</t>
  </si>
  <si>
    <t>$P$13&lt;=$Q$14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</si>
</sst>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2" fillId="0" borderId="0" xfId="0" applyFont="1"/>
    <xf numFmtId="0" fontId="3" fillId="5" borderId="0" xfId="1"/>
    <xf numFmtId="0" fontId="4" fillId="0" borderId="0" xfId="0" applyFont="1"/>
    <xf numFmtId="0" fontId="5" fillId="0" borderId="1" xfId="0" applyFont="1" applyFill="1" applyBorder="1" applyAlignment="1">
      <alignment horizontal="center"/>
    </xf>
    <xf numFmtId="0" fontId="0" fillId="0" borderId="0" xfId="0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15C-9955-BE4D-8D7B-1C9269A08A72}">
  <dimension ref="A2:S50"/>
  <sheetViews>
    <sheetView topLeftCell="F1" zoomScale="85" workbookViewId="0">
      <selection activeCell="L12" sqref="L12"/>
    </sheetView>
  </sheetViews>
  <sheetFormatPr baseColWidth="10" defaultRowHeight="16" x14ac:dyDescent="0.2"/>
  <cols>
    <col min="1" max="1" width="37.33203125" customWidth="1"/>
    <col min="7" max="7" width="37.6640625" customWidth="1"/>
    <col min="12" max="12" width="9.5" customWidth="1"/>
    <col min="19" max="19" width="43.1640625" customWidth="1"/>
  </cols>
  <sheetData>
    <row r="2" spans="1:18" x14ac:dyDescent="0.2">
      <c r="A2" t="s">
        <v>0</v>
      </c>
      <c r="B2" t="s">
        <v>1</v>
      </c>
      <c r="C2" t="s">
        <v>2</v>
      </c>
    </row>
    <row r="3" spans="1:18" x14ac:dyDescent="0.2">
      <c r="B3">
        <v>2.2000000000000002</v>
      </c>
      <c r="C3" cm="1">
        <f t="array" ref="C3:C31">B3:B31*16</f>
        <v>35.200000000000003</v>
      </c>
      <c r="E3">
        <v>0.8</v>
      </c>
    </row>
    <row r="4" spans="1:18" x14ac:dyDescent="0.2">
      <c r="B4">
        <v>2.2000000000000002</v>
      </c>
      <c r="C4">
        <v>35.200000000000003</v>
      </c>
      <c r="E4">
        <v>1.2</v>
      </c>
      <c r="H4" t="s">
        <v>32</v>
      </c>
      <c r="I4" t="s">
        <v>33</v>
      </c>
      <c r="J4" t="s">
        <v>34</v>
      </c>
    </row>
    <row r="5" spans="1:18" x14ac:dyDescent="0.2">
      <c r="B5">
        <v>3</v>
      </c>
      <c r="C5">
        <v>48</v>
      </c>
      <c r="E5">
        <v>1.2</v>
      </c>
      <c r="H5" t="s">
        <v>53</v>
      </c>
      <c r="I5" t="s">
        <v>54</v>
      </c>
      <c r="J5" t="s">
        <v>55</v>
      </c>
    </row>
    <row r="6" spans="1:18" x14ac:dyDescent="0.2">
      <c r="B6">
        <v>2.8</v>
      </c>
      <c r="C6">
        <v>44.8</v>
      </c>
      <c r="E6">
        <v>1.2</v>
      </c>
    </row>
    <row r="7" spans="1:18" x14ac:dyDescent="0.2">
      <c r="B7">
        <v>2.8</v>
      </c>
      <c r="C7">
        <v>44.8</v>
      </c>
      <c r="E7">
        <v>1.2</v>
      </c>
      <c r="H7" t="s">
        <v>31</v>
      </c>
    </row>
    <row r="8" spans="1:18" x14ac:dyDescent="0.2">
      <c r="B8">
        <v>2</v>
      </c>
      <c r="C8">
        <v>32</v>
      </c>
      <c r="E8">
        <v>1.6</v>
      </c>
    </row>
    <row r="9" spans="1:18" x14ac:dyDescent="0.2">
      <c r="B9">
        <v>2</v>
      </c>
      <c r="C9">
        <v>32</v>
      </c>
      <c r="E9">
        <v>1.8</v>
      </c>
    </row>
    <row r="10" spans="1:18" x14ac:dyDescent="0.2">
      <c r="B10">
        <v>0.8</v>
      </c>
      <c r="C10">
        <v>12.8</v>
      </c>
      <c r="E10">
        <v>1.8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</row>
    <row r="11" spans="1:18" x14ac:dyDescent="0.2">
      <c r="B11">
        <v>2.2000000000000002</v>
      </c>
      <c r="C11">
        <v>35.200000000000003</v>
      </c>
      <c r="E11">
        <v>1.8</v>
      </c>
    </row>
    <row r="12" spans="1:18" x14ac:dyDescent="0.2">
      <c r="B12">
        <v>4.2</v>
      </c>
      <c r="C12">
        <v>67.2</v>
      </c>
      <c r="E12">
        <v>2</v>
      </c>
      <c r="I12" t="s">
        <v>36</v>
      </c>
      <c r="J12" t="s">
        <v>37</v>
      </c>
      <c r="K12" t="s">
        <v>38</v>
      </c>
    </row>
    <row r="13" spans="1:18" x14ac:dyDescent="0.2">
      <c r="B13">
        <v>2</v>
      </c>
      <c r="C13">
        <v>32</v>
      </c>
      <c r="E13">
        <v>2</v>
      </c>
      <c r="H13" t="s">
        <v>30</v>
      </c>
      <c r="I13" s="5">
        <v>0</v>
      </c>
      <c r="J13" s="5">
        <v>0</v>
      </c>
      <c r="K13" s="5">
        <v>0</v>
      </c>
      <c r="L13" t="s">
        <v>35</v>
      </c>
    </row>
    <row r="14" spans="1:18" ht="17" x14ac:dyDescent="0.2">
      <c r="B14">
        <v>2</v>
      </c>
      <c r="C14">
        <v>32</v>
      </c>
      <c r="E14">
        <v>2</v>
      </c>
      <c r="I14" s="4">
        <v>2</v>
      </c>
      <c r="J14" s="4">
        <v>2.5</v>
      </c>
      <c r="K14" s="4">
        <v>4.4000000000000004</v>
      </c>
      <c r="L14">
        <f>SUMPRODUCT($I$13:$K$13,I14:K14)</f>
        <v>0</v>
      </c>
      <c r="M14" s="4" t="s">
        <v>19</v>
      </c>
      <c r="N14">
        <v>40</v>
      </c>
    </row>
    <row r="15" spans="1:18" x14ac:dyDescent="0.2">
      <c r="B15">
        <v>2.4</v>
      </c>
      <c r="C15">
        <v>38.4</v>
      </c>
      <c r="E15">
        <v>2</v>
      </c>
      <c r="I15">
        <v>200</v>
      </c>
      <c r="J15">
        <v>400</v>
      </c>
      <c r="K15">
        <v>600</v>
      </c>
      <c r="L15">
        <f>SUMPRODUCT($I$13:$K$13,I15:K15)</f>
        <v>0</v>
      </c>
      <c r="M15" t="s">
        <v>19</v>
      </c>
      <c r="N15">
        <v>5184</v>
      </c>
    </row>
    <row r="16" spans="1:18" x14ac:dyDescent="0.2">
      <c r="B16">
        <v>2.8</v>
      </c>
      <c r="C16">
        <v>44.8</v>
      </c>
      <c r="E16">
        <v>2</v>
      </c>
      <c r="L16">
        <f>SUMPRODUCT($I$13:$K$13,I16:K16)</f>
        <v>0</v>
      </c>
    </row>
    <row r="17" spans="2:19" x14ac:dyDescent="0.2">
      <c r="B17">
        <v>1.2</v>
      </c>
      <c r="C17">
        <v>19.2</v>
      </c>
      <c r="E17">
        <v>2</v>
      </c>
    </row>
    <row r="18" spans="2:19" x14ac:dyDescent="0.2">
      <c r="B18">
        <v>2.4</v>
      </c>
      <c r="C18">
        <v>38.4</v>
      </c>
      <c r="E18">
        <v>2.2000000000000002</v>
      </c>
    </row>
    <row r="19" spans="2:19" x14ac:dyDescent="0.2">
      <c r="B19">
        <v>1.6</v>
      </c>
      <c r="C19">
        <v>25.6</v>
      </c>
      <c r="E19">
        <v>2.2000000000000002</v>
      </c>
    </row>
    <row r="20" spans="2:19" x14ac:dyDescent="0.2">
      <c r="B20">
        <v>1.8</v>
      </c>
      <c r="C20">
        <v>28.8</v>
      </c>
      <c r="E20">
        <v>2.2000000000000002</v>
      </c>
    </row>
    <row r="21" spans="2:19" x14ac:dyDescent="0.2">
      <c r="B21">
        <v>2.8</v>
      </c>
      <c r="C21">
        <v>44.8</v>
      </c>
      <c r="E21">
        <v>2.2000000000000002</v>
      </c>
    </row>
    <row r="22" spans="2:19" x14ac:dyDescent="0.2">
      <c r="B22">
        <v>2.8</v>
      </c>
      <c r="C22">
        <v>44.8</v>
      </c>
      <c r="E22">
        <v>2.4</v>
      </c>
    </row>
    <row r="23" spans="2:19" x14ac:dyDescent="0.2">
      <c r="B23">
        <v>1.8</v>
      </c>
      <c r="C23">
        <v>28.8</v>
      </c>
      <c r="E23">
        <v>2.4</v>
      </c>
    </row>
    <row r="24" spans="2:19" x14ac:dyDescent="0.2">
      <c r="B24">
        <v>1.2</v>
      </c>
      <c r="C24">
        <v>19.2</v>
      </c>
      <c r="E24">
        <v>2.8</v>
      </c>
    </row>
    <row r="25" spans="2:19" x14ac:dyDescent="0.2">
      <c r="B25">
        <v>4.4000000000000004</v>
      </c>
      <c r="C25">
        <v>70.400000000000006</v>
      </c>
      <c r="E25">
        <v>2.8</v>
      </c>
      <c r="H25" t="s">
        <v>44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S25" t="s">
        <v>50</v>
      </c>
    </row>
    <row r="26" spans="2:19" x14ac:dyDescent="0.2">
      <c r="B26">
        <v>1.2</v>
      </c>
      <c r="C26">
        <v>19.2</v>
      </c>
      <c r="E26">
        <v>2.8</v>
      </c>
      <c r="S26" t="s">
        <v>52</v>
      </c>
    </row>
    <row r="27" spans="2:19" x14ac:dyDescent="0.2">
      <c r="B27">
        <v>2.2000000000000002</v>
      </c>
      <c r="C27">
        <v>35.200000000000003</v>
      </c>
      <c r="E27">
        <v>2.8</v>
      </c>
      <c r="H27" t="s">
        <v>45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O27" t="s">
        <v>17</v>
      </c>
      <c r="P27" t="s">
        <v>47</v>
      </c>
      <c r="S27" t="s">
        <v>51</v>
      </c>
    </row>
    <row r="28" spans="2:19" x14ac:dyDescent="0.2">
      <c r="B28">
        <v>1.2</v>
      </c>
      <c r="C28">
        <v>19.2</v>
      </c>
      <c r="E28">
        <v>2.8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O28" t="s">
        <v>17</v>
      </c>
      <c r="P28" t="s">
        <v>46</v>
      </c>
    </row>
    <row r="29" spans="2:19" x14ac:dyDescent="0.2">
      <c r="B29">
        <v>1.8</v>
      </c>
      <c r="C29">
        <v>28.8</v>
      </c>
      <c r="E29">
        <v>3</v>
      </c>
    </row>
    <row r="30" spans="2:19" x14ac:dyDescent="0.2">
      <c r="B30">
        <v>2</v>
      </c>
      <c r="C30">
        <v>32</v>
      </c>
      <c r="E30">
        <v>4.2</v>
      </c>
    </row>
    <row r="31" spans="2:19" x14ac:dyDescent="0.2">
      <c r="B31">
        <v>2</v>
      </c>
      <c r="C31">
        <v>32</v>
      </c>
      <c r="E31">
        <v>4.4000000000000004</v>
      </c>
    </row>
    <row r="34" spans="1:13" x14ac:dyDescent="0.2">
      <c r="A34" t="s">
        <v>3</v>
      </c>
      <c r="B34">
        <f>AVERAGE(B3:B31)</f>
        <v>2.1999999999999997</v>
      </c>
      <c r="C34">
        <f>AVERAGE(_xlfn.ANCHORARRAY(C3))</f>
        <v>35.199999999999996</v>
      </c>
    </row>
    <row r="36" spans="1:13" x14ac:dyDescent="0.2">
      <c r="A36" t="s">
        <v>4</v>
      </c>
      <c r="B36">
        <v>42</v>
      </c>
      <c r="C36">
        <v>672</v>
      </c>
    </row>
    <row r="38" spans="1:13" x14ac:dyDescent="0.2">
      <c r="A38" t="s">
        <v>5</v>
      </c>
      <c r="B38">
        <f>B36/B34</f>
        <v>19.090909090909093</v>
      </c>
      <c r="C38">
        <f>C36/C34</f>
        <v>19.090909090909093</v>
      </c>
    </row>
    <row r="39" spans="1:13" x14ac:dyDescent="0.2">
      <c r="A39" t="s">
        <v>6</v>
      </c>
      <c r="B39">
        <f>INT(B38)</f>
        <v>19</v>
      </c>
      <c r="C39">
        <f>INT(C38)</f>
        <v>19</v>
      </c>
    </row>
    <row r="40" spans="1:13" x14ac:dyDescent="0.2">
      <c r="A40" s="2"/>
      <c r="B40" s="2"/>
      <c r="C40" s="2"/>
    </row>
    <row r="41" spans="1:13" x14ac:dyDescent="0.2">
      <c r="A41" t="s">
        <v>7</v>
      </c>
      <c r="B41">
        <v>33</v>
      </c>
    </row>
    <row r="42" spans="1:13" x14ac:dyDescent="0.2">
      <c r="A42" t="s">
        <v>8</v>
      </c>
      <c r="B42">
        <v>7</v>
      </c>
    </row>
    <row r="43" spans="1:13" x14ac:dyDescent="0.2">
      <c r="A43" t="s">
        <v>9</v>
      </c>
      <c r="B43">
        <v>4</v>
      </c>
    </row>
    <row r="44" spans="1:13" x14ac:dyDescent="0.2">
      <c r="A44" t="s">
        <v>10</v>
      </c>
      <c r="B44">
        <f>B42*B43</f>
        <v>28</v>
      </c>
    </row>
    <row r="45" spans="1:13" x14ac:dyDescent="0.2">
      <c r="A45" t="s">
        <v>11</v>
      </c>
      <c r="B45">
        <f>B44*B41</f>
        <v>924</v>
      </c>
      <c r="M45" s="3"/>
    </row>
    <row r="46" spans="1:13" x14ac:dyDescent="0.2">
      <c r="A46" s="1" t="s">
        <v>12</v>
      </c>
      <c r="B46" s="1">
        <f>_xlfn.CEILING.MATH((B45*C34)/C36)</f>
        <v>49</v>
      </c>
    </row>
    <row r="49" spans="1:4" x14ac:dyDescent="0.2">
      <c r="A49" t="s">
        <v>13</v>
      </c>
      <c r="B49" t="s">
        <v>14</v>
      </c>
      <c r="C49" t="s">
        <v>15</v>
      </c>
      <c r="D49" t="s">
        <v>16</v>
      </c>
    </row>
    <row r="50" spans="1:4" x14ac:dyDescent="0.2">
      <c r="B50">
        <v>12</v>
      </c>
      <c r="C50">
        <v>18</v>
      </c>
      <c r="D50">
        <v>24</v>
      </c>
    </row>
  </sheetData>
  <sortState xmlns:xlrd2="http://schemas.microsoft.com/office/spreadsheetml/2017/richdata2" ref="E3:E31">
    <sortCondition ref="E3:E3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A0D1-2F42-3742-BEE7-3345AAB0FEBA}">
  <dimension ref="A3:J15"/>
  <sheetViews>
    <sheetView workbookViewId="0">
      <selection activeCell="A7" sqref="A7:A8"/>
    </sheetView>
  </sheetViews>
  <sheetFormatPr baseColWidth="10" defaultRowHeight="16" x14ac:dyDescent="0.2"/>
  <sheetData>
    <row r="3" spans="1:10" x14ac:dyDescent="0.2">
      <c r="B3" t="s">
        <v>79</v>
      </c>
      <c r="C3" t="s">
        <v>81</v>
      </c>
      <c r="D3" t="s">
        <v>82</v>
      </c>
      <c r="E3" t="s">
        <v>83</v>
      </c>
      <c r="F3" t="s">
        <v>80</v>
      </c>
      <c r="G3" t="s">
        <v>84</v>
      </c>
    </row>
    <row r="4" spans="1:10" x14ac:dyDescent="0.2">
      <c r="A4" t="s">
        <v>56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7" spans="1:10" x14ac:dyDescent="0.2">
      <c r="A7" t="s">
        <v>91</v>
      </c>
      <c r="B7">
        <v>10</v>
      </c>
      <c r="C7">
        <v>20</v>
      </c>
      <c r="D7">
        <v>15</v>
      </c>
      <c r="E7">
        <v>0</v>
      </c>
      <c r="F7">
        <v>0</v>
      </c>
      <c r="G7">
        <v>0</v>
      </c>
      <c r="H7">
        <f>SUMPRODUCT(B7:G7,B4:G4)</f>
        <v>25</v>
      </c>
      <c r="I7" t="s">
        <v>19</v>
      </c>
      <c r="J7">
        <v>40</v>
      </c>
    </row>
    <row r="8" spans="1:10" x14ac:dyDescent="0.2">
      <c r="A8" t="s">
        <v>90</v>
      </c>
      <c r="B8">
        <v>0</v>
      </c>
      <c r="C8">
        <v>0</v>
      </c>
      <c r="D8">
        <v>0</v>
      </c>
      <c r="E8">
        <v>10</v>
      </c>
      <c r="F8">
        <v>20</v>
      </c>
      <c r="G8">
        <v>15</v>
      </c>
      <c r="H8">
        <f>SUMPRODUCT(B8:G8,B4:G4)</f>
        <v>30</v>
      </c>
      <c r="I8" t="s">
        <v>19</v>
      </c>
      <c r="J8">
        <v>40</v>
      </c>
    </row>
    <row r="9" spans="1:10" x14ac:dyDescent="0.2">
      <c r="A9" t="s">
        <v>88</v>
      </c>
      <c r="B9">
        <v>210</v>
      </c>
      <c r="C9">
        <v>300</v>
      </c>
      <c r="D9">
        <v>250</v>
      </c>
      <c r="E9">
        <v>0</v>
      </c>
      <c r="F9">
        <v>0</v>
      </c>
      <c r="G9">
        <v>0</v>
      </c>
      <c r="H9">
        <f>SUMPRODUCT(B9:G9,B4:G4)</f>
        <v>460</v>
      </c>
      <c r="I9" t="s">
        <v>19</v>
      </c>
      <c r="J9">
        <v>500</v>
      </c>
    </row>
    <row r="10" spans="1:10" x14ac:dyDescent="0.2">
      <c r="A10" t="s">
        <v>89</v>
      </c>
      <c r="B10">
        <v>0</v>
      </c>
      <c r="C10">
        <v>0</v>
      </c>
      <c r="D10">
        <v>0</v>
      </c>
      <c r="E10">
        <v>100</v>
      </c>
      <c r="F10">
        <v>300</v>
      </c>
      <c r="G10">
        <v>250</v>
      </c>
      <c r="H10">
        <f>SUMPRODUCT(B10:G10,B4:G4)</f>
        <v>400</v>
      </c>
      <c r="I10" t="s">
        <v>19</v>
      </c>
      <c r="J10">
        <v>500</v>
      </c>
    </row>
    <row r="11" spans="1:10" x14ac:dyDescent="0.2">
      <c r="A11" t="s">
        <v>85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f>SUMPRODUCT(B11:G11,B4:G4)</f>
        <v>2</v>
      </c>
      <c r="I11" t="s">
        <v>77</v>
      </c>
      <c r="J11">
        <v>2</v>
      </c>
    </row>
    <row r="12" spans="1:10" x14ac:dyDescent="0.2">
      <c r="A12" t="s">
        <v>86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f>SUMPRODUCT(B12:G12,B4:G4)</f>
        <v>1</v>
      </c>
      <c r="I12" t="s">
        <v>77</v>
      </c>
      <c r="J12">
        <v>1</v>
      </c>
    </row>
    <row r="13" spans="1:10" x14ac:dyDescent="0.2">
      <c r="A13" t="s">
        <v>87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f>SUMPRODUCT(B13:G13,B4:G4)</f>
        <v>1</v>
      </c>
      <c r="I13" t="s">
        <v>77</v>
      </c>
      <c r="J13">
        <v>1</v>
      </c>
    </row>
    <row r="15" spans="1:10" x14ac:dyDescent="0.2">
      <c r="A15" t="s">
        <v>78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f>SUMPRODUCT(B4:G4,B15:G15)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CEFA-5E04-7C49-AB97-AC89B0C5F528}">
  <dimension ref="A1:G10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7.83203125" bestFit="1" customWidth="1"/>
    <col min="4" max="4" width="9.3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7" x14ac:dyDescent="0.2">
      <c r="A1" s="8" t="s">
        <v>128</v>
      </c>
    </row>
    <row r="2" spans="1:7" x14ac:dyDescent="0.2">
      <c r="A2" s="8" t="s">
        <v>129</v>
      </c>
    </row>
    <row r="3" spans="1:7" x14ac:dyDescent="0.2">
      <c r="A3" s="8" t="s">
        <v>130</v>
      </c>
    </row>
    <row r="6" spans="1:7" ht="17" thickBot="1" x14ac:dyDescent="0.25">
      <c r="A6" t="s">
        <v>131</v>
      </c>
    </row>
    <row r="7" spans="1:7" ht="17" thickBot="1" x14ac:dyDescent="0.25">
      <c r="B7" s="9" t="s">
        <v>132</v>
      </c>
      <c r="C7" s="9" t="s">
        <v>133</v>
      </c>
      <c r="D7" s="9" t="s">
        <v>134</v>
      </c>
      <c r="E7" s="9" t="s">
        <v>135</v>
      </c>
      <c r="F7" s="9" t="s">
        <v>136</v>
      </c>
      <c r="G7" s="9" t="s">
        <v>137</v>
      </c>
    </row>
    <row r="8" spans="1:7" x14ac:dyDescent="0.2">
      <c r="B8" t="s">
        <v>138</v>
      </c>
      <c r="C8" t="s">
        <v>106</v>
      </c>
      <c r="D8" s="10">
        <v>0</v>
      </c>
      <c r="E8" t="s">
        <v>139</v>
      </c>
      <c r="F8" t="s">
        <v>140</v>
      </c>
      <c r="G8">
        <v>0</v>
      </c>
    </row>
    <row r="9" spans="1:7" x14ac:dyDescent="0.2">
      <c r="B9" t="s">
        <v>141</v>
      </c>
      <c r="C9" t="s">
        <v>107</v>
      </c>
      <c r="D9" s="10">
        <v>0</v>
      </c>
      <c r="E9" t="s">
        <v>142</v>
      </c>
      <c r="F9" t="s">
        <v>140</v>
      </c>
      <c r="G9">
        <v>0</v>
      </c>
    </row>
    <row r="10" spans="1:7" x14ac:dyDescent="0.2">
      <c r="B10" t="s">
        <v>143</v>
      </c>
      <c r="C10" t="s">
        <v>116</v>
      </c>
      <c r="D10" s="10">
        <v>0</v>
      </c>
      <c r="E10" t="s">
        <v>144</v>
      </c>
      <c r="F10" t="s">
        <v>140</v>
      </c>
      <c r="G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A8B5-9EB4-3C4D-95D7-904E853DC3B1}">
  <dimension ref="A1:AE35"/>
  <sheetViews>
    <sheetView tabSelected="1" topLeftCell="B5" zoomScale="110" zoomScaleNormal="110" workbookViewId="0">
      <selection activeCell="R15" sqref="R15"/>
    </sheetView>
  </sheetViews>
  <sheetFormatPr baseColWidth="10" defaultRowHeight="16" x14ac:dyDescent="0.2"/>
  <sheetData>
    <row r="1" spans="1:31" x14ac:dyDescent="0.2">
      <c r="A1" t="s">
        <v>92</v>
      </c>
    </row>
    <row r="2" spans="1:31" x14ac:dyDescent="0.2">
      <c r="A2" t="s">
        <v>93</v>
      </c>
    </row>
    <row r="3" spans="1:31" x14ac:dyDescent="0.2">
      <c r="B3" t="s">
        <v>94</v>
      </c>
      <c r="C3" t="s">
        <v>95</v>
      </c>
      <c r="D3" t="s">
        <v>126</v>
      </c>
    </row>
    <row r="4" spans="1:31" x14ac:dyDescent="0.2">
      <c r="B4">
        <v>40</v>
      </c>
      <c r="C4">
        <v>5285</v>
      </c>
      <c r="D4">
        <v>10000</v>
      </c>
    </row>
    <row r="5" spans="1:31" x14ac:dyDescent="0.2">
      <c r="A5" t="s">
        <v>96</v>
      </c>
    </row>
    <row r="6" spans="1:3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</row>
    <row r="7" spans="1:3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  <c r="I7">
        <v>31</v>
      </c>
      <c r="J7">
        <v>47</v>
      </c>
      <c r="K7">
        <v>19</v>
      </c>
      <c r="L7">
        <v>3</v>
      </c>
      <c r="M7">
        <v>0</v>
      </c>
      <c r="P7" t="s">
        <v>127</v>
      </c>
      <c r="Q7">
        <f>SUM(P14,K14,F14)</f>
        <v>1</v>
      </c>
    </row>
    <row r="8" spans="1:3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31" x14ac:dyDescent="0.2">
      <c r="A9" t="s">
        <v>117</v>
      </c>
      <c r="B9">
        <v>1</v>
      </c>
      <c r="C9">
        <v>1</v>
      </c>
      <c r="D9">
        <v>1</v>
      </c>
      <c r="E9">
        <v>1</v>
      </c>
      <c r="F9">
        <v>0</v>
      </c>
    </row>
    <row r="11" spans="1:3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s="6"/>
      <c r="R11" s="6"/>
      <c r="S11" s="6"/>
      <c r="T11" s="6"/>
      <c r="U11" s="6"/>
      <c r="X11" s="6"/>
      <c r="Y11" s="6"/>
      <c r="Z11" s="6"/>
      <c r="AA11" s="6"/>
      <c r="AB11" s="6"/>
      <c r="AC11" s="6"/>
      <c r="AD11" s="6"/>
      <c r="AE11" s="6"/>
    </row>
    <row r="12" spans="1:31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</row>
    <row r="13" spans="1:31" x14ac:dyDescent="0.2">
      <c r="F13">
        <f>SUM(B12:F12)</f>
        <v>0</v>
      </c>
      <c r="K13">
        <f>SUM(G12:K12)</f>
        <v>0</v>
      </c>
      <c r="P13">
        <f>SUM(L12:P12)</f>
        <v>4</v>
      </c>
    </row>
    <row r="14" spans="1:31" x14ac:dyDescent="0.2">
      <c r="F14">
        <v>0</v>
      </c>
      <c r="G14">
        <f>F14*D4</f>
        <v>0</v>
      </c>
      <c r="H14">
        <f>F13-G14</f>
        <v>0</v>
      </c>
      <c r="K14">
        <v>0</v>
      </c>
      <c r="L14">
        <f>K14*D4</f>
        <v>0</v>
      </c>
      <c r="M14">
        <f>K13-L14</f>
        <v>0</v>
      </c>
      <c r="P14">
        <v>1</v>
      </c>
      <c r="Q14">
        <f>P14*D4</f>
        <v>10000</v>
      </c>
      <c r="R14">
        <f>P13-Q14</f>
        <v>-9996</v>
      </c>
    </row>
    <row r="15" spans="1:31" x14ac:dyDescent="0.2">
      <c r="A15" t="s">
        <v>120</v>
      </c>
      <c r="B15">
        <f>B8</f>
        <v>0.5</v>
      </c>
      <c r="C15">
        <f t="shared" ref="C15:F15" si="0">C8</f>
        <v>1</v>
      </c>
      <c r="D15">
        <f t="shared" si="0"/>
        <v>1.5</v>
      </c>
      <c r="E15">
        <f t="shared" si="0"/>
        <v>2</v>
      </c>
      <c r="F15">
        <f t="shared" si="0"/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>SUMPRODUCT(B12:P12,B15:P15)</f>
        <v>0</v>
      </c>
      <c r="R15" t="s">
        <v>19</v>
      </c>
      <c r="S15">
        <f>B4</f>
        <v>40</v>
      </c>
    </row>
    <row r="16" spans="1:3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f>SUMPRODUCT(B12:P12,B16:P16)</f>
        <v>0</v>
      </c>
      <c r="R16" t="s">
        <v>19</v>
      </c>
      <c r="S16">
        <f>B4</f>
        <v>40</v>
      </c>
    </row>
    <row r="17" spans="1:19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f>SUMPRODUCT(B12:P12,B17:P17)</f>
        <v>5</v>
      </c>
      <c r="R17" t="s">
        <v>19</v>
      </c>
      <c r="S17">
        <f>B4</f>
        <v>40</v>
      </c>
    </row>
    <row r="18" spans="1:19" x14ac:dyDescent="0.2">
      <c r="A18" t="s">
        <v>123</v>
      </c>
      <c r="B18">
        <f>B7</f>
        <v>100</v>
      </c>
      <c r="C18">
        <f t="shared" ref="C18:K19" si="1">C7</f>
        <v>200</v>
      </c>
      <c r="D18">
        <f t="shared" si="1"/>
        <v>300</v>
      </c>
      <c r="E18">
        <f t="shared" si="1"/>
        <v>400</v>
      </c>
      <c r="F18">
        <f t="shared" si="1"/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f>SUMPRODUCT(B12:P12,B18:P18)</f>
        <v>0</v>
      </c>
      <c r="R18" t="s">
        <v>19</v>
      </c>
      <c r="S18">
        <f>C4</f>
        <v>5285</v>
      </c>
    </row>
    <row r="19" spans="1:19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f>B7</f>
        <v>100</v>
      </c>
      <c r="H19">
        <f t="shared" ref="H19:K19" si="2">C7</f>
        <v>200</v>
      </c>
      <c r="I19">
        <f t="shared" si="2"/>
        <v>300</v>
      </c>
      <c r="J19">
        <f t="shared" si="2"/>
        <v>400</v>
      </c>
      <c r="K19">
        <f t="shared" si="2"/>
        <v>500</v>
      </c>
      <c r="L19">
        <v>0</v>
      </c>
      <c r="M19">
        <v>0</v>
      </c>
      <c r="N19">
        <v>0</v>
      </c>
      <c r="O19">
        <v>0</v>
      </c>
      <c r="P19">
        <v>0</v>
      </c>
      <c r="Q19">
        <f>SUMPRODUCT(B12:P12,B19:P19)</f>
        <v>0</v>
      </c>
      <c r="R19" t="s">
        <v>19</v>
      </c>
      <c r="S19">
        <f>C4</f>
        <v>5285</v>
      </c>
    </row>
    <row r="20" spans="1:19" x14ac:dyDescent="0.2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>B7</f>
        <v>100</v>
      </c>
      <c r="M20">
        <f t="shared" ref="M20:P20" si="3">C7</f>
        <v>200</v>
      </c>
      <c r="N20">
        <f t="shared" si="3"/>
        <v>300</v>
      </c>
      <c r="O20">
        <f t="shared" si="3"/>
        <v>400</v>
      </c>
      <c r="P20">
        <f t="shared" si="3"/>
        <v>500</v>
      </c>
      <c r="Q20">
        <f>SUMPRODUCT(B12:P12,B20:P20)</f>
        <v>1000</v>
      </c>
      <c r="R20" t="s">
        <v>19</v>
      </c>
      <c r="S20">
        <f>C4</f>
        <v>5285</v>
      </c>
    </row>
    <row r="21" spans="1:19" x14ac:dyDescent="0.2">
      <c r="A21" t="s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f>SUMPRODUCT(B12:P12,B21:P21)</f>
        <v>1</v>
      </c>
      <c r="R21" t="s">
        <v>77</v>
      </c>
      <c r="S21">
        <f>B9</f>
        <v>1</v>
      </c>
    </row>
    <row r="22" spans="1:19" x14ac:dyDescent="0.2">
      <c r="A22" t="s">
        <v>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f>SUMPRODUCT(B12:P12,B22:P22)</f>
        <v>1</v>
      </c>
      <c r="R22" t="s">
        <v>77</v>
      </c>
      <c r="S22">
        <f>C9</f>
        <v>1</v>
      </c>
    </row>
    <row r="23" spans="1:19" x14ac:dyDescent="0.2">
      <c r="A23" t="s">
        <v>101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f>SUMPRODUCT(B12:P12,B23:P23)</f>
        <v>1</v>
      </c>
      <c r="R23" t="s">
        <v>77</v>
      </c>
      <c r="S23">
        <f>D9</f>
        <v>1</v>
      </c>
    </row>
    <row r="24" spans="1:19" x14ac:dyDescent="0.2">
      <c r="A24" t="s">
        <v>100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f>SUMPRODUCT(B12:P12,B24:P24)</f>
        <v>1</v>
      </c>
      <c r="R24" t="s">
        <v>77</v>
      </c>
      <c r="S24">
        <f>E9</f>
        <v>1</v>
      </c>
    </row>
    <row r="25" spans="1:19" x14ac:dyDescent="0.2">
      <c r="A25" t="s">
        <v>98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f>SUMPRODUCT(B12:P12,B25:P25)</f>
        <v>0</v>
      </c>
      <c r="R25" t="s">
        <v>77</v>
      </c>
      <c r="S25">
        <f>F9</f>
        <v>0</v>
      </c>
    </row>
    <row r="31" spans="1:19" x14ac:dyDescent="0.2">
      <c r="A31" t="s">
        <v>78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f>SUMPRODUCT(B12:P12,B31:P31)</f>
        <v>4</v>
      </c>
    </row>
    <row r="35" spans="12:17" x14ac:dyDescent="0.2">
      <c r="L35">
        <f>_xlfn.CEILING.MATH(Q15/S15)</f>
        <v>0</v>
      </c>
      <c r="M35">
        <f>_xlfn.CEILING.MATH(Q16/S16)</f>
        <v>0</v>
      </c>
      <c r="N35">
        <f>_xlfn.CEILING.MATH(Q17/S17)</f>
        <v>1</v>
      </c>
      <c r="Q35">
        <f>SUM(L35:N35)</f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05F9-3B0F-684E-AE47-9978A0894BCF}">
  <dimension ref="A1:J16"/>
  <sheetViews>
    <sheetView workbookViewId="0">
      <selection activeCell="E21" sqref="E21"/>
    </sheetView>
  </sheetViews>
  <sheetFormatPr baseColWidth="10" defaultRowHeight="16" x14ac:dyDescent="0.2"/>
  <sheetData>
    <row r="1" spans="1:10" x14ac:dyDescent="0.2">
      <c r="B1" t="s">
        <v>57</v>
      </c>
      <c r="C1">
        <v>40</v>
      </c>
    </row>
    <row r="2" spans="1:10" x14ac:dyDescent="0.2">
      <c r="B2" t="s">
        <v>58</v>
      </c>
      <c r="C2">
        <v>5184</v>
      </c>
    </row>
    <row r="4" spans="1:10" x14ac:dyDescent="0.2">
      <c r="B4" t="s">
        <v>59</v>
      </c>
      <c r="C4" t="s">
        <v>69</v>
      </c>
      <c r="D4" t="s">
        <v>70</v>
      </c>
    </row>
    <row r="5" spans="1:10" x14ac:dyDescent="0.2">
      <c r="A5" t="s">
        <v>56</v>
      </c>
      <c r="B5">
        <v>5</v>
      </c>
      <c r="C5">
        <v>3</v>
      </c>
      <c r="D5">
        <v>4</v>
      </c>
    </row>
    <row r="6" spans="1:10" x14ac:dyDescent="0.2">
      <c r="A6" t="s">
        <v>62</v>
      </c>
      <c r="B6">
        <v>300</v>
      </c>
      <c r="C6">
        <v>200</v>
      </c>
      <c r="D6">
        <v>225</v>
      </c>
    </row>
    <row r="12" spans="1:10" x14ac:dyDescent="0.2">
      <c r="B12" t="s">
        <v>63</v>
      </c>
      <c r="C12" t="s">
        <v>65</v>
      </c>
      <c r="D12" t="s">
        <v>67</v>
      </c>
      <c r="E12" t="s">
        <v>64</v>
      </c>
      <c r="F12" t="s">
        <v>66</v>
      </c>
      <c r="G12" t="s">
        <v>68</v>
      </c>
    </row>
    <row r="13" spans="1:10" x14ac:dyDescent="0.2">
      <c r="A13" t="s">
        <v>60</v>
      </c>
      <c r="H13">
        <f>SUMPRODUCT(B13:D13)</f>
        <v>0</v>
      </c>
      <c r="I13" t="s">
        <v>19</v>
      </c>
      <c r="J13">
        <v>40</v>
      </c>
    </row>
    <row r="14" spans="1:10" x14ac:dyDescent="0.2">
      <c r="B14" s="6"/>
      <c r="C14" s="6"/>
      <c r="I14" t="s">
        <v>19</v>
      </c>
      <c r="J14">
        <v>5158</v>
      </c>
    </row>
    <row r="15" spans="1:10" x14ac:dyDescent="0.2">
      <c r="A15" s="6" t="s">
        <v>61</v>
      </c>
      <c r="H15">
        <f>SUMPRODUCT(B15:D15)</f>
        <v>0</v>
      </c>
      <c r="I15" t="s">
        <v>19</v>
      </c>
      <c r="J15">
        <v>40</v>
      </c>
    </row>
    <row r="16" spans="1:10" x14ac:dyDescent="0.2">
      <c r="I16" t="s">
        <v>19</v>
      </c>
      <c r="J16">
        <v>5158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5953-0137-3941-AAFF-DE290897FA32}">
  <dimension ref="A2:G16"/>
  <sheetViews>
    <sheetView workbookViewId="0">
      <selection activeCell="D8" sqref="D8"/>
    </sheetView>
  </sheetViews>
  <sheetFormatPr baseColWidth="10" defaultRowHeight="16" x14ac:dyDescent="0.2"/>
  <sheetData>
    <row r="2" spans="1:7" x14ac:dyDescent="0.2">
      <c r="A2" t="s">
        <v>71</v>
      </c>
    </row>
    <row r="3" spans="1:7" x14ac:dyDescent="0.2">
      <c r="B3" t="s">
        <v>72</v>
      </c>
      <c r="C3" t="s">
        <v>73</v>
      </c>
      <c r="D3" t="s">
        <v>74</v>
      </c>
      <c r="E3" t="s">
        <v>76</v>
      </c>
    </row>
    <row r="4" spans="1:7" x14ac:dyDescent="0.2">
      <c r="A4" t="s">
        <v>60</v>
      </c>
      <c r="B4" s="7"/>
      <c r="C4" s="7"/>
      <c r="D4" s="7"/>
      <c r="F4" t="s">
        <v>77</v>
      </c>
      <c r="G4">
        <v>40</v>
      </c>
    </row>
    <row r="5" spans="1:7" x14ac:dyDescent="0.2">
      <c r="A5" t="s">
        <v>61</v>
      </c>
      <c r="B5" s="7"/>
      <c r="C5" s="7"/>
      <c r="D5" s="7"/>
      <c r="F5" t="s">
        <v>77</v>
      </c>
      <c r="G5">
        <v>40</v>
      </c>
    </row>
    <row r="6" spans="1:7" x14ac:dyDescent="0.2">
      <c r="A6" t="s">
        <v>75</v>
      </c>
    </row>
    <row r="7" spans="1:7" x14ac:dyDescent="0.2">
      <c r="B7" t="s">
        <v>77</v>
      </c>
      <c r="C7" t="s">
        <v>77</v>
      </c>
      <c r="D7" t="s">
        <v>77</v>
      </c>
    </row>
    <row r="8" spans="1:7" x14ac:dyDescent="0.2">
      <c r="B8">
        <v>1</v>
      </c>
      <c r="C8">
        <v>1</v>
      </c>
      <c r="D8">
        <v>1</v>
      </c>
    </row>
    <row r="14" spans="1:7" x14ac:dyDescent="0.2">
      <c r="B14" t="s">
        <v>72</v>
      </c>
      <c r="C14" t="s">
        <v>73</v>
      </c>
      <c r="D14" t="s">
        <v>74</v>
      </c>
    </row>
    <row r="15" spans="1:7" x14ac:dyDescent="0.2">
      <c r="A15" t="s">
        <v>60</v>
      </c>
      <c r="B15">
        <v>10</v>
      </c>
      <c r="C15">
        <v>20</v>
      </c>
      <c r="D15">
        <v>15</v>
      </c>
    </row>
    <row r="16" spans="1:7" x14ac:dyDescent="0.2">
      <c r="A16" t="s">
        <v>61</v>
      </c>
      <c r="B16">
        <v>10</v>
      </c>
      <c r="C16">
        <v>20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Feasibility Report 1</vt:lpstr>
      <vt:lpstr>Sheet5</vt:lpstr>
      <vt:lpstr>Sheet2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Nolen</dc:creator>
  <cp:lastModifiedBy>Marky Mark</cp:lastModifiedBy>
  <dcterms:created xsi:type="dcterms:W3CDTF">2022-10-26T19:15:01Z</dcterms:created>
  <dcterms:modified xsi:type="dcterms:W3CDTF">2022-11-17T17:43:32Z</dcterms:modified>
</cp:coreProperties>
</file>