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0"/>
  <workbookPr date1904="1"/>
  <mc:AlternateContent xmlns:mc="http://schemas.openxmlformats.org/markup-compatibility/2006">
    <mc:Choice Requires="x15">
      <x15ac:absPath xmlns:x15ac="http://schemas.microsoft.com/office/spreadsheetml/2010/11/ac" url="/Users/jasonlegere/Dropbox/Lab_Materials/Radiation/"/>
    </mc:Choice>
  </mc:AlternateContent>
  <xr:revisionPtr revIDLastSave="0" documentId="13_ncr:1_{E7C87453-1892-7D4C-80E4-C5C0CB80EB48}" xr6:coauthVersionLast="45" xr6:coauthVersionMax="45" xr10:uidLastSave="{00000000-0000-0000-0000-000000000000}"/>
  <bookViews>
    <workbookView xWindow="3380" yWindow="2300" windowWidth="45880" windowHeight="23580" xr2:uid="{00000000-000D-0000-FFFF-FFFF00000000}"/>
  </bookViews>
  <sheets>
    <sheet name="R.A. SOURCE INVENTORY" sheetId="3" r:id="rId1"/>
    <sheet name="Proposed Limits" sheetId="2" r:id="rId2"/>
  </sheets>
  <definedNames>
    <definedName name="_xlnm.Print_Area" localSheetId="0">'R.A. SOURCE INVENTORY'!$A$1:$R$118</definedName>
    <definedName name="_xlnm.Print_Titles" localSheetId="0">'R.A. SOURCE INVENTORY'!$1:$1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4"/>
    </ext>
  </extLst>
</workbook>
</file>

<file path=xl/calcChain.xml><?xml version="1.0" encoding="utf-8"?>
<calcChain xmlns="http://schemas.openxmlformats.org/spreadsheetml/2006/main">
  <c r="P76" i="3" l="1"/>
  <c r="O76" i="3"/>
  <c r="I76" i="3"/>
  <c r="H76" i="3"/>
  <c r="J76" i="3" l="1"/>
  <c r="K76" i="3" s="1"/>
  <c r="O73" i="3"/>
  <c r="O75" i="3" l="1"/>
  <c r="I75" i="3"/>
  <c r="H75" i="3"/>
  <c r="O74" i="3"/>
  <c r="I74" i="3"/>
  <c r="H74" i="3"/>
  <c r="J74" i="3" l="1"/>
  <c r="K74" i="3" s="1"/>
  <c r="J75" i="3"/>
  <c r="K75" i="3" s="1"/>
  <c r="I73" i="3"/>
  <c r="I64" i="3"/>
  <c r="I27" i="3"/>
  <c r="H27" i="3"/>
  <c r="I43" i="3"/>
  <c r="H43" i="3"/>
  <c r="I47" i="3"/>
  <c r="H47" i="3"/>
  <c r="I65" i="3"/>
  <c r="H65" i="3"/>
  <c r="I68" i="3"/>
  <c r="H68" i="3"/>
  <c r="I71" i="3"/>
  <c r="H71" i="3"/>
  <c r="I72" i="3"/>
  <c r="H72" i="3"/>
  <c r="H64" i="3"/>
  <c r="H73" i="3"/>
  <c r="O1" i="3"/>
  <c r="P1" i="3"/>
  <c r="H2" i="3"/>
  <c r="I2" i="3"/>
  <c r="O2" i="3"/>
  <c r="P2" i="3"/>
  <c r="H3" i="3"/>
  <c r="I3" i="3"/>
  <c r="J3" i="3" s="1"/>
  <c r="K3" i="3" s="1"/>
  <c r="O3" i="3"/>
  <c r="P3" i="3"/>
  <c r="H4" i="3"/>
  <c r="I4" i="3"/>
  <c r="O4" i="3"/>
  <c r="P4" i="3"/>
  <c r="H5" i="3"/>
  <c r="I5" i="3"/>
  <c r="J5" i="3" s="1"/>
  <c r="K5" i="3" s="1"/>
  <c r="O5" i="3"/>
  <c r="P5" i="3"/>
  <c r="H6" i="3"/>
  <c r="I6" i="3"/>
  <c r="O6" i="3"/>
  <c r="P6" i="3"/>
  <c r="H7" i="3"/>
  <c r="I7" i="3"/>
  <c r="J7" i="3" s="1"/>
  <c r="K7" i="3" s="1"/>
  <c r="O7" i="3"/>
  <c r="P7" i="3"/>
  <c r="H8" i="3"/>
  <c r="I8" i="3"/>
  <c r="O8" i="3"/>
  <c r="P8" i="3"/>
  <c r="H9" i="3"/>
  <c r="I9" i="3"/>
  <c r="J9" i="3" s="1"/>
  <c r="K9" i="3" s="1"/>
  <c r="O9" i="3"/>
  <c r="P9" i="3"/>
  <c r="H10" i="3"/>
  <c r="I10" i="3"/>
  <c r="O10" i="3"/>
  <c r="P10" i="3"/>
  <c r="H11" i="3"/>
  <c r="I11" i="3"/>
  <c r="J11" i="3" s="1"/>
  <c r="K11" i="3" s="1"/>
  <c r="O11" i="3"/>
  <c r="P11" i="3"/>
  <c r="H12" i="3"/>
  <c r="I12" i="3"/>
  <c r="O12" i="3"/>
  <c r="P12" i="3"/>
  <c r="H13" i="3"/>
  <c r="I13" i="3"/>
  <c r="J13" i="3" s="1"/>
  <c r="K13" i="3" s="1"/>
  <c r="O13" i="3"/>
  <c r="P13" i="3"/>
  <c r="H14" i="3"/>
  <c r="I14" i="3"/>
  <c r="O14" i="3"/>
  <c r="P14" i="3"/>
  <c r="H15" i="3"/>
  <c r="I15" i="3"/>
  <c r="J15" i="3" s="1"/>
  <c r="K15" i="3" s="1"/>
  <c r="O15" i="3"/>
  <c r="P15" i="3"/>
  <c r="H16" i="3"/>
  <c r="I16" i="3"/>
  <c r="O16" i="3"/>
  <c r="P16" i="3"/>
  <c r="H17" i="3"/>
  <c r="I17" i="3"/>
  <c r="J17" i="3" s="1"/>
  <c r="K17" i="3" s="1"/>
  <c r="O17" i="3"/>
  <c r="P17" i="3"/>
  <c r="H18" i="3"/>
  <c r="I18" i="3"/>
  <c r="O18" i="3"/>
  <c r="P18" i="3"/>
  <c r="H19" i="3"/>
  <c r="I19" i="3"/>
  <c r="J19" i="3" s="1"/>
  <c r="K19" i="3" s="1"/>
  <c r="O19" i="3"/>
  <c r="P19" i="3"/>
  <c r="H20" i="3"/>
  <c r="I20" i="3"/>
  <c r="O20" i="3"/>
  <c r="P20" i="3"/>
  <c r="H21" i="3"/>
  <c r="I21" i="3"/>
  <c r="J21" i="3" s="1"/>
  <c r="K21" i="3" s="1"/>
  <c r="O21" i="3"/>
  <c r="P21" i="3"/>
  <c r="H22" i="3"/>
  <c r="I22" i="3"/>
  <c r="O22" i="3"/>
  <c r="P22" i="3"/>
  <c r="H23" i="3"/>
  <c r="I23" i="3"/>
  <c r="J23" i="3" s="1"/>
  <c r="K23" i="3" s="1"/>
  <c r="O23" i="3"/>
  <c r="P23" i="3"/>
  <c r="H24" i="3"/>
  <c r="I24" i="3"/>
  <c r="O24" i="3"/>
  <c r="P24" i="3"/>
  <c r="H25" i="3"/>
  <c r="I25" i="3"/>
  <c r="J25" i="3" s="1"/>
  <c r="K25" i="3" s="1"/>
  <c r="O25" i="3"/>
  <c r="P25" i="3"/>
  <c r="H26" i="3"/>
  <c r="I26" i="3"/>
  <c r="O26" i="3"/>
  <c r="P26" i="3"/>
  <c r="O27" i="3"/>
  <c r="P27" i="3"/>
  <c r="H28" i="3"/>
  <c r="I28" i="3"/>
  <c r="J28" i="3" s="1"/>
  <c r="K28" i="3" s="1"/>
  <c r="O28" i="3"/>
  <c r="P28" i="3"/>
  <c r="H29" i="3"/>
  <c r="I29" i="3"/>
  <c r="J29" i="3" s="1"/>
  <c r="K29" i="3" s="1"/>
  <c r="O29" i="3"/>
  <c r="P29" i="3"/>
  <c r="H30" i="3"/>
  <c r="I30" i="3"/>
  <c r="J30" i="3" s="1"/>
  <c r="K30" i="3" s="1"/>
  <c r="O30" i="3"/>
  <c r="P30" i="3"/>
  <c r="H31" i="3"/>
  <c r="I31" i="3"/>
  <c r="J31" i="3" s="1"/>
  <c r="K31" i="3" s="1"/>
  <c r="O31" i="3"/>
  <c r="P31" i="3"/>
  <c r="H32" i="3"/>
  <c r="I32" i="3"/>
  <c r="J32" i="3" s="1"/>
  <c r="K32" i="3" s="1"/>
  <c r="O32" i="3"/>
  <c r="P32" i="3"/>
  <c r="H33" i="3"/>
  <c r="I33" i="3"/>
  <c r="J33" i="3" s="1"/>
  <c r="K33" i="3" s="1"/>
  <c r="O33" i="3"/>
  <c r="P33" i="3"/>
  <c r="H34" i="3"/>
  <c r="I34" i="3"/>
  <c r="J34" i="3" s="1"/>
  <c r="K34" i="3" s="1"/>
  <c r="O34" i="3"/>
  <c r="P34" i="3"/>
  <c r="H35" i="3"/>
  <c r="I35" i="3"/>
  <c r="J35" i="3" s="1"/>
  <c r="K35" i="3" s="1"/>
  <c r="O35" i="3"/>
  <c r="P35" i="3"/>
  <c r="H36" i="3"/>
  <c r="I36" i="3"/>
  <c r="J36" i="3" s="1"/>
  <c r="K36" i="3" s="1"/>
  <c r="O36" i="3"/>
  <c r="P36" i="3"/>
  <c r="H37" i="3"/>
  <c r="I37" i="3"/>
  <c r="J37" i="3" s="1"/>
  <c r="K37" i="3" s="1"/>
  <c r="O37" i="3"/>
  <c r="P37" i="3"/>
  <c r="H38" i="3"/>
  <c r="I38" i="3"/>
  <c r="J38" i="3" s="1"/>
  <c r="K38" i="3" s="1"/>
  <c r="O38" i="3"/>
  <c r="P38" i="3"/>
  <c r="H39" i="3"/>
  <c r="I39" i="3"/>
  <c r="J39" i="3" s="1"/>
  <c r="K39" i="3" s="1"/>
  <c r="O39" i="3"/>
  <c r="P39" i="3"/>
  <c r="H40" i="3"/>
  <c r="I40" i="3"/>
  <c r="J40" i="3" s="1"/>
  <c r="K40" i="3" s="1"/>
  <c r="O40" i="3"/>
  <c r="P40" i="3"/>
  <c r="H41" i="3"/>
  <c r="I41" i="3"/>
  <c r="J41" i="3" s="1"/>
  <c r="K41" i="3" s="1"/>
  <c r="O41" i="3"/>
  <c r="P41" i="3"/>
  <c r="H42" i="3"/>
  <c r="I42" i="3"/>
  <c r="J42" i="3" s="1"/>
  <c r="K42" i="3" s="1"/>
  <c r="O42" i="3"/>
  <c r="P42" i="3"/>
  <c r="O43" i="3"/>
  <c r="P43" i="3"/>
  <c r="E44" i="3"/>
  <c r="H44" i="3"/>
  <c r="I44" i="3"/>
  <c r="O44" i="3"/>
  <c r="P44" i="3"/>
  <c r="E45" i="3"/>
  <c r="H45" i="3"/>
  <c r="I45" i="3"/>
  <c r="O45" i="3"/>
  <c r="P45" i="3"/>
  <c r="E46" i="3"/>
  <c r="H46" i="3"/>
  <c r="I46" i="3"/>
  <c r="O46" i="3"/>
  <c r="P46" i="3"/>
  <c r="O47" i="3"/>
  <c r="P47" i="3"/>
  <c r="H48" i="3"/>
  <c r="I48" i="3"/>
  <c r="O48" i="3"/>
  <c r="P48" i="3"/>
  <c r="E49" i="3"/>
  <c r="H49" i="3"/>
  <c r="I49" i="3"/>
  <c r="O49" i="3"/>
  <c r="P49" i="3"/>
  <c r="H50" i="3"/>
  <c r="I50" i="3"/>
  <c r="O50" i="3"/>
  <c r="P50" i="3"/>
  <c r="H51" i="3"/>
  <c r="I51" i="3"/>
  <c r="O51" i="3"/>
  <c r="P51" i="3"/>
  <c r="H52" i="3"/>
  <c r="I52" i="3"/>
  <c r="O52" i="3"/>
  <c r="P52" i="3"/>
  <c r="H53" i="3"/>
  <c r="I53" i="3"/>
  <c r="O53" i="3"/>
  <c r="P53" i="3"/>
  <c r="E54" i="3"/>
  <c r="H54" i="3"/>
  <c r="I54" i="3"/>
  <c r="O54" i="3"/>
  <c r="P54" i="3"/>
  <c r="H55" i="3"/>
  <c r="I55" i="3"/>
  <c r="O55" i="3"/>
  <c r="P55" i="3"/>
  <c r="H56" i="3"/>
  <c r="I56" i="3"/>
  <c r="J56" i="3" s="1"/>
  <c r="K56" i="3" s="1"/>
  <c r="O56" i="3"/>
  <c r="P56" i="3"/>
  <c r="H57" i="3"/>
  <c r="I57" i="3"/>
  <c r="O57" i="3"/>
  <c r="P57" i="3"/>
  <c r="H58" i="3"/>
  <c r="I58" i="3"/>
  <c r="O58" i="3"/>
  <c r="P58" i="3"/>
  <c r="H59" i="3"/>
  <c r="I59" i="3"/>
  <c r="O59" i="3"/>
  <c r="P59" i="3"/>
  <c r="E60" i="3"/>
  <c r="H60" i="3"/>
  <c r="I60" i="3"/>
  <c r="O60" i="3"/>
  <c r="P60" i="3"/>
  <c r="H61" i="3"/>
  <c r="I61" i="3"/>
  <c r="O61" i="3"/>
  <c r="P61" i="3"/>
  <c r="H62" i="3"/>
  <c r="I62" i="3"/>
  <c r="O62" i="3"/>
  <c r="P62" i="3"/>
  <c r="H63" i="3"/>
  <c r="I63" i="3"/>
  <c r="J63" i="3" s="1"/>
  <c r="K63" i="3" s="1"/>
  <c r="O63" i="3"/>
  <c r="O64" i="3"/>
  <c r="O65" i="3"/>
  <c r="H66" i="3"/>
  <c r="I66" i="3"/>
  <c r="O66" i="3"/>
  <c r="H67" i="3"/>
  <c r="I67" i="3"/>
  <c r="J67" i="3" s="1"/>
  <c r="K67" i="3" s="1"/>
  <c r="O67" i="3"/>
  <c r="P67" i="3"/>
  <c r="O68" i="3"/>
  <c r="H69" i="3"/>
  <c r="I69" i="3"/>
  <c r="O69" i="3"/>
  <c r="P69" i="3"/>
  <c r="H70" i="3"/>
  <c r="I70" i="3"/>
  <c r="O70" i="3"/>
  <c r="O71" i="3"/>
  <c r="O72" i="3"/>
  <c r="O77" i="3"/>
  <c r="P77" i="3"/>
  <c r="D79" i="3"/>
  <c r="O93" i="3"/>
  <c r="O94" i="3"/>
  <c r="O95" i="3"/>
  <c r="O96" i="3"/>
  <c r="O97" i="3"/>
  <c r="O98" i="3"/>
  <c r="O99" i="3"/>
  <c r="O100" i="3"/>
  <c r="O101" i="3"/>
  <c r="O102" i="3"/>
  <c r="O103" i="3"/>
  <c r="O104" i="3"/>
  <c r="O105" i="3"/>
  <c r="O106" i="3"/>
  <c r="O107" i="3"/>
  <c r="O108" i="3"/>
  <c r="O109" i="3"/>
  <c r="O110" i="3"/>
  <c r="O111" i="3"/>
  <c r="E9" i="2"/>
  <c r="E10" i="2"/>
  <c r="E12" i="2"/>
  <c r="E13" i="2"/>
  <c r="E14" i="2"/>
  <c r="E15" i="2"/>
  <c r="E16" i="2"/>
  <c r="E17" i="2"/>
  <c r="E19" i="2"/>
  <c r="E20" i="2"/>
  <c r="E22" i="2"/>
  <c r="E23" i="2"/>
  <c r="E24" i="2"/>
  <c r="E25" i="2"/>
  <c r="J54" i="3" l="1"/>
  <c r="K54" i="3" s="1"/>
  <c r="J68" i="3"/>
  <c r="K68" i="3" s="1"/>
  <c r="J71" i="3"/>
  <c r="K71" i="3" s="1"/>
  <c r="J65" i="3"/>
  <c r="K65" i="3" s="1"/>
  <c r="J43" i="3"/>
  <c r="K43" i="3" s="1"/>
  <c r="J62" i="3"/>
  <c r="K62" i="3" s="1"/>
  <c r="J60" i="3"/>
  <c r="J26" i="3"/>
  <c r="K26" i="3" s="1"/>
  <c r="J24" i="3"/>
  <c r="K24" i="3" s="1"/>
  <c r="M107" i="3" s="1"/>
  <c r="J22" i="3"/>
  <c r="K22" i="3" s="1"/>
  <c r="M106" i="3" s="1"/>
  <c r="J20" i="3"/>
  <c r="K20" i="3" s="1"/>
  <c r="J18" i="3"/>
  <c r="K18" i="3" s="1"/>
  <c r="J16" i="3"/>
  <c r="K16" i="3" s="1"/>
  <c r="J14" i="3"/>
  <c r="K14" i="3" s="1"/>
  <c r="J12" i="3"/>
  <c r="K12" i="3" s="1"/>
  <c r="C16" i="2" s="1"/>
  <c r="J10" i="3"/>
  <c r="K10" i="3" s="1"/>
  <c r="C12" i="2" s="1"/>
  <c r="J8" i="3"/>
  <c r="K8" i="3" s="1"/>
  <c r="M95" i="3" s="1"/>
  <c r="J6" i="3"/>
  <c r="K6" i="3" s="1"/>
  <c r="J72" i="3"/>
  <c r="K72" i="3" s="1"/>
  <c r="J47" i="3"/>
  <c r="K47" i="3" s="1"/>
  <c r="J44" i="3"/>
  <c r="K44" i="3" s="1"/>
  <c r="J48" i="3"/>
  <c r="K48" i="3" s="1"/>
  <c r="J27" i="3"/>
  <c r="K27" i="3" s="1"/>
  <c r="E27" i="2"/>
  <c r="J55" i="3"/>
  <c r="K55" i="3" s="1"/>
  <c r="J53" i="3"/>
  <c r="K53" i="3" s="1"/>
  <c r="J52" i="3"/>
  <c r="K52" i="3" s="1"/>
  <c r="J51" i="3"/>
  <c r="K51" i="3" s="1"/>
  <c r="J50" i="3"/>
  <c r="K50" i="3" s="1"/>
  <c r="J49" i="3"/>
  <c r="K49" i="3" s="1"/>
  <c r="M104" i="3" s="1"/>
  <c r="J45" i="3"/>
  <c r="K45" i="3" s="1"/>
  <c r="M103" i="3" s="1"/>
  <c r="K60" i="3"/>
  <c r="J73" i="3"/>
  <c r="K73" i="3" s="1"/>
  <c r="D87" i="3" s="1"/>
  <c r="O113" i="3"/>
  <c r="J70" i="3"/>
  <c r="K70" i="3" s="1"/>
  <c r="J61" i="3"/>
  <c r="J59" i="3"/>
  <c r="K59" i="3" s="1"/>
  <c r="J58" i="3"/>
  <c r="J57" i="3"/>
  <c r="J66" i="3"/>
  <c r="K66" i="3" s="1"/>
  <c r="J46" i="3"/>
  <c r="K46" i="3" s="1"/>
  <c r="C23" i="2" s="1"/>
  <c r="J4" i="3"/>
  <c r="K4" i="3" s="1"/>
  <c r="J64" i="3"/>
  <c r="K64" i="3" s="1"/>
  <c r="J69" i="3"/>
  <c r="K69" i="3" s="1"/>
  <c r="M93" i="3" s="1"/>
  <c r="J2" i="3"/>
  <c r="K2" i="3" s="1"/>
  <c r="C17" i="2"/>
  <c r="C14" i="2"/>
  <c r="M94" i="3" l="1"/>
  <c r="M100" i="3"/>
  <c r="D86" i="3"/>
  <c r="M99" i="3"/>
  <c r="C20" i="2"/>
  <c r="M101" i="3"/>
  <c r="C21" i="2"/>
  <c r="C18" i="2"/>
  <c r="M102" i="3"/>
  <c r="C15" i="2"/>
  <c r="M96" i="3"/>
  <c r="C11" i="2"/>
  <c r="M109" i="3"/>
  <c r="M98" i="3"/>
  <c r="C10" i="2"/>
  <c r="K79" i="3"/>
  <c r="R84" i="3"/>
  <c r="R86" i="3" s="1"/>
  <c r="C27" i="2" l="1"/>
  <c r="M113" i="3"/>
</calcChain>
</file>

<file path=xl/sharedStrings.xml><?xml version="1.0" encoding="utf-8"?>
<sst xmlns="http://schemas.openxmlformats.org/spreadsheetml/2006/main" count="578" uniqueCount="231">
  <si>
    <t>source model no.: AMC.P3; catalog model no.: AMC.21; serial/batch no.: 0297LQ</t>
  </si>
  <si>
    <t>Du Pont Pharma</t>
  </si>
  <si>
    <t>m.Ci.</t>
  </si>
  <si>
    <t>total activity</t>
  </si>
  <si>
    <t>(at purchase date)</t>
  </si>
  <si>
    <t>FORM</t>
  </si>
  <si>
    <t>LOCATION</t>
  </si>
  <si>
    <t>Source no.: LL-542; Catalog no.: PHI-137-1M; Capsule type: A3224-01</t>
  </si>
  <si>
    <t>(µCi)</t>
  </si>
  <si>
    <t>Am-241/Be (n)</t>
  </si>
  <si>
    <t>Sr-90</t>
  </si>
  <si>
    <t>point source active 0.011 inch diam. in 0.5 inch diam brass disk</t>
  </si>
  <si>
    <t>neutron source in 1" diam metal bucket, stored in 9" cyl army-green can</t>
  </si>
  <si>
    <t>ON HAND</t>
  </si>
  <si>
    <t>TOTALS</t>
  </si>
  <si>
    <t>plastic BAR-GREEN (#29 from Ed Chupp inventory 1 Feb 2006)</t>
  </si>
  <si>
    <t>1044</t>
    <phoneticPr fontId="9"/>
  </si>
  <si>
    <t>end</t>
  </si>
  <si>
    <t>x</t>
    <phoneticPr fontId="9"/>
  </si>
  <si>
    <t>x</t>
    <phoneticPr fontId="9"/>
  </si>
  <si>
    <t>SS button</t>
  </si>
  <si>
    <t>plastic DISC-ORANGE (#56 from Ed Chupp inventory 1 Feb 2006)</t>
  </si>
  <si>
    <t>Prepared by Jason Legere, May 2008</t>
  </si>
  <si>
    <t>3/4" dia. Scint. can</t>
  </si>
  <si>
    <t>plastic BAR-BLACK (#38 from Ed Chupp inventory 1 Feb 2006)</t>
  </si>
  <si>
    <t>plastic DISC-ORANGE (#37 from Ed Chupp inventory 1 Feb 2006)</t>
  </si>
  <si>
    <t>point source active 0.005 inch diam. in 0.5 inch diam brass disk (calibrated +/- 3.1%)</t>
  </si>
  <si>
    <t>IPL catalog #: GF-057-RFQ265, IPL source #: 1046-58</t>
  </si>
  <si>
    <t>SS disk, 12.7 mm diam, 10 mm active diam., 0.005 in. Ni backing</t>
  </si>
  <si>
    <t>1218</t>
    <phoneticPr fontId="9"/>
  </si>
  <si>
    <t>1219</t>
    <phoneticPr fontId="9"/>
  </si>
  <si>
    <t>Model: A3807</t>
    <phoneticPr fontId="9"/>
  </si>
  <si>
    <t>.120" dia x .4" length ss pin .030" active dia</t>
    <phoneticPr fontId="9"/>
  </si>
  <si>
    <t>A-2 Disk</t>
    <phoneticPr fontId="9"/>
  </si>
  <si>
    <t>12.7mm OD x 6.35mm THK</t>
    <phoneticPr fontId="9"/>
  </si>
  <si>
    <t>1 inch diam. orange plastic diskl (calibrated +/- 3.2%)</t>
  </si>
  <si>
    <t>Source no.: 472-61-1; Catalog no.: GF-133</t>
  </si>
  <si>
    <t>Monsanto</t>
  </si>
  <si>
    <t>1" long 10-32 screw with 3/8" hex head</t>
  </si>
  <si>
    <t>Am-241</t>
  </si>
  <si>
    <t>Ba-133</t>
  </si>
  <si>
    <t>1134</t>
    <phoneticPr fontId="9"/>
  </si>
  <si>
    <t>1135</t>
    <phoneticPr fontId="9"/>
  </si>
  <si>
    <t>1146</t>
    <phoneticPr fontId="9"/>
  </si>
  <si>
    <t>1160</t>
    <phoneticPr fontId="9"/>
  </si>
  <si>
    <t>1161</t>
    <phoneticPr fontId="9"/>
  </si>
  <si>
    <t>1029</t>
    <phoneticPr fontId="9"/>
  </si>
  <si>
    <t>1021</t>
    <phoneticPr fontId="9"/>
  </si>
  <si>
    <t>code: CDR151; number: 25618</t>
  </si>
  <si>
    <t>Proposed Limits for Ryan/Legere Permit</t>
  </si>
  <si>
    <t>I-129</t>
  </si>
  <si>
    <t>3 in. NaI/PMT Assy</t>
  </si>
  <si>
    <t>in 8mm x 8mm cyl. housing, light pulse for PMT testing</t>
  </si>
  <si>
    <t>1216</t>
    <phoneticPr fontId="9"/>
  </si>
  <si>
    <t>plastic DISC-ORANGE (#27 from Ed Chupp inventory 1 Feb 2006)</t>
  </si>
  <si>
    <t>MORSE 328</t>
  </si>
  <si>
    <t>plastic scint</t>
  </si>
  <si>
    <t>Bucket</t>
  </si>
  <si>
    <t>Button</t>
  </si>
  <si>
    <t>Source No. 484-5-1; Catalog no.: PSC-060</t>
  </si>
  <si>
    <t>rectangular plastic chip (clear, green lettering, 24 x 11 mm)</t>
  </si>
  <si>
    <t>1072</t>
    <phoneticPr fontId="9"/>
  </si>
  <si>
    <t>1006</t>
    <phoneticPr fontId="9"/>
  </si>
  <si>
    <t>1101</t>
    <phoneticPr fontId="9"/>
  </si>
  <si>
    <t>1023</t>
    <phoneticPr fontId="9"/>
  </si>
  <si>
    <t>1190</t>
    <phoneticPr fontId="9"/>
  </si>
  <si>
    <t>Harshaw 3 inch Nai(Tl) / PMT assembly</t>
  </si>
  <si>
    <t>Harshaw</t>
  </si>
  <si>
    <t>plastic DISC-green (#60A from Ed Chupp inventory 1 Feb 2006)</t>
  </si>
  <si>
    <t>SS Pin</t>
  </si>
  <si>
    <t>.117" dia x .198" length ss pin .040" active dia</t>
  </si>
  <si>
    <t>North American Scientific</t>
  </si>
  <si>
    <t>Model: IND1403</t>
  </si>
  <si>
    <t>Y-88</t>
  </si>
  <si>
    <t>Cd-109</t>
    <phoneticPr fontId="9"/>
  </si>
  <si>
    <t>(days elapsed)</t>
  </si>
  <si>
    <t>5/8" dia. rod green</t>
  </si>
  <si>
    <t>5/8" dia. rod blue</t>
  </si>
  <si>
    <t>Source No. 484-5-5; Catalog no.: Am-241</t>
  </si>
  <si>
    <t>Source No. 484-5-6; Catalog no.: Am-241</t>
  </si>
  <si>
    <t>Cs-137</t>
    <phoneticPr fontId="9"/>
  </si>
  <si>
    <t>BF-137-A</t>
    <phoneticPr fontId="9"/>
  </si>
  <si>
    <t>Oxford</t>
  </si>
  <si>
    <t>1" long 10-32 screw with 3/8" hex head, mislabeled as Na-23</t>
  </si>
  <si>
    <t>3/4" DIA. HARSHAW CAN (#50 from Ed Chupp inventory 1 Feb 2006)</t>
  </si>
  <si>
    <t>plastic DISC-ORANGE (#52 from Ed Chupp inventory 1 Feb 2006)</t>
  </si>
  <si>
    <t>in 6mm x 6mm cyl. housing, light pulse for PMT testing</t>
  </si>
  <si>
    <t>SS rod</t>
  </si>
  <si>
    <t>plastic BAR-BLACK (#23 from Ed Chupp inventory 1 Feb 2006)</t>
  </si>
  <si>
    <t>rectangular plastic chip (red, 24 x 11 mm)</t>
  </si>
  <si>
    <t>SS pin</t>
  </si>
  <si>
    <t>NaI scint.</t>
  </si>
  <si>
    <t>0.3" diam 4" long SS rod</t>
  </si>
  <si>
    <t>NaI scint</t>
  </si>
  <si>
    <t>1192</t>
    <phoneticPr fontId="9"/>
  </si>
  <si>
    <t>1193</t>
    <phoneticPr fontId="9"/>
  </si>
  <si>
    <t>25.4mm x 2.18mm disk Aluminized Mylar and Kapton</t>
    <phoneticPr fontId="9"/>
  </si>
  <si>
    <t>Eckert &amp; Ziegler</t>
    <phoneticPr fontId="9"/>
  </si>
  <si>
    <t>GF-109-M</t>
    <phoneticPr fontId="9"/>
  </si>
  <si>
    <t>plastic DISC-ORANGE (#34 from Ed Chupp inventory 1 Feb 2006)</t>
  </si>
  <si>
    <t>plastic BAR-GREEN (#28 from Ed Chupp inventory 1 Feb 2006)</t>
  </si>
  <si>
    <t>IPL type A3203 capsule; Catalog no.: SR032030100U</t>
  </si>
  <si>
    <t>HALF LIFE (DAYS)</t>
  </si>
  <si>
    <t>PURCHASE DATE</t>
  </si>
  <si>
    <t xml:space="preserve"> TODAY'S DATE</t>
  </si>
  <si>
    <t>point source active 0.011 inch diam. in 0.5 inch diam lexan disk  (calibrated +/- 3.0%)</t>
  </si>
  <si>
    <t>point source active 1mm diam in 3mm diam 10mm long SS cyl</t>
  </si>
  <si>
    <t>Source type: NES-441; S/N: S441025; Isotope Lot no.: 0497FE</t>
  </si>
  <si>
    <t>Source No.: 533-37; Catalog no.: GF-057</t>
  </si>
  <si>
    <t>Alum Screw</t>
  </si>
  <si>
    <t>SS cylinder 5 mm height  x 8 mm diam with evaporated Strontium in ceramic matrix</t>
  </si>
  <si>
    <t>1 inch diam. metal disk, gold label (calibrated +/- 3.6%)</t>
  </si>
  <si>
    <t>Source no.: 472-61-3; Catalog no.: GF-109</t>
  </si>
  <si>
    <t>brass disk</t>
  </si>
  <si>
    <t>1 inch diam metal disk, blue label</t>
  </si>
  <si>
    <t>disk</t>
  </si>
  <si>
    <t>rectangular plastic chip (light green, 24 x 11 mm)</t>
  </si>
  <si>
    <t>Manufacturer</t>
  </si>
  <si>
    <t>Co-60</t>
  </si>
  <si>
    <t>Cd-109</t>
  </si>
  <si>
    <t>rectangular plastic chip (white, 24 x 11 mm)</t>
  </si>
  <si>
    <t>rectangular plastic chip (yellow, 24 x 11 mm)</t>
  </si>
  <si>
    <t>10mm diam, 5 mm thick, painted white</t>
  </si>
  <si>
    <t>Source No. 484-5-4; Catalog no.: Am-241</t>
  </si>
  <si>
    <t>lexan disk</t>
  </si>
  <si>
    <t>1127</t>
    <phoneticPr fontId="9"/>
  </si>
  <si>
    <t>1128</t>
    <phoneticPr fontId="9"/>
  </si>
  <si>
    <t>1129</t>
    <phoneticPr fontId="9"/>
  </si>
  <si>
    <t>1124</t>
    <phoneticPr fontId="9"/>
  </si>
  <si>
    <t>1130</t>
    <phoneticPr fontId="9"/>
  </si>
  <si>
    <t>1131</t>
    <phoneticPr fontId="9"/>
  </si>
  <si>
    <t>1132</t>
    <phoneticPr fontId="9"/>
  </si>
  <si>
    <t>1133</t>
    <phoneticPr fontId="9"/>
  </si>
  <si>
    <t>point source active 1mm diam in 2mm diam 10mm long SS cyl</t>
  </si>
  <si>
    <t>Current</t>
    <phoneticPr fontId="9"/>
  </si>
  <si>
    <t>1011</t>
    <phoneticPr fontId="9"/>
  </si>
  <si>
    <t>1051</t>
    <phoneticPr fontId="9"/>
  </si>
  <si>
    <t>1035</t>
    <phoneticPr fontId="9"/>
  </si>
  <si>
    <t>1012</t>
    <phoneticPr fontId="9"/>
  </si>
  <si>
    <t>1049</t>
    <phoneticPr fontId="9"/>
  </si>
  <si>
    <t>Source No.: 579-90; Catalog no.: GF-060-200U</t>
  </si>
  <si>
    <t>ID</t>
  </si>
  <si>
    <t>unknown</t>
  </si>
  <si>
    <t>1214</t>
    <phoneticPr fontId="9"/>
  </si>
  <si>
    <t>Am-241</t>
    <phoneticPr fontId="9"/>
  </si>
  <si>
    <t>1 inch diam green plastic disk, 5mm active diam (calibrated +/- 3.0%)</t>
  </si>
  <si>
    <t>ACTIVITY ON PURCHASE DATE (µCi)</t>
  </si>
  <si>
    <t>ACTIVITY ON TODAY'S DATE (µCi)</t>
  </si>
  <si>
    <t>Co-57</t>
  </si>
  <si>
    <t>Manufacturer Number(s)</t>
  </si>
  <si>
    <t>Source No.: 473-49; Catalog no.: GF-0105</t>
  </si>
  <si>
    <t>Lot #: 614-10-1; Catalog no.: PSC-241</t>
  </si>
  <si>
    <t>Lot #: 614-10-2; Catalog no.: PSC-241</t>
  </si>
  <si>
    <t>Bi-207</t>
  </si>
  <si>
    <t>Sn-113</t>
  </si>
  <si>
    <t>Am-241(gamma)</t>
  </si>
  <si>
    <t>Am-241 (alpha)</t>
  </si>
  <si>
    <t>(mCi)</t>
  </si>
  <si>
    <t>Source No. 484-5-3; Catalog no.: PSC-060</t>
  </si>
  <si>
    <t>1122</t>
    <phoneticPr fontId="9"/>
  </si>
  <si>
    <t>1123</t>
    <phoneticPr fontId="9"/>
  </si>
  <si>
    <t>1125</t>
    <phoneticPr fontId="9"/>
  </si>
  <si>
    <t>1126</t>
    <phoneticPr fontId="9"/>
  </si>
  <si>
    <t>I-129</t>
    <phoneticPr fontId="9"/>
  </si>
  <si>
    <t>Na-24</t>
  </si>
  <si>
    <t>Th-228</t>
  </si>
  <si>
    <t>Fe-55</t>
  </si>
  <si>
    <t>SS disk</t>
  </si>
  <si>
    <t>Amersham</t>
  </si>
  <si>
    <t>R 0529</t>
  </si>
  <si>
    <t>Amounts On Hand and</t>
  </si>
  <si>
    <t>Prepared by John Macri, 1 Oct 2004</t>
  </si>
  <si>
    <t>PROPOSED</t>
  </si>
  <si>
    <t xml:space="preserve">(purchase  </t>
  </si>
  <si>
    <t>(todays's date</t>
  </si>
  <si>
    <t>1 in. plastic disk green</t>
  </si>
  <si>
    <t>5/8" dia. rod black</t>
  </si>
  <si>
    <t>Cs-137</t>
  </si>
  <si>
    <t>Mn-54</t>
  </si>
  <si>
    <t>Na-22</t>
  </si>
  <si>
    <t>IPL type A3215 capsule, S/N TT-829; Catalog no.: ES1SPR03</t>
  </si>
  <si>
    <t>IFC, tagged source, 10mm diam, 10mm thick</t>
  </si>
  <si>
    <t>Cf-252</t>
  </si>
  <si>
    <t>NOTE</t>
  </si>
  <si>
    <t xml:space="preserve">Button </t>
  </si>
  <si>
    <t>AMOUNT</t>
  </si>
  <si>
    <t>1 in. plastic disk orange</t>
  </si>
  <si>
    <t>UNH EHS ID#</t>
    <phoneticPr fontId="9"/>
  </si>
  <si>
    <t>New England Nuclear</t>
  </si>
  <si>
    <t xml:space="preserve">Isotope Products  </t>
  </si>
  <si>
    <t>plastic BAR-BLUE (#12 from Ed Chupp inventory 1 Feb 2006)</t>
  </si>
  <si>
    <t xml:space="preserve">    DISC-BLUE (#22 from Ed Chupp inventory 1 Feb 2006)</t>
  </si>
  <si>
    <t>Model A-2</t>
    <phoneticPr fontId="9"/>
  </si>
  <si>
    <t xml:space="preserve">    DISC-BLUE</t>
  </si>
  <si>
    <t>(currently)</t>
  </si>
  <si>
    <t>1048</t>
    <phoneticPr fontId="9"/>
  </si>
  <si>
    <t>1025</t>
    <phoneticPr fontId="9"/>
  </si>
  <si>
    <t>1002</t>
    <phoneticPr fontId="9"/>
  </si>
  <si>
    <t>1071</t>
    <phoneticPr fontId="9"/>
  </si>
  <si>
    <t>1203</t>
    <phoneticPr fontId="9"/>
  </si>
  <si>
    <t>Source No. 484-5-2; Catalog no.: PSC-060</t>
  </si>
  <si>
    <t>plastic LIGHT-PULSER (#58 from Ed Chupp inventory 1 Feb 2006)</t>
  </si>
  <si>
    <t>MORSE A438</t>
  </si>
  <si>
    <t>Model: PHI-057</t>
    <phoneticPr fontId="9"/>
  </si>
  <si>
    <t>1209</t>
    <phoneticPr fontId="9"/>
  </si>
  <si>
    <t>unknown (#39 from Ed Chupp inventory 1 Feb 2006)</t>
  </si>
  <si>
    <t>Am-241/Be</t>
  </si>
  <si>
    <t>Proposed Limits for Ryan/Macri Permit</t>
  </si>
  <si>
    <t>Isotope Products</t>
  </si>
  <si>
    <t>ISOTOPE</t>
  </si>
  <si>
    <t>LIMIT</t>
  </si>
  <si>
    <t>1" Disk</t>
    <phoneticPr fontId="9"/>
  </si>
  <si>
    <t>Zircalloy Stud</t>
  </si>
  <si>
    <t>.37" diameter, 1.5" length stud with 10-32 stud on end</t>
  </si>
  <si>
    <t>Frontier Technology Inc</t>
  </si>
  <si>
    <t>Model: Z100 SN: FTC-CF-Z1503</t>
  </si>
  <si>
    <t>1221</t>
  </si>
  <si>
    <t xml:space="preserve">     </t>
  </si>
  <si>
    <t>2018 Campaign</t>
  </si>
  <si>
    <t>Source Numbers</t>
  </si>
  <si>
    <t>41, 18, 62, 67, 26</t>
  </si>
  <si>
    <t>total activity microCi</t>
  </si>
  <si>
    <t>mCi</t>
  </si>
  <si>
    <t>CF-251(1)</t>
  </si>
  <si>
    <t>CF-251(2)</t>
  </si>
  <si>
    <t>n/s</t>
  </si>
  <si>
    <t>1225</t>
  </si>
  <si>
    <t>1226</t>
  </si>
  <si>
    <t>1228</t>
  </si>
  <si>
    <t>.173" dia x .394" length ss pin .130" active dia</t>
  </si>
  <si>
    <t>AM1P080025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</si>
</sst>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"/>
    <numFmt numFmtId="165" formatCode="0.0000"/>
    <numFmt numFmtId="166" formatCode="0.00000"/>
    <numFmt numFmtId="167" formatCode="0.0"/>
    <numFmt numFmtId="168" formatCode="General_)"/>
    <numFmt numFmtId="169" formatCode="0.0E+00"/>
  </numFmts>
  <fonts count="16" x14ac:knownFonts="1">
    <font>
      <sz val="10"/>
      <name val="Geneva"/>
    </font>
    <font>
      <b/>
      <sz val="10"/>
      <name val="Geneva"/>
      <family val="2"/>
    </font>
    <font>
      <i/>
      <sz val="10"/>
      <name val="Geneva"/>
      <family val="2"/>
    </font>
    <font>
      <b/>
      <i/>
      <sz val="10"/>
      <name val="Geneva"/>
      <family val="2"/>
    </font>
    <font>
      <sz val="10"/>
      <name val="Geneva"/>
      <family val="2"/>
    </font>
    <font>
      <b/>
      <sz val="10"/>
      <name val="Geneva"/>
      <family val="2"/>
    </font>
    <font>
      <b/>
      <sz val="12"/>
      <name val="Geneva"/>
      <family val="2"/>
    </font>
    <font>
      <sz val="9"/>
      <name val="Geneva"/>
      <family val="2"/>
    </font>
    <font>
      <sz val="10"/>
      <name val="Geneva"/>
      <family val="2"/>
    </font>
    <font>
      <sz val="8"/>
      <name val="Geneva"/>
      <family val="2"/>
    </font>
    <font>
      <sz val="10"/>
      <color indexed="10"/>
      <name val="Geneva"/>
      <family val="2"/>
    </font>
    <font>
      <sz val="10"/>
      <color indexed="12"/>
      <name val="Geneva"/>
      <family val="2"/>
    </font>
    <font>
      <sz val="10"/>
      <color indexed="50"/>
      <name val="Geneva"/>
      <family val="2"/>
    </font>
    <font>
      <sz val="10"/>
      <color indexed="17"/>
      <name val="Geneva"/>
      <family val="2"/>
    </font>
    <font>
      <sz val="8"/>
      <name val="Verdana"/>
      <family val="2"/>
    </font>
    <font>
      <sz val="10"/>
      <name val="Geneva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</borders>
  <cellStyleXfs count="2">
    <xf numFmtId="0" fontId="0" fillId="0" borderId="0"/>
    <xf numFmtId="4" fontId="4" fillId="0" borderId="0" applyFont="0" applyFill="0" applyBorder="0" applyAlignment="0" applyProtection="0"/>
  </cellStyleXfs>
  <cellXfs count="94">
    <xf numFmtId="0" fontId="0" fillId="0" borderId="0" xfId="0"/>
    <xf numFmtId="0" fontId="4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2" fontId="4" fillId="0" borderId="0" xfId="0" applyNumberFormat="1" applyFont="1" applyBorder="1" applyAlignment="1">
      <alignment horizontal="center"/>
    </xf>
    <xf numFmtId="0" fontId="0" fillId="0" borderId="0" xfId="0" applyBorder="1" applyAlignment="1">
      <alignment horizontal="left"/>
    </xf>
    <xf numFmtId="0" fontId="3" fillId="0" borderId="0" xfId="0" applyFont="1" applyBorder="1" applyAlignment="1">
      <alignment horizontal="center"/>
    </xf>
    <xf numFmtId="2" fontId="5" fillId="0" borderId="0" xfId="0" applyNumberFormat="1" applyFont="1" applyBorder="1" applyAlignment="1">
      <alignment horizontal="right"/>
    </xf>
    <xf numFmtId="0" fontId="5" fillId="0" borderId="0" xfId="0" applyFont="1" applyBorder="1" applyAlignment="1">
      <alignment horizontal="left"/>
    </xf>
    <xf numFmtId="0" fontId="5" fillId="0" borderId="0" xfId="0" applyFont="1" applyBorder="1" applyAlignment="1">
      <alignment horizontal="centerContinuous"/>
    </xf>
    <xf numFmtId="0" fontId="0" fillId="0" borderId="0" xfId="0" applyAlignment="1">
      <alignment horizontal="centerContinuous"/>
    </xf>
    <xf numFmtId="1" fontId="0" fillId="0" borderId="0" xfId="0" applyNumberFormat="1" applyBorder="1" applyAlignment="1">
      <alignment horizontal="center"/>
    </xf>
    <xf numFmtId="1" fontId="4" fillId="0" borderId="0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 applyBorder="1" applyAlignment="1">
      <alignment horizontal="centerContinuous"/>
    </xf>
    <xf numFmtId="0" fontId="1" fillId="0" borderId="0" xfId="0" applyFont="1" applyAlignment="1">
      <alignment horizontal="center"/>
    </xf>
    <xf numFmtId="0" fontId="4" fillId="0" borderId="0" xfId="0" applyFont="1"/>
    <xf numFmtId="2" fontId="8" fillId="0" borderId="0" xfId="0" applyNumberFormat="1" applyFont="1" applyBorder="1" applyAlignment="1">
      <alignment horizontal="center"/>
    </xf>
    <xf numFmtId="3" fontId="8" fillId="0" borderId="0" xfId="0" applyNumberFormat="1" applyFont="1" applyBorder="1" applyAlignment="1">
      <alignment horizontal="center"/>
    </xf>
    <xf numFmtId="14" fontId="8" fillId="0" borderId="0" xfId="0" applyNumberFormat="1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3" fontId="4" fillId="0" borderId="0" xfId="0" applyNumberFormat="1" applyFont="1" applyBorder="1" applyAlignment="1">
      <alignment horizontal="center"/>
    </xf>
    <xf numFmtId="14" fontId="4" fillId="0" borderId="0" xfId="0" applyNumberFormat="1" applyFont="1" applyBorder="1" applyAlignment="1">
      <alignment horizontal="center"/>
    </xf>
    <xf numFmtId="0" fontId="1" fillId="0" borderId="0" xfId="0" applyFont="1" applyBorder="1" applyAlignment="1"/>
    <xf numFmtId="0" fontId="4" fillId="0" borderId="0" xfId="0" applyFont="1" applyAlignment="1"/>
    <xf numFmtId="0" fontId="8" fillId="0" borderId="0" xfId="0" applyFont="1" applyAlignment="1">
      <alignment horizontal="centerContinuous"/>
    </xf>
    <xf numFmtId="2" fontId="1" fillId="0" borderId="0" xfId="0" applyNumberFormat="1" applyFont="1" applyBorder="1" applyAlignment="1">
      <alignment horizontal="right"/>
    </xf>
    <xf numFmtId="0" fontId="1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4" fillId="2" borderId="1" xfId="0" applyFont="1" applyFill="1" applyBorder="1" applyAlignment="1">
      <alignment horizontal="center" wrapText="1"/>
    </xf>
    <xf numFmtId="2" fontId="4" fillId="2" borderId="1" xfId="0" applyNumberFormat="1" applyFont="1" applyFill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165" fontId="8" fillId="0" borderId="0" xfId="0" applyNumberFormat="1" applyFont="1" applyBorder="1" applyAlignment="1">
      <alignment horizontal="center"/>
    </xf>
    <xf numFmtId="167" fontId="4" fillId="0" borderId="0" xfId="0" applyNumberFormat="1" applyFont="1" applyBorder="1" applyAlignment="1">
      <alignment horizontal="center"/>
    </xf>
    <xf numFmtId="167" fontId="8" fillId="0" borderId="0" xfId="0" applyNumberFormat="1" applyFont="1" applyBorder="1" applyAlignment="1">
      <alignment horizontal="center"/>
    </xf>
    <xf numFmtId="1" fontId="8" fillId="0" borderId="0" xfId="0" applyNumberFormat="1" applyFont="1" applyBorder="1" applyAlignment="1">
      <alignment horizontal="center"/>
    </xf>
    <xf numFmtId="0" fontId="4" fillId="0" borderId="0" xfId="0" applyFont="1" applyBorder="1" applyAlignment="1">
      <alignment horizontal="center" wrapText="1"/>
    </xf>
    <xf numFmtId="0" fontId="7" fillId="0" borderId="0" xfId="0" applyFont="1" applyBorder="1" applyAlignment="1">
      <alignment horizontal="center" wrapText="1"/>
    </xf>
    <xf numFmtId="0" fontId="8" fillId="0" borderId="0" xfId="0" applyFont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4" fillId="2" borderId="2" xfId="0" applyFont="1" applyFill="1" applyBorder="1" applyAlignment="1">
      <alignment horizontal="center" wrapText="1"/>
    </xf>
    <xf numFmtId="0" fontId="1" fillId="0" borderId="3" xfId="0" applyFont="1" applyBorder="1" applyAlignment="1">
      <alignment horizontal="center"/>
    </xf>
    <xf numFmtId="1" fontId="0" fillId="0" borderId="3" xfId="0" applyNumberFormat="1" applyBorder="1" applyAlignment="1">
      <alignment horizontal="center"/>
    </xf>
    <xf numFmtId="0" fontId="6" fillId="0" borderId="0" xfId="0" applyFont="1" applyBorder="1" applyAlignment="1">
      <alignment horizontal="left"/>
    </xf>
    <xf numFmtId="2" fontId="1" fillId="0" borderId="0" xfId="0" applyNumberFormat="1" applyFont="1" applyAlignment="1">
      <alignment horizontal="center"/>
    </xf>
    <xf numFmtId="0" fontId="4" fillId="0" borderId="3" xfId="0" applyFont="1" applyBorder="1" applyAlignment="1">
      <alignment horizontal="center"/>
    </xf>
    <xf numFmtId="167" fontId="5" fillId="0" borderId="0" xfId="0" applyNumberFormat="1" applyFont="1" applyBorder="1" applyAlignment="1">
      <alignment horizontal="center"/>
    </xf>
    <xf numFmtId="167" fontId="0" fillId="0" borderId="0" xfId="0" applyNumberFormat="1" applyAlignment="1">
      <alignment horizontal="center"/>
    </xf>
    <xf numFmtId="167" fontId="0" fillId="0" borderId="3" xfId="0" applyNumberFormat="1" applyBorder="1" applyAlignment="1">
      <alignment horizontal="center"/>
    </xf>
    <xf numFmtId="3" fontId="4" fillId="0" borderId="0" xfId="1" applyNumberFormat="1" applyFont="1" applyBorder="1" applyAlignment="1">
      <alignment horizontal="center"/>
    </xf>
    <xf numFmtId="0" fontId="0" fillId="0" borderId="0" xfId="0" applyAlignment="1" applyProtection="1">
      <alignment horizontal="fill"/>
    </xf>
    <xf numFmtId="0" fontId="11" fillId="0" borderId="0" xfId="0" applyFont="1" applyBorder="1" applyAlignment="1">
      <alignment horizontal="center"/>
    </xf>
    <xf numFmtId="14" fontId="0" fillId="0" borderId="0" xfId="0" applyNumberFormat="1" applyAlignment="1" applyProtection="1">
      <alignment horizontal="left"/>
    </xf>
    <xf numFmtId="14" fontId="0" fillId="0" borderId="0" xfId="0" quotePrefix="1" applyNumberFormat="1" applyAlignment="1" applyProtection="1">
      <alignment horizontal="left"/>
    </xf>
    <xf numFmtId="169" fontId="4" fillId="0" borderId="0" xfId="0" applyNumberFormat="1" applyFont="1" applyBorder="1" applyAlignment="1">
      <alignment horizontal="center"/>
    </xf>
    <xf numFmtId="0" fontId="11" fillId="0" borderId="0" xfId="0" applyFont="1" applyAlignment="1" applyProtection="1">
      <alignment horizontal="center"/>
    </xf>
    <xf numFmtId="0" fontId="10" fillId="0" borderId="0" xfId="0" applyFont="1" applyAlignment="1" applyProtection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0" fillId="0" borderId="0" xfId="0" applyAlignment="1" applyProtection="1">
      <alignment horizontal="center"/>
    </xf>
    <xf numFmtId="0" fontId="0" fillId="0" borderId="0" xfId="0" applyNumberFormat="1" applyAlignment="1" applyProtection="1">
      <alignment horizontal="center"/>
    </xf>
    <xf numFmtId="168" fontId="0" fillId="0" borderId="0" xfId="0" applyNumberFormat="1" applyAlignment="1" applyProtection="1">
      <alignment horizontal="center"/>
    </xf>
    <xf numFmtId="0" fontId="12" fillId="0" borderId="0" xfId="0" applyFont="1" applyBorder="1" applyAlignment="1">
      <alignment horizontal="center"/>
    </xf>
    <xf numFmtId="0" fontId="12" fillId="0" borderId="0" xfId="0" applyFont="1" applyAlignment="1" applyProtection="1">
      <alignment horizontal="center"/>
    </xf>
    <xf numFmtId="14" fontId="12" fillId="0" borderId="0" xfId="0" applyNumberFormat="1" applyFont="1" applyBorder="1" applyAlignment="1">
      <alignment horizontal="center"/>
    </xf>
    <xf numFmtId="0" fontId="12" fillId="0" borderId="0" xfId="0" applyFont="1" applyBorder="1" applyAlignment="1">
      <alignment horizontal="center" wrapText="1"/>
    </xf>
    <xf numFmtId="0" fontId="12" fillId="2" borderId="2" xfId="0" applyFont="1" applyFill="1" applyBorder="1" applyAlignment="1">
      <alignment horizontal="center" wrapText="1"/>
    </xf>
    <xf numFmtId="49" fontId="12" fillId="0" borderId="0" xfId="0" applyNumberFormat="1" applyFont="1" applyBorder="1" applyAlignment="1">
      <alignment horizontal="center"/>
    </xf>
    <xf numFmtId="165" fontId="12" fillId="0" borderId="0" xfId="0" applyNumberFormat="1" applyFont="1" applyBorder="1" applyAlignment="1">
      <alignment horizontal="center"/>
    </xf>
    <xf numFmtId="0" fontId="12" fillId="0" borderId="0" xfId="0" applyFont="1" applyAlignment="1" applyProtection="1">
      <alignment horizontal="left"/>
    </xf>
    <xf numFmtId="0" fontId="12" fillId="0" borderId="0" xfId="0" applyNumberFormat="1" applyFont="1" applyAlignment="1" applyProtection="1">
      <alignment horizontal="center"/>
    </xf>
    <xf numFmtId="0" fontId="10" fillId="0" borderId="0" xfId="0" applyFont="1" applyAlignment="1" applyProtection="1">
      <alignment horizontal="left"/>
    </xf>
    <xf numFmtId="0" fontId="13" fillId="0" borderId="0" xfId="0" applyFont="1" applyAlignment="1" applyProtection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 applyProtection="1">
      <alignment horizontal="left"/>
    </xf>
    <xf numFmtId="164" fontId="4" fillId="0" borderId="0" xfId="0" applyNumberFormat="1" applyFont="1" applyBorder="1" applyAlignment="1">
      <alignment horizontal="center"/>
    </xf>
    <xf numFmtId="165" fontId="4" fillId="0" borderId="0" xfId="0" applyNumberFormat="1" applyFont="1" applyBorder="1" applyAlignment="1">
      <alignment horizontal="center"/>
    </xf>
    <xf numFmtId="166" fontId="4" fillId="0" borderId="0" xfId="0" applyNumberFormat="1" applyFont="1" applyBorder="1" applyAlignment="1">
      <alignment horizontal="center"/>
    </xf>
    <xf numFmtId="0" fontId="4" fillId="0" borderId="0" xfId="0" applyFont="1" applyAlignment="1" applyProtection="1">
      <alignment horizontal="center"/>
    </xf>
    <xf numFmtId="49" fontId="8" fillId="0" borderId="0" xfId="0" applyNumberFormat="1" applyFont="1" applyBorder="1" applyAlignment="1">
      <alignment horizontal="center"/>
    </xf>
    <xf numFmtId="49" fontId="15" fillId="0" borderId="0" xfId="0" applyNumberFormat="1" applyFont="1" applyBorder="1" applyAlignment="1">
      <alignment horizontal="center"/>
    </xf>
    <xf numFmtId="2" fontId="0" fillId="0" borderId="0" xfId="0" applyNumberFormat="1" applyAlignment="1">
      <alignment horizontal="center"/>
    </xf>
    <xf numFmtId="164" fontId="8" fillId="0" borderId="0" xfId="0" applyNumberFormat="1" applyFont="1" applyBorder="1" applyAlignment="1">
      <alignment horizontal="center"/>
    </xf>
    <xf numFmtId="2" fontId="0" fillId="0" borderId="0" xfId="0" applyNumberFormat="1" applyFont="1" applyBorder="1" applyAlignment="1">
      <alignment horizontal="center"/>
    </xf>
    <xf numFmtId="0" fontId="0" fillId="0" borderId="0" xfId="0" applyFont="1" applyAlignment="1" applyProtection="1">
      <alignment horizontal="center"/>
    </xf>
    <xf numFmtId="49" fontId="0" fillId="0" borderId="0" xfId="0" applyNumberFormat="1" applyFont="1" applyBorder="1" applyAlignment="1">
      <alignment horizontal="center"/>
    </xf>
    <xf numFmtId="0" fontId="0" fillId="0" borderId="0" xfId="0" applyFont="1" applyBorder="1" applyAlignment="1">
      <alignment horizontal="center" wrapText="1"/>
    </xf>
    <xf numFmtId="166" fontId="8" fillId="0" borderId="0" xfId="0" applyNumberFormat="1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14" fontId="0" fillId="0" borderId="0" xfId="0" applyNumberFormat="1" applyFont="1" applyBorder="1" applyAlignment="1">
      <alignment horizontal="center"/>
    </xf>
    <xf numFmtId="49" fontId="4" fillId="0" borderId="0" xfId="0" applyNumberFormat="1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118"/>
  <sheetViews>
    <sheetView tabSelected="1" workbookViewId="0">
      <selection activeCell="G3" sqref="G3:G76"/>
    </sheetView>
  </sheetViews>
  <sheetFormatPr baseColWidth="10" defaultRowHeight="14" x14ac:dyDescent="0.2"/>
  <cols>
    <col min="1" max="1" width="4.5703125" style="1" customWidth="1"/>
    <col min="2" max="4" width="10.7109375" style="1"/>
    <col min="5" max="5" width="9.28515625" style="1" customWidth="1"/>
    <col min="6" max="6" width="9.5703125" style="1" customWidth="1"/>
    <col min="7" max="7" width="10.140625" style="1" customWidth="1"/>
    <col min="8" max="10" width="10.140625" style="1" hidden="1" customWidth="1"/>
    <col min="11" max="11" width="18" style="7" customWidth="1"/>
    <col min="12" max="12" width="17.140625" style="1" customWidth="1"/>
    <col min="13" max="13" width="12.7109375" style="1" customWidth="1"/>
    <col min="14" max="14" width="62.85546875" style="39" customWidth="1"/>
    <col min="15" max="15" width="8.85546875" style="39" customWidth="1"/>
    <col min="16" max="16" width="7.42578125" style="39" customWidth="1"/>
    <col min="17" max="17" width="23.7109375" style="1" customWidth="1"/>
    <col min="18" max="18" width="58.5703125" style="1" customWidth="1"/>
    <col min="19" max="16384" width="10.7109375" style="1"/>
  </cols>
  <sheetData>
    <row r="1" spans="1:18" s="34" customFormat="1" ht="45" x14ac:dyDescent="0.2">
      <c r="A1" s="32" t="s">
        <v>141</v>
      </c>
      <c r="B1" s="34" t="s">
        <v>187</v>
      </c>
      <c r="C1" s="32" t="s">
        <v>209</v>
      </c>
      <c r="D1" s="32" t="s">
        <v>146</v>
      </c>
      <c r="E1" s="32" t="s">
        <v>102</v>
      </c>
      <c r="F1" s="32" t="s">
        <v>103</v>
      </c>
      <c r="G1" s="32" t="s">
        <v>104</v>
      </c>
      <c r="H1" s="32" t="s">
        <v>173</v>
      </c>
      <c r="I1" s="32" t="s">
        <v>174</v>
      </c>
      <c r="J1" s="32" t="s">
        <v>75</v>
      </c>
      <c r="K1" s="33" t="s">
        <v>147</v>
      </c>
      <c r="L1" s="32" t="s">
        <v>5</v>
      </c>
      <c r="M1" s="32" t="s">
        <v>6</v>
      </c>
      <c r="N1" s="32" t="s">
        <v>183</v>
      </c>
      <c r="O1" s="43" t="str">
        <f>A1</f>
        <v>ID</v>
      </c>
      <c r="P1" s="43" t="str">
        <f>C1</f>
        <v>ISOTOPE</v>
      </c>
      <c r="Q1" s="34" t="s">
        <v>117</v>
      </c>
      <c r="R1" s="34" t="s">
        <v>149</v>
      </c>
    </row>
    <row r="2" spans="1:18" s="23" customFormat="1" ht="15" x14ac:dyDescent="0.2">
      <c r="A2" s="1">
        <v>1</v>
      </c>
      <c r="B2" s="23">
        <v>1041</v>
      </c>
      <c r="C2" s="3" t="s">
        <v>39</v>
      </c>
      <c r="D2" s="20">
        <v>12.14</v>
      </c>
      <c r="E2" s="21">
        <v>167170</v>
      </c>
      <c r="F2" s="22">
        <v>26206</v>
      </c>
      <c r="G2" s="92">
        <v>42600</v>
      </c>
      <c r="H2" s="23">
        <f>(MONTH(F2)-1)*30.42+YEAR(F2)*365.25+DAY(F2)</f>
        <v>721643.53</v>
      </c>
      <c r="I2" s="23">
        <f>(MONTH(G2)-1)*30.42+YEAR(G2)*365.25+DAY(G2)</f>
        <v>738036.94</v>
      </c>
      <c r="J2" s="23">
        <f>I2-H2</f>
        <v>16393.409999999916</v>
      </c>
      <c r="K2" s="20">
        <f>D2*(0.5)^(J2/E2)</f>
        <v>11.342228418419616</v>
      </c>
      <c r="L2" s="41" t="s">
        <v>184</v>
      </c>
      <c r="M2" s="23" t="s">
        <v>55</v>
      </c>
      <c r="N2" s="39" t="s">
        <v>89</v>
      </c>
      <c r="O2" s="43">
        <f t="shared" ref="O2:O77" si="0">A2</f>
        <v>1</v>
      </c>
      <c r="P2" s="43" t="str">
        <f t="shared" ref="P2:P77" si="1">C2</f>
        <v>Am-241</v>
      </c>
      <c r="Q2" s="23" t="s">
        <v>168</v>
      </c>
      <c r="R2" s="23" t="s">
        <v>169</v>
      </c>
    </row>
    <row r="3" spans="1:18" ht="15" x14ac:dyDescent="0.2">
      <c r="A3" s="23">
        <v>2</v>
      </c>
      <c r="B3" s="1">
        <v>1058</v>
      </c>
      <c r="C3" s="3" t="s">
        <v>39</v>
      </c>
      <c r="D3" s="7">
        <v>0.1</v>
      </c>
      <c r="E3" s="24">
        <v>167170</v>
      </c>
      <c r="F3" s="25">
        <v>28398</v>
      </c>
      <c r="G3" s="92">
        <v>42600</v>
      </c>
      <c r="H3" s="23">
        <f t="shared" ref="H3:H47" si="2">(MONTH(F3)-1)*30.42+YEAR(F3)*365.25+DAY(F3)</f>
        <v>723835.03</v>
      </c>
      <c r="I3" s="23">
        <f t="shared" ref="I3:I47" si="3">(MONTH(G3)-1)*30.42+YEAR(G3)*365.25+DAY(G3)</f>
        <v>738036.94</v>
      </c>
      <c r="J3" s="23">
        <f t="shared" ref="J3:J47" si="4">I3-H3</f>
        <v>14201.909999999916</v>
      </c>
      <c r="K3" s="20">
        <f t="shared" ref="K3:K47" si="5">D3*(0.5)^(J3/E3)</f>
        <v>9.428140111822414E-2</v>
      </c>
      <c r="L3" s="39" t="s">
        <v>93</v>
      </c>
      <c r="M3" s="1" t="s">
        <v>55</v>
      </c>
      <c r="N3" s="39" t="s">
        <v>52</v>
      </c>
      <c r="O3" s="43">
        <f t="shared" si="0"/>
        <v>2</v>
      </c>
      <c r="P3" s="43" t="str">
        <f t="shared" si="1"/>
        <v>Am-241</v>
      </c>
    </row>
    <row r="4" spans="1:18" s="23" customFormat="1" ht="15" x14ac:dyDescent="0.2">
      <c r="A4" s="1">
        <v>3</v>
      </c>
      <c r="B4" s="23">
        <v>1105</v>
      </c>
      <c r="C4" s="3" t="s">
        <v>39</v>
      </c>
      <c r="D4" s="20">
        <v>1</v>
      </c>
      <c r="E4" s="21">
        <v>167170</v>
      </c>
      <c r="F4" s="22">
        <v>33252</v>
      </c>
      <c r="G4" s="92">
        <v>42600</v>
      </c>
      <c r="H4" s="23">
        <f t="shared" si="2"/>
        <v>728688.75</v>
      </c>
      <c r="I4" s="23">
        <f t="shared" si="3"/>
        <v>738036.94</v>
      </c>
      <c r="J4" s="23">
        <f t="shared" si="4"/>
        <v>9348.1899999999441</v>
      </c>
      <c r="K4" s="20">
        <f t="shared" si="5"/>
        <v>0.96198062281980123</v>
      </c>
      <c r="L4" s="41" t="s">
        <v>56</v>
      </c>
      <c r="M4" s="1" t="s">
        <v>55</v>
      </c>
      <c r="N4" s="39" t="s">
        <v>181</v>
      </c>
      <c r="O4" s="43">
        <f t="shared" si="0"/>
        <v>3</v>
      </c>
      <c r="P4" s="43" t="str">
        <f t="shared" si="1"/>
        <v>Am-241</v>
      </c>
      <c r="Q4" s="23" t="s">
        <v>208</v>
      </c>
      <c r="R4" s="23" t="s">
        <v>123</v>
      </c>
    </row>
    <row r="5" spans="1:18" ht="15" x14ac:dyDescent="0.2">
      <c r="A5" s="23">
        <v>4</v>
      </c>
      <c r="B5" s="1">
        <v>1106</v>
      </c>
      <c r="C5" s="3" t="s">
        <v>39</v>
      </c>
      <c r="D5" s="7">
        <v>1</v>
      </c>
      <c r="E5" s="24">
        <v>167170</v>
      </c>
      <c r="F5" s="25">
        <v>33252</v>
      </c>
      <c r="G5" s="92">
        <v>42600</v>
      </c>
      <c r="H5" s="23">
        <f t="shared" si="2"/>
        <v>728688.75</v>
      </c>
      <c r="I5" s="23">
        <f t="shared" si="3"/>
        <v>738036.94</v>
      </c>
      <c r="J5" s="23">
        <f t="shared" si="4"/>
        <v>9348.1899999999441</v>
      </c>
      <c r="K5" s="20">
        <f t="shared" si="5"/>
        <v>0.96198062281980123</v>
      </c>
      <c r="L5" s="39" t="s">
        <v>56</v>
      </c>
      <c r="M5" s="1" t="s">
        <v>55</v>
      </c>
      <c r="N5" s="39" t="s">
        <v>181</v>
      </c>
      <c r="O5" s="43">
        <f t="shared" si="0"/>
        <v>4</v>
      </c>
      <c r="P5" s="43" t="str">
        <f t="shared" si="1"/>
        <v>Am-241</v>
      </c>
      <c r="Q5" s="23" t="s">
        <v>208</v>
      </c>
      <c r="R5" s="23" t="s">
        <v>78</v>
      </c>
    </row>
    <row r="6" spans="1:18" s="23" customFormat="1" ht="15" x14ac:dyDescent="0.2">
      <c r="A6" s="1">
        <v>5</v>
      </c>
      <c r="B6" s="23">
        <v>1109</v>
      </c>
      <c r="C6" s="3" t="s">
        <v>39</v>
      </c>
      <c r="D6" s="7">
        <v>1</v>
      </c>
      <c r="E6" s="24">
        <v>167170</v>
      </c>
      <c r="F6" s="25">
        <v>33252</v>
      </c>
      <c r="G6" s="92">
        <v>42600</v>
      </c>
      <c r="H6" s="23">
        <f t="shared" si="2"/>
        <v>728688.75</v>
      </c>
      <c r="I6" s="23">
        <f t="shared" si="3"/>
        <v>738036.94</v>
      </c>
      <c r="J6" s="23">
        <f t="shared" si="4"/>
        <v>9348.1899999999441</v>
      </c>
      <c r="K6" s="20">
        <f t="shared" si="5"/>
        <v>0.96198062281980123</v>
      </c>
      <c r="L6" s="39" t="s">
        <v>56</v>
      </c>
      <c r="M6" s="1" t="s">
        <v>55</v>
      </c>
      <c r="N6" s="39" t="s">
        <v>181</v>
      </c>
      <c r="O6" s="43">
        <f t="shared" si="0"/>
        <v>5</v>
      </c>
      <c r="P6" s="43" t="str">
        <f t="shared" si="1"/>
        <v>Am-241</v>
      </c>
      <c r="Q6" s="23" t="s">
        <v>208</v>
      </c>
      <c r="R6" s="23" t="s">
        <v>79</v>
      </c>
    </row>
    <row r="7" spans="1:18" ht="13" customHeight="1" x14ac:dyDescent="0.2">
      <c r="A7" s="23">
        <v>6</v>
      </c>
      <c r="B7" s="1">
        <v>1013</v>
      </c>
      <c r="C7" s="6" t="s">
        <v>206</v>
      </c>
      <c r="D7" s="15">
        <v>10000</v>
      </c>
      <c r="E7" s="24">
        <v>167170</v>
      </c>
      <c r="F7" s="25">
        <v>22615</v>
      </c>
      <c r="G7" s="92">
        <v>42600</v>
      </c>
      <c r="H7" s="23">
        <f t="shared" si="2"/>
        <v>718051.87</v>
      </c>
      <c r="I7" s="23">
        <f t="shared" si="3"/>
        <v>738036.94</v>
      </c>
      <c r="J7" s="23">
        <f t="shared" si="4"/>
        <v>19985.069999999949</v>
      </c>
      <c r="K7" s="20">
        <f t="shared" si="5"/>
        <v>9204.751118771941</v>
      </c>
      <c r="L7" s="39" t="s">
        <v>57</v>
      </c>
      <c r="M7" s="1" t="s">
        <v>55</v>
      </c>
      <c r="N7" s="39" t="s">
        <v>12</v>
      </c>
      <c r="O7" s="43">
        <f t="shared" si="0"/>
        <v>6</v>
      </c>
      <c r="P7" s="43" t="str">
        <f t="shared" si="1"/>
        <v>Am-241/Be</v>
      </c>
      <c r="Q7" s="1" t="s">
        <v>37</v>
      </c>
    </row>
    <row r="8" spans="1:18" s="23" customFormat="1" ht="13" customHeight="1" x14ac:dyDescent="0.2">
      <c r="A8" s="1">
        <v>7</v>
      </c>
      <c r="B8" s="23">
        <v>1016</v>
      </c>
      <c r="C8" s="6" t="s">
        <v>206</v>
      </c>
      <c r="D8" s="15">
        <v>50000</v>
      </c>
      <c r="E8" s="24">
        <v>167170</v>
      </c>
      <c r="F8" s="25">
        <v>22615</v>
      </c>
      <c r="G8" s="92">
        <v>42600</v>
      </c>
      <c r="H8" s="23">
        <f t="shared" si="2"/>
        <v>718051.87</v>
      </c>
      <c r="I8" s="23">
        <f t="shared" si="3"/>
        <v>738036.94</v>
      </c>
      <c r="J8" s="23">
        <f t="shared" si="4"/>
        <v>19985.069999999949</v>
      </c>
      <c r="K8" s="20">
        <f t="shared" si="5"/>
        <v>46023.755593859707</v>
      </c>
      <c r="L8" s="39" t="s">
        <v>57</v>
      </c>
      <c r="M8" s="1" t="s">
        <v>55</v>
      </c>
      <c r="N8" s="39" t="s">
        <v>12</v>
      </c>
      <c r="O8" s="43">
        <f t="shared" si="0"/>
        <v>7</v>
      </c>
      <c r="P8" s="43" t="str">
        <f t="shared" si="1"/>
        <v>Am-241/Be</v>
      </c>
      <c r="Q8" s="1" t="s">
        <v>37</v>
      </c>
    </row>
    <row r="9" spans="1:18" s="23" customFormat="1" ht="15" x14ac:dyDescent="0.2">
      <c r="A9" s="1">
        <v>9</v>
      </c>
      <c r="B9" s="23">
        <v>1043</v>
      </c>
      <c r="C9" s="3" t="s">
        <v>40</v>
      </c>
      <c r="D9" s="20">
        <v>11.58</v>
      </c>
      <c r="E9" s="21">
        <v>3653</v>
      </c>
      <c r="F9" s="22">
        <v>26206</v>
      </c>
      <c r="G9" s="92">
        <v>42600</v>
      </c>
      <c r="H9" s="23">
        <f t="shared" si="2"/>
        <v>721643.53</v>
      </c>
      <c r="I9" s="23">
        <f t="shared" si="3"/>
        <v>738036.94</v>
      </c>
      <c r="J9" s="23">
        <f t="shared" si="4"/>
        <v>16393.409999999916</v>
      </c>
      <c r="K9" s="20">
        <f t="shared" si="5"/>
        <v>0.51616586002465248</v>
      </c>
      <c r="L9" s="41" t="s">
        <v>58</v>
      </c>
      <c r="M9" s="23" t="s">
        <v>55</v>
      </c>
      <c r="N9" s="39" t="s">
        <v>120</v>
      </c>
      <c r="O9" s="43">
        <f t="shared" si="0"/>
        <v>9</v>
      </c>
      <c r="P9" s="43" t="str">
        <f t="shared" si="1"/>
        <v>Ba-133</v>
      </c>
      <c r="Q9" s="23" t="s">
        <v>168</v>
      </c>
      <c r="R9" s="23" t="s">
        <v>169</v>
      </c>
    </row>
    <row r="10" spans="1:18" s="23" customFormat="1" ht="15" x14ac:dyDescent="0.2">
      <c r="A10" s="1">
        <v>11</v>
      </c>
      <c r="B10" s="23">
        <v>1110</v>
      </c>
      <c r="C10" s="3" t="s">
        <v>40</v>
      </c>
      <c r="D10" s="20">
        <v>99.3</v>
      </c>
      <c r="E10" s="21">
        <v>3653</v>
      </c>
      <c r="F10" s="22">
        <v>33269</v>
      </c>
      <c r="G10" s="92">
        <v>42600</v>
      </c>
      <c r="H10" s="23">
        <f t="shared" si="2"/>
        <v>728705.17</v>
      </c>
      <c r="I10" s="23">
        <f t="shared" si="3"/>
        <v>738036.94</v>
      </c>
      <c r="J10" s="23">
        <f t="shared" si="4"/>
        <v>9331.7699999999022</v>
      </c>
      <c r="K10" s="20">
        <f t="shared" si="5"/>
        <v>16.902586527136556</v>
      </c>
      <c r="L10" s="39" t="s">
        <v>115</v>
      </c>
      <c r="M10" s="23" t="s">
        <v>55</v>
      </c>
      <c r="N10" s="39" t="s">
        <v>35</v>
      </c>
      <c r="O10" s="43">
        <f t="shared" si="0"/>
        <v>11</v>
      </c>
      <c r="P10" s="43" t="str">
        <f t="shared" si="1"/>
        <v>Ba-133</v>
      </c>
      <c r="Q10" s="23" t="s">
        <v>208</v>
      </c>
      <c r="R10" s="23" t="s">
        <v>36</v>
      </c>
    </row>
    <row r="11" spans="1:18" ht="15" x14ac:dyDescent="0.2">
      <c r="A11" s="23">
        <v>12</v>
      </c>
      <c r="B11" s="23">
        <v>1112</v>
      </c>
      <c r="C11" s="6" t="s">
        <v>119</v>
      </c>
      <c r="D11" s="7">
        <v>183.2</v>
      </c>
      <c r="E11" s="24">
        <v>462.59</v>
      </c>
      <c r="F11" s="25">
        <v>33269</v>
      </c>
      <c r="G11" s="92">
        <v>42600</v>
      </c>
      <c r="H11" s="23">
        <f t="shared" si="2"/>
        <v>728705.17</v>
      </c>
      <c r="I11" s="23">
        <f t="shared" si="3"/>
        <v>738036.94</v>
      </c>
      <c r="J11" s="23">
        <f t="shared" si="4"/>
        <v>9331.7699999999022</v>
      </c>
      <c r="K11" s="20">
        <f t="shared" si="5"/>
        <v>1.5498338988558194E-4</v>
      </c>
      <c r="L11" s="39" t="s">
        <v>115</v>
      </c>
      <c r="M11" s="1" t="s">
        <v>55</v>
      </c>
      <c r="N11" s="39" t="s">
        <v>111</v>
      </c>
      <c r="O11" s="43">
        <f t="shared" si="0"/>
        <v>12</v>
      </c>
      <c r="P11" s="43" t="str">
        <f t="shared" si="1"/>
        <v>Cd-109</v>
      </c>
      <c r="Q11" s="23" t="s">
        <v>208</v>
      </c>
      <c r="R11" s="23" t="s">
        <v>112</v>
      </c>
    </row>
    <row r="12" spans="1:18" ht="15" x14ac:dyDescent="0.2">
      <c r="A12" s="23">
        <v>14</v>
      </c>
      <c r="B12" s="1">
        <v>1040</v>
      </c>
      <c r="C12" s="6" t="s">
        <v>118</v>
      </c>
      <c r="D12" s="7">
        <v>12.03</v>
      </c>
      <c r="E12" s="24">
        <v>1921</v>
      </c>
      <c r="F12" s="25">
        <v>26206</v>
      </c>
      <c r="G12" s="92">
        <v>42600</v>
      </c>
      <c r="H12" s="23">
        <f t="shared" si="2"/>
        <v>721643.53</v>
      </c>
      <c r="I12" s="23">
        <f t="shared" si="3"/>
        <v>738036.94</v>
      </c>
      <c r="J12" s="23">
        <f t="shared" si="4"/>
        <v>16393.409999999916</v>
      </c>
      <c r="K12" s="20">
        <f t="shared" si="5"/>
        <v>3.2459285296418755E-2</v>
      </c>
      <c r="L12" s="39" t="s">
        <v>58</v>
      </c>
      <c r="M12" s="1" t="s">
        <v>55</v>
      </c>
      <c r="N12" s="39" t="s">
        <v>116</v>
      </c>
      <c r="O12" s="43">
        <f t="shared" si="0"/>
        <v>14</v>
      </c>
      <c r="P12" s="43" t="str">
        <f t="shared" si="1"/>
        <v>Co-60</v>
      </c>
      <c r="Q12" s="23" t="s">
        <v>168</v>
      </c>
      <c r="R12" s="23" t="s">
        <v>169</v>
      </c>
    </row>
    <row r="13" spans="1:18" s="5" customFormat="1" ht="15" x14ac:dyDescent="0.2">
      <c r="A13" s="1">
        <v>15</v>
      </c>
      <c r="B13" s="1">
        <v>1059</v>
      </c>
      <c r="C13" s="6" t="s">
        <v>118</v>
      </c>
      <c r="D13" s="20">
        <v>6.3E-2</v>
      </c>
      <c r="E13" s="21">
        <v>1921</v>
      </c>
      <c r="F13" s="22">
        <v>28398</v>
      </c>
      <c r="G13" s="92">
        <v>42600</v>
      </c>
      <c r="H13" s="23">
        <f t="shared" si="2"/>
        <v>723835.03</v>
      </c>
      <c r="I13" s="23">
        <f t="shared" si="3"/>
        <v>738036.94</v>
      </c>
      <c r="J13" s="23">
        <f t="shared" si="4"/>
        <v>14201.909999999916</v>
      </c>
      <c r="K13" s="85">
        <f t="shared" si="5"/>
        <v>3.7482843515222335E-4</v>
      </c>
      <c r="L13" s="41" t="s">
        <v>56</v>
      </c>
      <c r="M13" s="23" t="s">
        <v>55</v>
      </c>
      <c r="N13" s="39" t="s">
        <v>122</v>
      </c>
      <c r="O13" s="43">
        <f t="shared" si="0"/>
        <v>15</v>
      </c>
      <c r="P13" s="43" t="str">
        <f t="shared" si="1"/>
        <v>Co-60</v>
      </c>
    </row>
    <row r="14" spans="1:18" s="23" customFormat="1" ht="15" x14ac:dyDescent="0.2">
      <c r="A14" s="1">
        <v>16</v>
      </c>
      <c r="B14" s="23">
        <v>1060</v>
      </c>
      <c r="C14" s="6" t="s">
        <v>118</v>
      </c>
      <c r="D14" s="20">
        <v>2.5000000000000001E-2</v>
      </c>
      <c r="E14" s="21">
        <v>1921</v>
      </c>
      <c r="F14" s="22">
        <v>28398</v>
      </c>
      <c r="G14" s="92">
        <v>42600</v>
      </c>
      <c r="H14" s="23">
        <f t="shared" si="2"/>
        <v>723835.03</v>
      </c>
      <c r="I14" s="23">
        <f t="shared" si="3"/>
        <v>738036.94</v>
      </c>
      <c r="J14" s="23">
        <f t="shared" si="4"/>
        <v>14201.909999999916</v>
      </c>
      <c r="K14" s="90">
        <f t="shared" si="5"/>
        <v>1.4874144252072357E-4</v>
      </c>
      <c r="L14" s="41" t="s">
        <v>56</v>
      </c>
      <c r="M14" s="23" t="s">
        <v>55</v>
      </c>
      <c r="N14" s="39" t="s">
        <v>122</v>
      </c>
      <c r="O14" s="43">
        <f t="shared" si="0"/>
        <v>16</v>
      </c>
      <c r="P14" s="43" t="str">
        <f t="shared" si="1"/>
        <v>Co-60</v>
      </c>
    </row>
    <row r="15" spans="1:18" s="5" customFormat="1" ht="15" x14ac:dyDescent="0.2">
      <c r="A15" s="23">
        <v>17</v>
      </c>
      <c r="B15" s="1">
        <v>1090</v>
      </c>
      <c r="C15" s="6" t="s">
        <v>118</v>
      </c>
      <c r="D15" s="7">
        <v>7.2</v>
      </c>
      <c r="E15" s="24">
        <v>1921</v>
      </c>
      <c r="F15" s="25">
        <v>32369</v>
      </c>
      <c r="G15" s="92">
        <v>42600</v>
      </c>
      <c r="H15" s="23">
        <f t="shared" si="2"/>
        <v>727805.94</v>
      </c>
      <c r="I15" s="23">
        <f t="shared" si="3"/>
        <v>738036.94</v>
      </c>
      <c r="J15" s="23">
        <f t="shared" si="4"/>
        <v>10231</v>
      </c>
      <c r="K15" s="20">
        <f t="shared" si="5"/>
        <v>0.17950861201798854</v>
      </c>
      <c r="L15" s="39" t="s">
        <v>58</v>
      </c>
      <c r="M15" s="1" t="s">
        <v>55</v>
      </c>
      <c r="N15" s="39" t="s">
        <v>60</v>
      </c>
      <c r="O15" s="43">
        <f t="shared" si="0"/>
        <v>17</v>
      </c>
      <c r="P15" s="43" t="str">
        <f t="shared" si="1"/>
        <v>Co-60</v>
      </c>
    </row>
    <row r="16" spans="1:18" s="23" customFormat="1" ht="15" x14ac:dyDescent="0.2">
      <c r="A16" s="1">
        <v>18</v>
      </c>
      <c r="B16" s="23">
        <v>1103</v>
      </c>
      <c r="C16" s="6" t="s">
        <v>118</v>
      </c>
      <c r="D16" s="20">
        <v>1</v>
      </c>
      <c r="E16" s="21">
        <v>1921</v>
      </c>
      <c r="F16" s="22">
        <v>33252</v>
      </c>
      <c r="G16" s="92">
        <v>42600</v>
      </c>
      <c r="H16" s="23">
        <f t="shared" si="2"/>
        <v>728688.75</v>
      </c>
      <c r="I16" s="23">
        <f t="shared" si="3"/>
        <v>738036.94</v>
      </c>
      <c r="J16" s="23">
        <f t="shared" si="4"/>
        <v>9348.1899999999441</v>
      </c>
      <c r="K16" s="90">
        <f t="shared" si="5"/>
        <v>3.4284150380245633E-2</v>
      </c>
      <c r="L16" s="41" t="s">
        <v>56</v>
      </c>
      <c r="M16" s="23" t="s">
        <v>55</v>
      </c>
      <c r="N16" s="39" t="s">
        <v>181</v>
      </c>
      <c r="O16" s="43">
        <f t="shared" si="0"/>
        <v>18</v>
      </c>
      <c r="P16" s="43" t="str">
        <f t="shared" si="1"/>
        <v>Co-60</v>
      </c>
      <c r="Q16" s="23" t="s">
        <v>208</v>
      </c>
      <c r="R16" s="23" t="s">
        <v>59</v>
      </c>
    </row>
    <row r="17" spans="1:19" ht="15" x14ac:dyDescent="0.2">
      <c r="A17" s="23">
        <v>19</v>
      </c>
      <c r="B17" s="1">
        <v>1104</v>
      </c>
      <c r="C17" s="6" t="s">
        <v>118</v>
      </c>
      <c r="D17" s="7">
        <v>1</v>
      </c>
      <c r="E17" s="24">
        <v>1921</v>
      </c>
      <c r="F17" s="25">
        <v>33252</v>
      </c>
      <c r="G17" s="92">
        <v>42600</v>
      </c>
      <c r="H17" s="23">
        <f t="shared" si="2"/>
        <v>728688.75</v>
      </c>
      <c r="I17" s="23">
        <f t="shared" si="3"/>
        <v>738036.94</v>
      </c>
      <c r="J17" s="23">
        <f t="shared" si="4"/>
        <v>9348.1899999999441</v>
      </c>
      <c r="K17" s="20">
        <f t="shared" si="5"/>
        <v>3.4284150380245633E-2</v>
      </c>
      <c r="L17" s="39" t="s">
        <v>56</v>
      </c>
      <c r="M17" s="1" t="s">
        <v>55</v>
      </c>
      <c r="N17" s="39" t="s">
        <v>181</v>
      </c>
      <c r="O17" s="43">
        <f t="shared" si="0"/>
        <v>19</v>
      </c>
      <c r="P17" s="43" t="str">
        <f t="shared" si="1"/>
        <v>Co-60</v>
      </c>
      <c r="Q17" s="23" t="s">
        <v>208</v>
      </c>
      <c r="R17" s="23" t="s">
        <v>200</v>
      </c>
    </row>
    <row r="18" spans="1:19" s="23" customFormat="1" ht="15" x14ac:dyDescent="0.2">
      <c r="A18" s="1">
        <v>20</v>
      </c>
      <c r="B18" s="23">
        <v>1107</v>
      </c>
      <c r="C18" s="6" t="s">
        <v>118</v>
      </c>
      <c r="D18" s="20">
        <v>1</v>
      </c>
      <c r="E18" s="21">
        <v>1921</v>
      </c>
      <c r="F18" s="22">
        <v>33252</v>
      </c>
      <c r="G18" s="92">
        <v>42600</v>
      </c>
      <c r="H18" s="23">
        <f t="shared" si="2"/>
        <v>728688.75</v>
      </c>
      <c r="I18" s="23">
        <f t="shared" si="3"/>
        <v>738036.94</v>
      </c>
      <c r="J18" s="23">
        <f t="shared" si="4"/>
        <v>9348.1899999999441</v>
      </c>
      <c r="K18" s="20">
        <f t="shared" si="5"/>
        <v>3.4284150380245633E-2</v>
      </c>
      <c r="L18" s="41" t="s">
        <v>56</v>
      </c>
      <c r="M18" s="23" t="s">
        <v>55</v>
      </c>
      <c r="N18" s="39" t="s">
        <v>181</v>
      </c>
      <c r="O18" s="43">
        <f t="shared" si="0"/>
        <v>20</v>
      </c>
      <c r="P18" s="43" t="str">
        <f t="shared" si="1"/>
        <v>Co-60</v>
      </c>
      <c r="Q18" s="23" t="s">
        <v>208</v>
      </c>
      <c r="R18" s="23" t="s">
        <v>158</v>
      </c>
    </row>
    <row r="19" spans="1:19" ht="15" x14ac:dyDescent="0.2">
      <c r="A19" s="23">
        <v>21</v>
      </c>
      <c r="B19" s="1">
        <v>1042</v>
      </c>
      <c r="C19" s="6" t="s">
        <v>177</v>
      </c>
      <c r="D19" s="7">
        <v>11.18</v>
      </c>
      <c r="E19" s="24">
        <v>10958</v>
      </c>
      <c r="F19" s="25">
        <v>26206</v>
      </c>
      <c r="G19" s="92">
        <v>42600</v>
      </c>
      <c r="H19" s="23">
        <f t="shared" si="2"/>
        <v>721643.53</v>
      </c>
      <c r="I19" s="23">
        <f t="shared" si="3"/>
        <v>738036.94</v>
      </c>
      <c r="J19" s="23">
        <f t="shared" si="4"/>
        <v>16393.409999999916</v>
      </c>
      <c r="K19" s="20">
        <f t="shared" si="5"/>
        <v>3.9636407250940655</v>
      </c>
      <c r="L19" s="39" t="s">
        <v>58</v>
      </c>
      <c r="M19" s="1" t="s">
        <v>55</v>
      </c>
      <c r="N19" s="39" t="s">
        <v>121</v>
      </c>
      <c r="O19" s="43">
        <f t="shared" si="0"/>
        <v>21</v>
      </c>
      <c r="P19" s="43" t="str">
        <f t="shared" si="1"/>
        <v>Cs-137</v>
      </c>
      <c r="Q19" s="23" t="s">
        <v>168</v>
      </c>
      <c r="R19" s="23" t="s">
        <v>169</v>
      </c>
    </row>
    <row r="20" spans="1:19" s="5" customFormat="1" ht="15" x14ac:dyDescent="0.2">
      <c r="A20" s="1">
        <v>22</v>
      </c>
      <c r="B20" s="1">
        <v>1091</v>
      </c>
      <c r="C20" s="6" t="s">
        <v>177</v>
      </c>
      <c r="D20" s="20">
        <v>9.3000000000000007</v>
      </c>
      <c r="E20" s="21">
        <v>10957.5</v>
      </c>
      <c r="F20" s="22">
        <v>32369</v>
      </c>
      <c r="G20" s="92">
        <v>42600</v>
      </c>
      <c r="H20" s="23">
        <f t="shared" si="2"/>
        <v>727805.94</v>
      </c>
      <c r="I20" s="23">
        <f t="shared" si="3"/>
        <v>738036.94</v>
      </c>
      <c r="J20" s="23">
        <f t="shared" si="4"/>
        <v>10231</v>
      </c>
      <c r="K20" s="20">
        <f t="shared" si="5"/>
        <v>4.8686855861778602</v>
      </c>
      <c r="L20" s="41" t="s">
        <v>58</v>
      </c>
      <c r="M20" s="23" t="s">
        <v>55</v>
      </c>
      <c r="N20" s="39" t="s">
        <v>121</v>
      </c>
      <c r="O20" s="43">
        <f t="shared" si="0"/>
        <v>22</v>
      </c>
      <c r="P20" s="43" t="str">
        <f t="shared" si="1"/>
        <v>Cs-137</v>
      </c>
      <c r="Q20" s="23" t="s">
        <v>168</v>
      </c>
      <c r="R20" s="1" t="s">
        <v>48</v>
      </c>
    </row>
    <row r="21" spans="1:19" s="5" customFormat="1" ht="15" x14ac:dyDescent="0.2">
      <c r="A21" s="1">
        <v>25</v>
      </c>
      <c r="B21" s="1">
        <v>1057</v>
      </c>
      <c r="C21" s="3" t="s">
        <v>179</v>
      </c>
      <c r="D21" s="38">
        <v>1000</v>
      </c>
      <c r="E21" s="21">
        <v>942</v>
      </c>
      <c r="F21" s="22">
        <v>28368</v>
      </c>
      <c r="G21" s="92">
        <v>42600</v>
      </c>
      <c r="H21" s="23">
        <f t="shared" si="2"/>
        <v>723804.61</v>
      </c>
      <c r="I21" s="23">
        <f t="shared" si="3"/>
        <v>738036.94</v>
      </c>
      <c r="J21" s="23">
        <f t="shared" si="4"/>
        <v>14232.329999999958</v>
      </c>
      <c r="K21" s="20">
        <f t="shared" si="5"/>
        <v>2.8304077456208328E-2</v>
      </c>
      <c r="L21" s="41" t="s">
        <v>87</v>
      </c>
      <c r="M21" s="23" t="s">
        <v>55</v>
      </c>
      <c r="N21" s="39" t="s">
        <v>92</v>
      </c>
      <c r="O21" s="43">
        <f t="shared" si="0"/>
        <v>25</v>
      </c>
      <c r="P21" s="43" t="str">
        <f t="shared" si="1"/>
        <v>Na-22</v>
      </c>
    </row>
    <row r="22" spans="1:19" s="5" customFormat="1" ht="15" x14ac:dyDescent="0.2">
      <c r="A22" s="1">
        <v>26</v>
      </c>
      <c r="B22" s="1">
        <v>1079</v>
      </c>
      <c r="C22" s="3" t="s">
        <v>179</v>
      </c>
      <c r="D22" s="38">
        <v>2000</v>
      </c>
      <c r="E22" s="21">
        <v>942</v>
      </c>
      <c r="F22" s="22">
        <v>31106</v>
      </c>
      <c r="G22" s="92">
        <v>42600</v>
      </c>
      <c r="H22" s="23">
        <f t="shared" si="2"/>
        <v>726544.09</v>
      </c>
      <c r="I22" s="23">
        <f t="shared" si="3"/>
        <v>738036.94</v>
      </c>
      <c r="J22" s="23">
        <f t="shared" si="4"/>
        <v>11492.849999999977</v>
      </c>
      <c r="K22" s="20">
        <f t="shared" si="5"/>
        <v>0.42493278965410208</v>
      </c>
      <c r="L22" s="41" t="s">
        <v>109</v>
      </c>
      <c r="M22" s="23" t="s">
        <v>55</v>
      </c>
      <c r="N22" s="39" t="s">
        <v>38</v>
      </c>
      <c r="O22" s="43">
        <f t="shared" si="0"/>
        <v>26</v>
      </c>
      <c r="P22" s="43" t="str">
        <f t="shared" si="1"/>
        <v>Na-22</v>
      </c>
    </row>
    <row r="23" spans="1:19" s="9" customFormat="1" ht="15" x14ac:dyDescent="0.2">
      <c r="A23" s="1">
        <v>27</v>
      </c>
      <c r="B23" s="3">
        <v>1080</v>
      </c>
      <c r="C23" s="3" t="s">
        <v>164</v>
      </c>
      <c r="D23" s="38">
        <v>50000</v>
      </c>
      <c r="E23" s="21">
        <v>1</v>
      </c>
      <c r="F23" s="22">
        <v>31106</v>
      </c>
      <c r="G23" s="92">
        <v>42600</v>
      </c>
      <c r="H23" s="23">
        <f t="shared" si="2"/>
        <v>726544.09</v>
      </c>
      <c r="I23" s="23">
        <f t="shared" si="3"/>
        <v>738036.94</v>
      </c>
      <c r="J23" s="23">
        <f t="shared" si="4"/>
        <v>11492.849999999977</v>
      </c>
      <c r="K23" s="20">
        <f t="shared" si="5"/>
        <v>0</v>
      </c>
      <c r="L23" s="41" t="s">
        <v>109</v>
      </c>
      <c r="M23" s="23" t="s">
        <v>55</v>
      </c>
      <c r="N23" s="39" t="s">
        <v>83</v>
      </c>
      <c r="O23" s="43">
        <f t="shared" si="0"/>
        <v>27</v>
      </c>
      <c r="P23" s="43" t="str">
        <f t="shared" si="1"/>
        <v>Na-24</v>
      </c>
    </row>
    <row r="24" spans="1:19" ht="15" x14ac:dyDescent="0.2">
      <c r="A24" s="23">
        <v>35</v>
      </c>
      <c r="B24" s="23">
        <v>1078</v>
      </c>
      <c r="C24" s="6" t="s">
        <v>164</v>
      </c>
      <c r="D24" s="15">
        <v>10000</v>
      </c>
      <c r="E24" s="21">
        <v>1</v>
      </c>
      <c r="F24" s="25">
        <v>31106</v>
      </c>
      <c r="G24" s="92">
        <v>42600</v>
      </c>
      <c r="H24" s="23">
        <f t="shared" si="2"/>
        <v>726544.09</v>
      </c>
      <c r="I24" s="23">
        <f t="shared" si="3"/>
        <v>738036.94</v>
      </c>
      <c r="J24" s="23">
        <f t="shared" si="4"/>
        <v>11492.849999999977</v>
      </c>
      <c r="K24" s="20">
        <f t="shared" si="5"/>
        <v>0</v>
      </c>
      <c r="L24" s="39" t="s">
        <v>109</v>
      </c>
      <c r="M24" s="1" t="s">
        <v>55</v>
      </c>
      <c r="N24" s="39" t="s">
        <v>83</v>
      </c>
      <c r="O24" s="43">
        <f t="shared" si="0"/>
        <v>35</v>
      </c>
      <c r="P24" s="43" t="str">
        <f t="shared" si="1"/>
        <v>Na-24</v>
      </c>
    </row>
    <row r="25" spans="1:19" s="23" customFormat="1" ht="15" x14ac:dyDescent="0.2">
      <c r="A25" s="1">
        <v>36</v>
      </c>
      <c r="B25" s="23">
        <v>1061</v>
      </c>
      <c r="C25" s="3" t="s">
        <v>39</v>
      </c>
      <c r="D25" s="20">
        <v>0.1</v>
      </c>
      <c r="E25" s="21">
        <v>167170</v>
      </c>
      <c r="F25" s="22">
        <v>28398</v>
      </c>
      <c r="G25" s="92">
        <v>42600</v>
      </c>
      <c r="H25" s="23">
        <f t="shared" si="2"/>
        <v>723835.03</v>
      </c>
      <c r="I25" s="23">
        <f t="shared" si="3"/>
        <v>738036.94</v>
      </c>
      <c r="J25" s="23">
        <f t="shared" si="4"/>
        <v>14201.909999999916</v>
      </c>
      <c r="K25" s="20">
        <f t="shared" si="5"/>
        <v>9.428140111822414E-2</v>
      </c>
      <c r="L25" s="41" t="s">
        <v>91</v>
      </c>
      <c r="M25" s="23" t="s">
        <v>55</v>
      </c>
      <c r="N25" s="39" t="s">
        <v>86</v>
      </c>
      <c r="O25" s="43">
        <f t="shared" si="0"/>
        <v>36</v>
      </c>
      <c r="P25" s="43" t="str">
        <f t="shared" si="1"/>
        <v>Am-241</v>
      </c>
    </row>
    <row r="26" spans="1:19" ht="15" x14ac:dyDescent="0.2">
      <c r="A26" s="23">
        <v>37</v>
      </c>
      <c r="B26" s="23">
        <v>1062</v>
      </c>
      <c r="C26" s="3" t="s">
        <v>39</v>
      </c>
      <c r="D26" s="7">
        <v>0.1</v>
      </c>
      <c r="E26" s="24">
        <v>167170</v>
      </c>
      <c r="F26" s="25">
        <v>28398</v>
      </c>
      <c r="G26" s="92">
        <v>42600</v>
      </c>
      <c r="H26" s="23">
        <f t="shared" si="2"/>
        <v>723835.03</v>
      </c>
      <c r="I26" s="23">
        <f t="shared" si="3"/>
        <v>738036.94</v>
      </c>
      <c r="J26" s="23">
        <f t="shared" si="4"/>
        <v>14201.909999999916</v>
      </c>
      <c r="K26" s="20">
        <f t="shared" si="5"/>
        <v>9.428140111822414E-2</v>
      </c>
      <c r="L26" s="39" t="s">
        <v>91</v>
      </c>
      <c r="M26" s="1" t="s">
        <v>55</v>
      </c>
      <c r="N26" s="39" t="s">
        <v>86</v>
      </c>
      <c r="O26" s="43">
        <f t="shared" si="0"/>
        <v>37</v>
      </c>
      <c r="P26" s="43" t="str">
        <f t="shared" si="1"/>
        <v>Am-241</v>
      </c>
    </row>
    <row r="27" spans="1:19" s="23" customFormat="1" ht="15" x14ac:dyDescent="0.2">
      <c r="A27" s="1">
        <v>38</v>
      </c>
      <c r="B27" s="23">
        <v>1118</v>
      </c>
      <c r="C27" s="3" t="s">
        <v>148</v>
      </c>
      <c r="D27" s="37">
        <v>199.9</v>
      </c>
      <c r="E27" s="21">
        <v>271.79000000000002</v>
      </c>
      <c r="F27" s="22">
        <v>33634</v>
      </c>
      <c r="G27" s="92">
        <v>42600</v>
      </c>
      <c r="H27" s="23">
        <f t="shared" si="2"/>
        <v>729070.42</v>
      </c>
      <c r="I27" s="23">
        <f t="shared" si="3"/>
        <v>738036.94</v>
      </c>
      <c r="J27" s="23">
        <f t="shared" si="4"/>
        <v>8966.5199999999022</v>
      </c>
      <c r="K27" s="20">
        <f t="shared" si="5"/>
        <v>2.342325648543747E-8</v>
      </c>
      <c r="L27" s="39" t="s">
        <v>113</v>
      </c>
      <c r="M27" s="23" t="s">
        <v>55</v>
      </c>
      <c r="N27" s="39" t="s">
        <v>26</v>
      </c>
      <c r="O27" s="43">
        <f t="shared" si="0"/>
        <v>38</v>
      </c>
      <c r="P27" s="43" t="str">
        <f t="shared" si="1"/>
        <v>Co-57</v>
      </c>
      <c r="Q27" s="23" t="s">
        <v>208</v>
      </c>
      <c r="R27" s="23" t="s">
        <v>150</v>
      </c>
    </row>
    <row r="28" spans="1:19" s="23" customFormat="1" ht="15" x14ac:dyDescent="0.2">
      <c r="A28" s="23">
        <v>39</v>
      </c>
      <c r="B28" s="23">
        <v>1119</v>
      </c>
      <c r="C28" s="3" t="s">
        <v>39</v>
      </c>
      <c r="D28" s="15">
        <v>2000</v>
      </c>
      <c r="E28" s="24">
        <v>167170</v>
      </c>
      <c r="F28" s="25">
        <v>33957</v>
      </c>
      <c r="G28" s="92">
        <v>42600</v>
      </c>
      <c r="H28" s="23">
        <f t="shared" si="2"/>
        <v>729393.62</v>
      </c>
      <c r="I28" s="23">
        <f t="shared" si="3"/>
        <v>738036.94</v>
      </c>
      <c r="J28" s="23">
        <f t="shared" si="4"/>
        <v>8643.3199999999488</v>
      </c>
      <c r="K28" s="20">
        <f t="shared" si="5"/>
        <v>1929.5925274849308</v>
      </c>
      <c r="L28" s="39" t="s">
        <v>90</v>
      </c>
      <c r="M28" s="23" t="s">
        <v>55</v>
      </c>
      <c r="N28" s="39" t="s">
        <v>133</v>
      </c>
      <c r="O28" s="43">
        <f t="shared" si="0"/>
        <v>39</v>
      </c>
      <c r="P28" s="43" t="str">
        <f t="shared" si="1"/>
        <v>Am-241</v>
      </c>
      <c r="Q28" s="23" t="s">
        <v>168</v>
      </c>
      <c r="R28" s="23" t="s">
        <v>0</v>
      </c>
    </row>
    <row r="29" spans="1:19" s="23" customFormat="1" ht="15" x14ac:dyDescent="0.2">
      <c r="A29" s="23">
        <v>40</v>
      </c>
      <c r="B29" s="23">
        <v>1120</v>
      </c>
      <c r="C29" s="6" t="s">
        <v>177</v>
      </c>
      <c r="D29" s="15">
        <v>1000</v>
      </c>
      <c r="E29" s="24">
        <v>10958</v>
      </c>
      <c r="F29" s="25">
        <v>34242</v>
      </c>
      <c r="G29" s="92">
        <v>42600</v>
      </c>
      <c r="H29" s="23">
        <f t="shared" si="2"/>
        <v>729679.03</v>
      </c>
      <c r="I29" s="23">
        <f t="shared" si="3"/>
        <v>738036.94</v>
      </c>
      <c r="J29" s="23">
        <f t="shared" si="4"/>
        <v>8357.9099999999162</v>
      </c>
      <c r="K29" s="20">
        <f t="shared" si="5"/>
        <v>589.38317748102418</v>
      </c>
      <c r="L29" s="39" t="s">
        <v>90</v>
      </c>
      <c r="M29" s="23" t="s">
        <v>55</v>
      </c>
      <c r="N29" s="39" t="s">
        <v>106</v>
      </c>
      <c r="O29" s="43">
        <f t="shared" si="0"/>
        <v>40</v>
      </c>
      <c r="P29" s="43" t="str">
        <f t="shared" si="1"/>
        <v>Cs-137</v>
      </c>
      <c r="Q29" s="23" t="s">
        <v>208</v>
      </c>
      <c r="R29" s="23" t="s">
        <v>7</v>
      </c>
    </row>
    <row r="30" spans="1:19" s="23" customFormat="1" ht="15" x14ac:dyDescent="0.2">
      <c r="A30" s="23">
        <v>41</v>
      </c>
      <c r="B30" s="23">
        <v>1121</v>
      </c>
      <c r="C30" s="6" t="s">
        <v>118</v>
      </c>
      <c r="D30" s="36">
        <v>197.1</v>
      </c>
      <c r="E30" s="24">
        <v>1921</v>
      </c>
      <c r="F30" s="25">
        <v>34334</v>
      </c>
      <c r="G30" s="92">
        <v>42600</v>
      </c>
      <c r="H30" s="23">
        <f t="shared" si="2"/>
        <v>729770.5</v>
      </c>
      <c r="I30" s="23">
        <f t="shared" si="3"/>
        <v>738036.94</v>
      </c>
      <c r="J30" s="23">
        <f t="shared" si="4"/>
        <v>8266.4399999999441</v>
      </c>
      <c r="K30" s="20">
        <f t="shared" si="5"/>
        <v>9.983790868289768</v>
      </c>
      <c r="L30" s="39" t="s">
        <v>115</v>
      </c>
      <c r="M30" s="1" t="s">
        <v>55</v>
      </c>
      <c r="N30" s="39" t="s">
        <v>145</v>
      </c>
      <c r="O30" s="43">
        <f t="shared" si="0"/>
        <v>41</v>
      </c>
      <c r="P30" s="43" t="str">
        <f t="shared" si="1"/>
        <v>Co-60</v>
      </c>
      <c r="Q30" s="23" t="s">
        <v>208</v>
      </c>
      <c r="R30" s="23" t="s">
        <v>140</v>
      </c>
    </row>
    <row r="31" spans="1:19" ht="15" x14ac:dyDescent="0.2">
      <c r="A31" s="23">
        <v>42</v>
      </c>
      <c r="B31" s="82" t="s">
        <v>159</v>
      </c>
      <c r="C31" s="6" t="s">
        <v>39</v>
      </c>
      <c r="D31" s="7">
        <v>1</v>
      </c>
      <c r="E31" s="24">
        <v>167170</v>
      </c>
      <c r="F31" s="25">
        <v>34485</v>
      </c>
      <c r="G31" s="92">
        <v>42600</v>
      </c>
      <c r="H31" s="23">
        <f t="shared" si="2"/>
        <v>729922.6</v>
      </c>
      <c r="I31" s="23">
        <f t="shared" si="3"/>
        <v>738036.94</v>
      </c>
      <c r="J31" s="23">
        <f t="shared" si="4"/>
        <v>8114.3399999999674</v>
      </c>
      <c r="K31" s="20">
        <f t="shared" si="5"/>
        <v>0.96691471438088628</v>
      </c>
      <c r="L31" s="39" t="s">
        <v>56</v>
      </c>
      <c r="M31" s="1" t="s">
        <v>55</v>
      </c>
      <c r="N31" s="39" t="s">
        <v>181</v>
      </c>
      <c r="O31" s="43">
        <f t="shared" si="0"/>
        <v>42</v>
      </c>
      <c r="P31" s="43" t="str">
        <f t="shared" si="1"/>
        <v>Am-241</v>
      </c>
      <c r="Q31" s="23" t="s">
        <v>208</v>
      </c>
      <c r="R31" s="23" t="s">
        <v>151</v>
      </c>
      <c r="S31" s="23"/>
    </row>
    <row r="32" spans="1:19" s="23" customFormat="1" ht="15" x14ac:dyDescent="0.2">
      <c r="A32" s="1">
        <v>43</v>
      </c>
      <c r="B32" s="82" t="s">
        <v>160</v>
      </c>
      <c r="C32" s="6" t="s">
        <v>39</v>
      </c>
      <c r="D32" s="20">
        <v>1</v>
      </c>
      <c r="E32" s="21">
        <v>167170</v>
      </c>
      <c r="F32" s="22">
        <v>34485</v>
      </c>
      <c r="G32" s="92">
        <v>42600</v>
      </c>
      <c r="H32" s="23">
        <f t="shared" si="2"/>
        <v>729922.6</v>
      </c>
      <c r="I32" s="23">
        <f t="shared" si="3"/>
        <v>738036.94</v>
      </c>
      <c r="J32" s="23">
        <f t="shared" si="4"/>
        <v>8114.3399999999674</v>
      </c>
      <c r="K32" s="20">
        <f t="shared" si="5"/>
        <v>0.96691471438088628</v>
      </c>
      <c r="L32" s="41" t="s">
        <v>56</v>
      </c>
      <c r="M32" s="23" t="s">
        <v>55</v>
      </c>
      <c r="N32" s="39" t="s">
        <v>181</v>
      </c>
      <c r="O32" s="43">
        <f t="shared" si="0"/>
        <v>43</v>
      </c>
      <c r="P32" s="43" t="str">
        <f t="shared" si="1"/>
        <v>Am-241</v>
      </c>
      <c r="Q32" s="23" t="s">
        <v>208</v>
      </c>
      <c r="R32" s="23" t="s">
        <v>151</v>
      </c>
    </row>
    <row r="33" spans="1:19" ht="15" x14ac:dyDescent="0.2">
      <c r="A33" s="23">
        <v>44</v>
      </c>
      <c r="B33" s="82" t="s">
        <v>161</v>
      </c>
      <c r="C33" s="6" t="s">
        <v>39</v>
      </c>
      <c r="D33" s="7">
        <v>1</v>
      </c>
      <c r="E33" s="24">
        <v>167170</v>
      </c>
      <c r="F33" s="25">
        <v>34485</v>
      </c>
      <c r="G33" s="92">
        <v>42600</v>
      </c>
      <c r="H33" s="23">
        <f t="shared" si="2"/>
        <v>729922.6</v>
      </c>
      <c r="I33" s="23">
        <f t="shared" si="3"/>
        <v>738036.94</v>
      </c>
      <c r="J33" s="23">
        <f t="shared" si="4"/>
        <v>8114.3399999999674</v>
      </c>
      <c r="K33" s="20">
        <f t="shared" si="5"/>
        <v>0.96691471438088628</v>
      </c>
      <c r="L33" s="39" t="s">
        <v>56</v>
      </c>
      <c r="M33" s="1" t="s">
        <v>55</v>
      </c>
      <c r="N33" s="39" t="s">
        <v>181</v>
      </c>
      <c r="O33" s="43">
        <f t="shared" si="0"/>
        <v>44</v>
      </c>
      <c r="P33" s="43" t="str">
        <f t="shared" si="1"/>
        <v>Am-241</v>
      </c>
      <c r="Q33" s="23" t="s">
        <v>208</v>
      </c>
      <c r="R33" s="23" t="s">
        <v>151</v>
      </c>
      <c r="S33" s="23"/>
    </row>
    <row r="34" spans="1:19" s="23" customFormat="1" ht="15" x14ac:dyDescent="0.2">
      <c r="A34" s="1">
        <v>45</v>
      </c>
      <c r="B34" s="82" t="s">
        <v>162</v>
      </c>
      <c r="C34" s="6" t="s">
        <v>39</v>
      </c>
      <c r="D34" s="20">
        <v>1</v>
      </c>
      <c r="E34" s="21">
        <v>167170</v>
      </c>
      <c r="F34" s="22">
        <v>34485</v>
      </c>
      <c r="G34" s="92">
        <v>42600</v>
      </c>
      <c r="H34" s="23">
        <f t="shared" si="2"/>
        <v>729922.6</v>
      </c>
      <c r="I34" s="23">
        <f t="shared" si="3"/>
        <v>738036.94</v>
      </c>
      <c r="J34" s="23">
        <f t="shared" si="4"/>
        <v>8114.3399999999674</v>
      </c>
      <c r="K34" s="20">
        <f t="shared" si="5"/>
        <v>0.96691471438088628</v>
      </c>
      <c r="L34" s="41" t="s">
        <v>56</v>
      </c>
      <c r="M34" s="23" t="s">
        <v>55</v>
      </c>
      <c r="N34" s="39" t="s">
        <v>181</v>
      </c>
      <c r="O34" s="43">
        <f t="shared" si="0"/>
        <v>45</v>
      </c>
      <c r="P34" s="43" t="str">
        <f t="shared" si="1"/>
        <v>Am-241</v>
      </c>
      <c r="Q34" s="23" t="s">
        <v>208</v>
      </c>
      <c r="R34" s="23" t="s">
        <v>151</v>
      </c>
    </row>
    <row r="35" spans="1:19" ht="15" x14ac:dyDescent="0.2">
      <c r="A35" s="23">
        <v>46</v>
      </c>
      <c r="B35" s="82" t="s">
        <v>125</v>
      </c>
      <c r="C35" s="6" t="s">
        <v>39</v>
      </c>
      <c r="D35" s="7">
        <v>1</v>
      </c>
      <c r="E35" s="24">
        <v>167170</v>
      </c>
      <c r="F35" s="25">
        <v>34485</v>
      </c>
      <c r="G35" s="92">
        <v>42600</v>
      </c>
      <c r="H35" s="23">
        <f t="shared" si="2"/>
        <v>729922.6</v>
      </c>
      <c r="I35" s="23">
        <f t="shared" si="3"/>
        <v>738036.94</v>
      </c>
      <c r="J35" s="23">
        <f t="shared" si="4"/>
        <v>8114.3399999999674</v>
      </c>
      <c r="K35" s="20">
        <f t="shared" si="5"/>
        <v>0.96691471438088628</v>
      </c>
      <c r="L35" s="39" t="s">
        <v>56</v>
      </c>
      <c r="M35" s="1" t="s">
        <v>55</v>
      </c>
      <c r="N35" s="39" t="s">
        <v>181</v>
      </c>
      <c r="O35" s="43">
        <f t="shared" si="0"/>
        <v>46</v>
      </c>
      <c r="P35" s="43" t="str">
        <f t="shared" si="1"/>
        <v>Am-241</v>
      </c>
      <c r="Q35" s="23" t="s">
        <v>208</v>
      </c>
      <c r="R35" s="23" t="s">
        <v>151</v>
      </c>
      <c r="S35" s="23"/>
    </row>
    <row r="36" spans="1:19" s="23" customFormat="1" ht="15" x14ac:dyDescent="0.2">
      <c r="A36" s="1">
        <v>47</v>
      </c>
      <c r="B36" s="82" t="s">
        <v>126</v>
      </c>
      <c r="C36" s="6" t="s">
        <v>39</v>
      </c>
      <c r="D36" s="20">
        <v>1</v>
      </c>
      <c r="E36" s="21">
        <v>167170</v>
      </c>
      <c r="F36" s="22">
        <v>34485</v>
      </c>
      <c r="G36" s="92">
        <v>42600</v>
      </c>
      <c r="H36" s="23">
        <f t="shared" si="2"/>
        <v>729922.6</v>
      </c>
      <c r="I36" s="23">
        <f t="shared" si="3"/>
        <v>738036.94</v>
      </c>
      <c r="J36" s="23">
        <f t="shared" si="4"/>
        <v>8114.3399999999674</v>
      </c>
      <c r="K36" s="20">
        <f t="shared" si="5"/>
        <v>0.96691471438088628</v>
      </c>
      <c r="L36" s="41" t="s">
        <v>56</v>
      </c>
      <c r="M36" s="23" t="s">
        <v>55</v>
      </c>
      <c r="N36" s="39" t="s">
        <v>181</v>
      </c>
      <c r="O36" s="43">
        <f t="shared" si="0"/>
        <v>47</v>
      </c>
      <c r="P36" s="43" t="str">
        <f t="shared" si="1"/>
        <v>Am-241</v>
      </c>
      <c r="Q36" s="23" t="s">
        <v>208</v>
      </c>
      <c r="R36" s="23" t="s">
        <v>151</v>
      </c>
    </row>
    <row r="37" spans="1:19" ht="15" x14ac:dyDescent="0.2">
      <c r="A37" s="23">
        <v>48</v>
      </c>
      <c r="B37" s="82" t="s">
        <v>127</v>
      </c>
      <c r="C37" s="6" t="s">
        <v>39</v>
      </c>
      <c r="D37" s="7">
        <v>1</v>
      </c>
      <c r="E37" s="24">
        <v>167170</v>
      </c>
      <c r="F37" s="25">
        <v>34485</v>
      </c>
      <c r="G37" s="92">
        <v>42600</v>
      </c>
      <c r="H37" s="23">
        <f t="shared" si="2"/>
        <v>729922.6</v>
      </c>
      <c r="I37" s="23">
        <f t="shared" si="3"/>
        <v>738036.94</v>
      </c>
      <c r="J37" s="23">
        <f t="shared" si="4"/>
        <v>8114.3399999999674</v>
      </c>
      <c r="K37" s="20">
        <f t="shared" si="5"/>
        <v>0.96691471438088628</v>
      </c>
      <c r="L37" s="39" t="s">
        <v>56</v>
      </c>
      <c r="M37" s="1" t="s">
        <v>55</v>
      </c>
      <c r="N37" s="39" t="s">
        <v>181</v>
      </c>
      <c r="O37" s="43">
        <f t="shared" si="0"/>
        <v>48</v>
      </c>
      <c r="P37" s="43" t="str">
        <f t="shared" si="1"/>
        <v>Am-241</v>
      </c>
      <c r="Q37" s="23" t="s">
        <v>208</v>
      </c>
      <c r="R37" s="23" t="s">
        <v>151</v>
      </c>
      <c r="S37" s="23"/>
    </row>
    <row r="38" spans="1:19" s="23" customFormat="1" ht="15" x14ac:dyDescent="0.2">
      <c r="A38" s="1">
        <v>49</v>
      </c>
      <c r="B38" s="82" t="s">
        <v>128</v>
      </c>
      <c r="C38" s="6" t="s">
        <v>39</v>
      </c>
      <c r="D38" s="20">
        <v>0.1</v>
      </c>
      <c r="E38" s="21">
        <v>167170</v>
      </c>
      <c r="F38" s="22">
        <v>34485</v>
      </c>
      <c r="G38" s="92">
        <v>42600</v>
      </c>
      <c r="H38" s="23">
        <f t="shared" si="2"/>
        <v>729922.6</v>
      </c>
      <c r="I38" s="23">
        <f t="shared" si="3"/>
        <v>738036.94</v>
      </c>
      <c r="J38" s="23">
        <f t="shared" si="4"/>
        <v>8114.3399999999674</v>
      </c>
      <c r="K38" s="20">
        <f t="shared" si="5"/>
        <v>9.6691471438088636E-2</v>
      </c>
      <c r="L38" s="41" t="s">
        <v>56</v>
      </c>
      <c r="M38" s="23" t="s">
        <v>55</v>
      </c>
      <c r="N38" s="39" t="s">
        <v>181</v>
      </c>
      <c r="O38" s="43">
        <f t="shared" si="0"/>
        <v>49</v>
      </c>
      <c r="P38" s="43" t="str">
        <f t="shared" si="1"/>
        <v>Am-241</v>
      </c>
      <c r="Q38" s="23" t="s">
        <v>208</v>
      </c>
      <c r="R38" s="23" t="s">
        <v>152</v>
      </c>
    </row>
    <row r="39" spans="1:19" ht="15" x14ac:dyDescent="0.2">
      <c r="A39" s="23">
        <v>50</v>
      </c>
      <c r="B39" s="82" t="s">
        <v>129</v>
      </c>
      <c r="C39" s="6" t="s">
        <v>39</v>
      </c>
      <c r="D39" s="7">
        <v>0.1</v>
      </c>
      <c r="E39" s="24">
        <v>167170</v>
      </c>
      <c r="F39" s="25">
        <v>34485</v>
      </c>
      <c r="G39" s="92">
        <v>42600</v>
      </c>
      <c r="H39" s="23">
        <f t="shared" si="2"/>
        <v>729922.6</v>
      </c>
      <c r="I39" s="23">
        <f t="shared" si="3"/>
        <v>738036.94</v>
      </c>
      <c r="J39" s="23">
        <f t="shared" si="4"/>
        <v>8114.3399999999674</v>
      </c>
      <c r="K39" s="20">
        <f t="shared" si="5"/>
        <v>9.6691471438088636E-2</v>
      </c>
      <c r="L39" s="39" t="s">
        <v>56</v>
      </c>
      <c r="M39" s="1" t="s">
        <v>55</v>
      </c>
      <c r="N39" s="39" t="s">
        <v>181</v>
      </c>
      <c r="O39" s="43">
        <f t="shared" si="0"/>
        <v>50</v>
      </c>
      <c r="P39" s="43" t="str">
        <f t="shared" si="1"/>
        <v>Am-241</v>
      </c>
      <c r="Q39" s="23" t="s">
        <v>208</v>
      </c>
      <c r="R39" s="23" t="s">
        <v>152</v>
      </c>
      <c r="S39" s="23"/>
    </row>
    <row r="40" spans="1:19" s="23" customFormat="1" ht="15" x14ac:dyDescent="0.2">
      <c r="A40" s="1">
        <v>51</v>
      </c>
      <c r="B40" s="82" t="s">
        <v>130</v>
      </c>
      <c r="C40" s="6" t="s">
        <v>39</v>
      </c>
      <c r="D40" s="20">
        <v>0.1</v>
      </c>
      <c r="E40" s="21">
        <v>167170</v>
      </c>
      <c r="F40" s="22">
        <v>34485</v>
      </c>
      <c r="G40" s="92">
        <v>42600</v>
      </c>
      <c r="H40" s="23">
        <f t="shared" si="2"/>
        <v>729922.6</v>
      </c>
      <c r="I40" s="23">
        <f t="shared" si="3"/>
        <v>738036.94</v>
      </c>
      <c r="J40" s="23">
        <f t="shared" si="4"/>
        <v>8114.3399999999674</v>
      </c>
      <c r="K40" s="20">
        <f t="shared" si="5"/>
        <v>9.6691471438088636E-2</v>
      </c>
      <c r="L40" s="41" t="s">
        <v>56</v>
      </c>
      <c r="M40" s="23" t="s">
        <v>55</v>
      </c>
      <c r="N40" s="39" t="s">
        <v>181</v>
      </c>
      <c r="O40" s="43">
        <f t="shared" si="0"/>
        <v>51</v>
      </c>
      <c r="P40" s="43" t="str">
        <f t="shared" si="1"/>
        <v>Am-241</v>
      </c>
      <c r="Q40" s="23" t="s">
        <v>208</v>
      </c>
      <c r="R40" s="23" t="s">
        <v>152</v>
      </c>
    </row>
    <row r="41" spans="1:19" ht="15" x14ac:dyDescent="0.2">
      <c r="A41" s="23">
        <v>52</v>
      </c>
      <c r="B41" s="82" t="s">
        <v>131</v>
      </c>
      <c r="C41" s="6" t="s">
        <v>39</v>
      </c>
      <c r="D41" s="7">
        <v>0.1</v>
      </c>
      <c r="E41" s="24">
        <v>167170</v>
      </c>
      <c r="F41" s="25">
        <v>34485</v>
      </c>
      <c r="G41" s="92">
        <v>42600</v>
      </c>
      <c r="H41" s="23">
        <f t="shared" si="2"/>
        <v>729922.6</v>
      </c>
      <c r="I41" s="23">
        <f t="shared" si="3"/>
        <v>738036.94</v>
      </c>
      <c r="J41" s="23">
        <f t="shared" si="4"/>
        <v>8114.3399999999674</v>
      </c>
      <c r="K41" s="20">
        <f t="shared" si="5"/>
        <v>9.6691471438088636E-2</v>
      </c>
      <c r="L41" s="39" t="s">
        <v>56</v>
      </c>
      <c r="M41" s="1" t="s">
        <v>55</v>
      </c>
      <c r="N41" s="39" t="s">
        <v>181</v>
      </c>
      <c r="O41" s="43">
        <f t="shared" si="0"/>
        <v>52</v>
      </c>
      <c r="P41" s="43" t="str">
        <f t="shared" si="1"/>
        <v>Am-241</v>
      </c>
      <c r="Q41" s="23" t="s">
        <v>208</v>
      </c>
      <c r="R41" s="23" t="s">
        <v>152</v>
      </c>
      <c r="S41" s="23"/>
    </row>
    <row r="42" spans="1:19" s="23" customFormat="1" ht="15" x14ac:dyDescent="0.2">
      <c r="A42" s="1">
        <v>53</v>
      </c>
      <c r="B42" s="82" t="s">
        <v>132</v>
      </c>
      <c r="C42" s="6" t="s">
        <v>39</v>
      </c>
      <c r="D42" s="20">
        <v>0.1</v>
      </c>
      <c r="E42" s="21">
        <v>167170</v>
      </c>
      <c r="F42" s="22">
        <v>34485</v>
      </c>
      <c r="G42" s="92">
        <v>42600</v>
      </c>
      <c r="H42" s="23">
        <f t="shared" si="2"/>
        <v>729922.6</v>
      </c>
      <c r="I42" s="23">
        <f t="shared" si="3"/>
        <v>738036.94</v>
      </c>
      <c r="J42" s="23">
        <f t="shared" si="4"/>
        <v>8114.3399999999674</v>
      </c>
      <c r="K42" s="20">
        <f t="shared" si="5"/>
        <v>9.6691471438088636E-2</v>
      </c>
      <c r="L42" s="41" t="s">
        <v>56</v>
      </c>
      <c r="M42" s="23" t="s">
        <v>55</v>
      </c>
      <c r="N42" s="39" t="s">
        <v>181</v>
      </c>
      <c r="O42" s="43">
        <f t="shared" si="0"/>
        <v>53</v>
      </c>
      <c r="P42" s="43" t="str">
        <f t="shared" si="1"/>
        <v>Am-241</v>
      </c>
      <c r="Q42" s="23" t="s">
        <v>208</v>
      </c>
      <c r="R42" s="23" t="s">
        <v>152</v>
      </c>
    </row>
    <row r="43" spans="1:19" s="23" customFormat="1" ht="15" x14ac:dyDescent="0.2">
      <c r="A43" s="23">
        <v>54</v>
      </c>
      <c r="B43" s="82" t="s">
        <v>41</v>
      </c>
      <c r="C43" s="6" t="s">
        <v>148</v>
      </c>
      <c r="D43" s="15">
        <v>800</v>
      </c>
      <c r="E43" s="24">
        <v>271.79000000000002</v>
      </c>
      <c r="F43" s="25">
        <v>34529</v>
      </c>
      <c r="G43" s="92">
        <v>42600</v>
      </c>
      <c r="H43" s="23">
        <f t="shared" si="2"/>
        <v>729967.02</v>
      </c>
      <c r="I43" s="23">
        <f t="shared" si="3"/>
        <v>738036.94</v>
      </c>
      <c r="J43" s="23">
        <f t="shared" si="4"/>
        <v>8069.9199999999255</v>
      </c>
      <c r="K43" s="20">
        <f t="shared" si="5"/>
        <v>9.225362165912843E-7</v>
      </c>
      <c r="L43" s="39" t="s">
        <v>113</v>
      </c>
      <c r="M43" s="23" t="s">
        <v>55</v>
      </c>
      <c r="N43" s="39" t="s">
        <v>11</v>
      </c>
      <c r="O43" s="43">
        <f t="shared" si="0"/>
        <v>54</v>
      </c>
      <c r="P43" s="43" t="str">
        <f t="shared" si="1"/>
        <v>Co-57</v>
      </c>
      <c r="Q43" s="23" t="s">
        <v>208</v>
      </c>
      <c r="R43" s="23" t="s">
        <v>108</v>
      </c>
    </row>
    <row r="44" spans="1:19" ht="15" x14ac:dyDescent="0.2">
      <c r="A44" s="23">
        <v>55</v>
      </c>
      <c r="B44" s="82" t="s">
        <v>42</v>
      </c>
      <c r="C44" s="6" t="s">
        <v>166</v>
      </c>
      <c r="D44" s="15">
        <v>78</v>
      </c>
      <c r="E44" s="15">
        <f>2.73*365.25</f>
        <v>997.13250000000005</v>
      </c>
      <c r="F44" s="25">
        <v>34642</v>
      </c>
      <c r="G44" s="92">
        <v>42600</v>
      </c>
      <c r="H44" s="23">
        <f t="shared" si="2"/>
        <v>730078.7</v>
      </c>
      <c r="I44" s="23">
        <f t="shared" si="3"/>
        <v>738036.94</v>
      </c>
      <c r="J44" s="23">
        <f t="shared" si="4"/>
        <v>7958.2399999999907</v>
      </c>
      <c r="K44" s="20">
        <f t="shared" si="5"/>
        <v>0.30869977582754377</v>
      </c>
      <c r="L44" s="39" t="s">
        <v>115</v>
      </c>
      <c r="M44" s="1" t="s">
        <v>55</v>
      </c>
      <c r="N44" s="39" t="s">
        <v>114</v>
      </c>
      <c r="O44" s="43">
        <f t="shared" si="0"/>
        <v>55</v>
      </c>
      <c r="P44" s="43" t="str">
        <f t="shared" si="1"/>
        <v>Fe-55</v>
      </c>
      <c r="Q44" s="1" t="s">
        <v>1</v>
      </c>
      <c r="R44" s="1" t="s">
        <v>107</v>
      </c>
      <c r="S44" s="23"/>
    </row>
    <row r="45" spans="1:19" ht="15" x14ac:dyDescent="0.2">
      <c r="A45" s="23">
        <v>56</v>
      </c>
      <c r="B45" s="82" t="s">
        <v>43</v>
      </c>
      <c r="C45" s="6" t="s">
        <v>166</v>
      </c>
      <c r="D45" s="15">
        <v>2000</v>
      </c>
      <c r="E45" s="15">
        <f>2.73*365.25</f>
        <v>997.13250000000005</v>
      </c>
      <c r="F45" s="25">
        <v>35291</v>
      </c>
      <c r="G45" s="92">
        <v>42600</v>
      </c>
      <c r="H45" s="23">
        <f t="shared" si="2"/>
        <v>730727.94</v>
      </c>
      <c r="I45" s="23">
        <f t="shared" si="3"/>
        <v>738036.94</v>
      </c>
      <c r="J45" s="23">
        <f t="shared" si="4"/>
        <v>7309</v>
      </c>
      <c r="K45" s="20">
        <f t="shared" si="5"/>
        <v>12.430095329171055</v>
      </c>
      <c r="L45" s="39" t="s">
        <v>167</v>
      </c>
      <c r="M45" s="1" t="s">
        <v>55</v>
      </c>
      <c r="N45" s="39" t="s">
        <v>28</v>
      </c>
      <c r="O45" s="43">
        <f t="shared" si="0"/>
        <v>56</v>
      </c>
      <c r="P45" s="43" t="str">
        <f t="shared" si="1"/>
        <v>Fe-55</v>
      </c>
      <c r="Q45" s="1" t="s">
        <v>208</v>
      </c>
      <c r="R45" s="1" t="s">
        <v>180</v>
      </c>
      <c r="S45" s="23"/>
    </row>
    <row r="46" spans="1:19" ht="15" x14ac:dyDescent="0.2">
      <c r="A46" s="23">
        <v>57</v>
      </c>
      <c r="B46" s="82" t="s">
        <v>44</v>
      </c>
      <c r="C46" s="6" t="s">
        <v>10</v>
      </c>
      <c r="D46" s="15">
        <v>100</v>
      </c>
      <c r="E46" s="52">
        <f>28.5*365.25</f>
        <v>10409.625</v>
      </c>
      <c r="F46" s="25">
        <v>36578</v>
      </c>
      <c r="G46" s="92">
        <v>42600</v>
      </c>
      <c r="H46" s="23">
        <f t="shared" si="2"/>
        <v>732014.42</v>
      </c>
      <c r="I46" s="23">
        <f t="shared" si="3"/>
        <v>738036.94</v>
      </c>
      <c r="J46" s="23">
        <f t="shared" si="4"/>
        <v>6022.5199999999022</v>
      </c>
      <c r="K46" s="20">
        <f t="shared" si="5"/>
        <v>66.963506379359188</v>
      </c>
      <c r="L46" s="39" t="s">
        <v>20</v>
      </c>
      <c r="M46" s="1" t="s">
        <v>55</v>
      </c>
      <c r="N46" s="39" t="s">
        <v>110</v>
      </c>
      <c r="O46" s="43">
        <f t="shared" si="0"/>
        <v>57</v>
      </c>
      <c r="P46" s="43" t="str">
        <f t="shared" si="1"/>
        <v>Sr-90</v>
      </c>
      <c r="Q46" s="1" t="s">
        <v>208</v>
      </c>
      <c r="R46" s="1" t="s">
        <v>101</v>
      </c>
      <c r="S46" s="23"/>
    </row>
    <row r="47" spans="1:19" ht="15" customHeight="1" x14ac:dyDescent="0.2">
      <c r="A47" s="23">
        <v>58</v>
      </c>
      <c r="B47" s="82" t="s">
        <v>45</v>
      </c>
      <c r="C47" s="6" t="s">
        <v>148</v>
      </c>
      <c r="D47" s="15">
        <v>244</v>
      </c>
      <c r="E47" s="24">
        <v>271.79000000000002</v>
      </c>
      <c r="F47" s="25">
        <v>36646</v>
      </c>
      <c r="G47" s="92">
        <v>42600</v>
      </c>
      <c r="H47" s="23">
        <f t="shared" si="2"/>
        <v>732083.68</v>
      </c>
      <c r="I47" s="23">
        <f t="shared" si="3"/>
        <v>738036.94</v>
      </c>
      <c r="J47" s="23">
        <f t="shared" si="4"/>
        <v>5953.2599999998929</v>
      </c>
      <c r="K47" s="20">
        <f t="shared" si="5"/>
        <v>6.2181327694504256E-5</v>
      </c>
      <c r="L47" s="39" t="s">
        <v>124</v>
      </c>
      <c r="M47" s="23" t="s">
        <v>55</v>
      </c>
      <c r="N47" s="39" t="s">
        <v>105</v>
      </c>
      <c r="O47" s="43">
        <f t="shared" si="0"/>
        <v>58</v>
      </c>
      <c r="P47" s="43" t="str">
        <f>C47</f>
        <v>Co-57</v>
      </c>
      <c r="Q47" s="23" t="s">
        <v>208</v>
      </c>
      <c r="R47" s="23" t="s">
        <v>27</v>
      </c>
      <c r="S47" s="23"/>
    </row>
    <row r="48" spans="1:19" ht="15" customHeight="1" x14ac:dyDescent="0.2">
      <c r="A48" s="54">
        <v>59</v>
      </c>
      <c r="B48" s="82" t="s">
        <v>46</v>
      </c>
      <c r="C48" s="58" t="s">
        <v>118</v>
      </c>
      <c r="D48" s="58">
        <v>130</v>
      </c>
      <c r="E48" s="24">
        <v>1921</v>
      </c>
      <c r="F48" s="55">
        <v>24398</v>
      </c>
      <c r="G48" s="92">
        <v>42600</v>
      </c>
      <c r="H48" s="23">
        <f t="shared" ref="H48:H62" si="6">(MONTH(F48)-1)*30.42+YEAR(F48)*365.25+DAY(F48)</f>
        <v>719835.28</v>
      </c>
      <c r="I48" s="23">
        <f t="shared" ref="I48:I62" si="7">(MONTH(G48)-1)*30.42+YEAR(G48)*365.25+DAY(G48)</f>
        <v>738036.94</v>
      </c>
      <c r="J48" s="23">
        <f t="shared" ref="J48:J62" si="8">I48-H48</f>
        <v>18201.659999999916</v>
      </c>
      <c r="K48" s="20">
        <f t="shared" ref="K48:K62" si="9">D48*(0.5)^(J48/E48)</f>
        <v>0.18266492083843638</v>
      </c>
      <c r="L48" s="76" t="s">
        <v>77</v>
      </c>
      <c r="M48" s="23" t="s">
        <v>55</v>
      </c>
      <c r="N48" s="62" t="s">
        <v>190</v>
      </c>
      <c r="O48" s="43">
        <f t="shared" ref="O48:O65" si="10">A48</f>
        <v>59</v>
      </c>
      <c r="P48" s="43" t="str">
        <f t="shared" ref="P48:P62" si="11">C48</f>
        <v>Co-60</v>
      </c>
      <c r="Q48" s="62" t="s">
        <v>188</v>
      </c>
      <c r="R48" s="23"/>
      <c r="S48" s="23"/>
    </row>
    <row r="49" spans="1:19" ht="15" customHeight="1" x14ac:dyDescent="0.2">
      <c r="A49" s="54">
        <v>60</v>
      </c>
      <c r="B49" s="82" t="s">
        <v>47</v>
      </c>
      <c r="C49" s="58" t="s">
        <v>50</v>
      </c>
      <c r="D49" s="58">
        <v>3</v>
      </c>
      <c r="E49" s="57">
        <f>365.25*15700000</f>
        <v>5734425000</v>
      </c>
      <c r="F49" s="55">
        <v>23284</v>
      </c>
      <c r="G49" s="92">
        <v>42600</v>
      </c>
      <c r="H49" s="23">
        <f t="shared" si="6"/>
        <v>718721.53</v>
      </c>
      <c r="I49" s="23">
        <f t="shared" si="7"/>
        <v>738036.94</v>
      </c>
      <c r="J49" s="23">
        <f t="shared" si="8"/>
        <v>19315.409999999916</v>
      </c>
      <c r="K49" s="20">
        <f t="shared" si="9"/>
        <v>2.9999929957721898</v>
      </c>
      <c r="L49" s="74" t="s">
        <v>193</v>
      </c>
      <c r="M49" s="23" t="s">
        <v>55</v>
      </c>
      <c r="N49" s="62" t="s">
        <v>191</v>
      </c>
      <c r="O49" s="43">
        <f t="shared" si="10"/>
        <v>60</v>
      </c>
      <c r="P49" s="43" t="str">
        <f t="shared" si="11"/>
        <v>I-129</v>
      </c>
      <c r="Q49" s="62" t="s">
        <v>188</v>
      </c>
      <c r="R49" s="23"/>
      <c r="S49" s="23"/>
    </row>
    <row r="50" spans="1:19" ht="15" customHeight="1" x14ac:dyDescent="0.2">
      <c r="A50" s="54">
        <v>61</v>
      </c>
      <c r="B50" s="82" t="s">
        <v>135</v>
      </c>
      <c r="C50" s="58" t="s">
        <v>40</v>
      </c>
      <c r="D50" s="58">
        <v>11.5</v>
      </c>
      <c r="E50" s="21">
        <v>3653</v>
      </c>
      <c r="F50" s="55">
        <v>22462</v>
      </c>
      <c r="G50" s="92">
        <v>42600</v>
      </c>
      <c r="H50" s="23">
        <f t="shared" si="6"/>
        <v>717899.77</v>
      </c>
      <c r="I50" s="23">
        <f t="shared" si="7"/>
        <v>738036.94</v>
      </c>
      <c r="J50" s="23">
        <f t="shared" si="8"/>
        <v>20137.169999999925</v>
      </c>
      <c r="K50" s="20">
        <f t="shared" si="9"/>
        <v>0.25192390015902771</v>
      </c>
      <c r="L50" s="75" t="s">
        <v>176</v>
      </c>
      <c r="M50" s="23" t="s">
        <v>55</v>
      </c>
      <c r="N50" s="62" t="s">
        <v>88</v>
      </c>
      <c r="O50" s="43">
        <f t="shared" si="10"/>
        <v>61</v>
      </c>
      <c r="P50" s="43" t="str">
        <f t="shared" si="11"/>
        <v>Ba-133</v>
      </c>
      <c r="Q50" s="62" t="s">
        <v>188</v>
      </c>
      <c r="R50" s="23"/>
      <c r="S50" s="23"/>
    </row>
    <row r="51" spans="1:19" ht="15" customHeight="1" x14ac:dyDescent="0.2">
      <c r="A51" s="54">
        <v>62</v>
      </c>
      <c r="B51" s="82" t="s">
        <v>136</v>
      </c>
      <c r="C51" s="58" t="s">
        <v>177</v>
      </c>
      <c r="D51" s="58">
        <v>29.71</v>
      </c>
      <c r="E51" s="24">
        <v>10958</v>
      </c>
      <c r="F51" s="55">
        <v>27302</v>
      </c>
      <c r="G51" s="92">
        <v>42600</v>
      </c>
      <c r="H51" s="23">
        <f t="shared" si="6"/>
        <v>722739.28</v>
      </c>
      <c r="I51" s="23">
        <f t="shared" si="7"/>
        <v>738036.94</v>
      </c>
      <c r="J51" s="23">
        <f t="shared" si="8"/>
        <v>15297.659999999916</v>
      </c>
      <c r="K51" s="20">
        <f t="shared" si="9"/>
        <v>11.28903335569135</v>
      </c>
      <c r="L51" s="77" t="s">
        <v>186</v>
      </c>
      <c r="M51" s="23" t="s">
        <v>55</v>
      </c>
      <c r="N51" s="62" t="s">
        <v>54</v>
      </c>
      <c r="O51" s="43">
        <f t="shared" si="10"/>
        <v>62</v>
      </c>
      <c r="P51" s="43" t="str">
        <f t="shared" si="11"/>
        <v>Cs-137</v>
      </c>
      <c r="Q51" s="62" t="s">
        <v>189</v>
      </c>
      <c r="R51" s="23"/>
      <c r="S51" s="23"/>
    </row>
    <row r="52" spans="1:19" ht="15" customHeight="1" x14ac:dyDescent="0.2">
      <c r="A52" s="54">
        <v>63</v>
      </c>
      <c r="B52" s="82" t="s">
        <v>137</v>
      </c>
      <c r="C52" s="58" t="s">
        <v>177</v>
      </c>
      <c r="D52" s="58">
        <v>10.1</v>
      </c>
      <c r="E52" s="24">
        <v>10958</v>
      </c>
      <c r="F52" s="55">
        <v>24958</v>
      </c>
      <c r="G52" s="92">
        <v>42600</v>
      </c>
      <c r="H52" s="23">
        <f t="shared" si="6"/>
        <v>720395.68</v>
      </c>
      <c r="I52" s="23">
        <f t="shared" si="7"/>
        <v>738036.94</v>
      </c>
      <c r="J52" s="23">
        <f t="shared" si="8"/>
        <v>17641.259999999893</v>
      </c>
      <c r="K52" s="20">
        <f t="shared" si="9"/>
        <v>3.3089777625783272</v>
      </c>
      <c r="L52" s="76" t="s">
        <v>76</v>
      </c>
      <c r="M52" s="23" t="s">
        <v>55</v>
      </c>
      <c r="N52" s="62" t="s">
        <v>100</v>
      </c>
      <c r="O52" s="43">
        <f t="shared" si="10"/>
        <v>63</v>
      </c>
      <c r="P52" s="43" t="str">
        <f t="shared" si="11"/>
        <v>Cs-137</v>
      </c>
      <c r="Q52" s="62" t="s">
        <v>188</v>
      </c>
      <c r="R52" s="23"/>
      <c r="S52" s="23"/>
    </row>
    <row r="53" spans="1:19" ht="15" customHeight="1" x14ac:dyDescent="0.2">
      <c r="A53" s="54">
        <v>64</v>
      </c>
      <c r="B53" s="82" t="s">
        <v>138</v>
      </c>
      <c r="C53" s="58" t="s">
        <v>177</v>
      </c>
      <c r="D53" s="58">
        <v>11.3</v>
      </c>
      <c r="E53" s="24">
        <v>10958</v>
      </c>
      <c r="F53" s="55">
        <v>22432</v>
      </c>
      <c r="G53" s="92">
        <v>42600</v>
      </c>
      <c r="H53" s="23">
        <f t="shared" si="6"/>
        <v>717869.35</v>
      </c>
      <c r="I53" s="23">
        <f t="shared" si="7"/>
        <v>738036.94</v>
      </c>
      <c r="J53" s="23">
        <f t="shared" si="8"/>
        <v>20167.589999999967</v>
      </c>
      <c r="K53" s="20">
        <f t="shared" si="9"/>
        <v>3.1553640011613222</v>
      </c>
      <c r="L53" s="75" t="s">
        <v>76</v>
      </c>
      <c r="M53" s="23" t="s">
        <v>55</v>
      </c>
      <c r="N53" s="62" t="s">
        <v>15</v>
      </c>
      <c r="O53" s="43">
        <f t="shared" si="10"/>
        <v>64</v>
      </c>
      <c r="P53" s="43" t="str">
        <f t="shared" si="11"/>
        <v>Cs-137</v>
      </c>
      <c r="Q53" s="62" t="s">
        <v>188</v>
      </c>
      <c r="R53" s="23"/>
      <c r="S53" s="23"/>
    </row>
    <row r="54" spans="1:19" ht="15" customHeight="1" x14ac:dyDescent="0.2">
      <c r="A54" s="54">
        <v>66</v>
      </c>
      <c r="B54" s="82" t="s">
        <v>139</v>
      </c>
      <c r="C54" s="58" t="s">
        <v>165</v>
      </c>
      <c r="D54" s="58">
        <v>31.39</v>
      </c>
      <c r="E54" s="21">
        <f>365.25*1.913</f>
        <v>698.72325000000001</v>
      </c>
      <c r="F54" s="55">
        <v>27302</v>
      </c>
      <c r="G54" s="92">
        <v>42600</v>
      </c>
      <c r="H54" s="23">
        <f t="shared" si="6"/>
        <v>722739.28</v>
      </c>
      <c r="I54" s="23">
        <f t="shared" si="7"/>
        <v>738036.94</v>
      </c>
      <c r="J54" s="23">
        <f t="shared" si="8"/>
        <v>15297.659999999916</v>
      </c>
      <c r="K54" s="20">
        <f t="shared" si="9"/>
        <v>8.0560301835222013E-6</v>
      </c>
      <c r="L54" s="72" t="s">
        <v>186</v>
      </c>
      <c r="M54" s="23" t="s">
        <v>55</v>
      </c>
      <c r="N54" s="62" t="s">
        <v>99</v>
      </c>
      <c r="O54" s="43">
        <f t="shared" si="10"/>
        <v>66</v>
      </c>
      <c r="P54" s="43" t="str">
        <f t="shared" si="11"/>
        <v>Th-228</v>
      </c>
      <c r="Q54" s="62" t="s">
        <v>208</v>
      </c>
      <c r="R54" s="23"/>
      <c r="S54" s="23"/>
    </row>
    <row r="55" spans="1:19" ht="15" customHeight="1" x14ac:dyDescent="0.2">
      <c r="A55" s="54">
        <v>67</v>
      </c>
      <c r="B55" s="82" t="s">
        <v>195</v>
      </c>
      <c r="C55" s="58" t="s">
        <v>39</v>
      </c>
      <c r="D55" s="58">
        <v>12.91</v>
      </c>
      <c r="E55" s="21">
        <v>167170</v>
      </c>
      <c r="F55" s="55">
        <v>27302</v>
      </c>
      <c r="G55" s="92">
        <v>42600</v>
      </c>
      <c r="H55" s="23">
        <f t="shared" si="6"/>
        <v>722739.28</v>
      </c>
      <c r="I55" s="23">
        <f t="shared" si="7"/>
        <v>738036.94</v>
      </c>
      <c r="J55" s="23">
        <f t="shared" si="8"/>
        <v>15297.659999999916</v>
      </c>
      <c r="K55" s="20">
        <f t="shared" si="9"/>
        <v>12.116553589812725</v>
      </c>
      <c r="L55" s="72" t="s">
        <v>186</v>
      </c>
      <c r="M55" s="23" t="s">
        <v>55</v>
      </c>
      <c r="N55" s="62" t="s">
        <v>25</v>
      </c>
      <c r="O55" s="43">
        <f t="shared" si="10"/>
        <v>67</v>
      </c>
      <c r="P55" s="43" t="str">
        <f t="shared" si="11"/>
        <v>Am-241</v>
      </c>
      <c r="Q55" s="62" t="s">
        <v>208</v>
      </c>
      <c r="R55" s="23"/>
      <c r="S55" s="23"/>
    </row>
    <row r="56" spans="1:19" ht="15" customHeight="1" x14ac:dyDescent="0.2">
      <c r="A56" s="54">
        <v>68</v>
      </c>
      <c r="B56" s="82" t="s">
        <v>196</v>
      </c>
      <c r="C56" s="58" t="s">
        <v>39</v>
      </c>
      <c r="D56" s="58">
        <v>5.9</v>
      </c>
      <c r="E56" s="21">
        <v>167170</v>
      </c>
      <c r="F56" s="55">
        <v>23893</v>
      </c>
      <c r="G56" s="92">
        <v>42600</v>
      </c>
      <c r="H56" s="23">
        <f t="shared" si="6"/>
        <v>719330.35</v>
      </c>
      <c r="I56" s="23">
        <f t="shared" si="7"/>
        <v>738036.94</v>
      </c>
      <c r="J56" s="23">
        <f t="shared" si="8"/>
        <v>18706.589999999967</v>
      </c>
      <c r="K56" s="20">
        <f t="shared" si="9"/>
        <v>5.4596685038255739</v>
      </c>
      <c r="L56" s="76" t="s">
        <v>176</v>
      </c>
      <c r="M56" s="23" t="s">
        <v>55</v>
      </c>
      <c r="N56" s="62" t="s">
        <v>24</v>
      </c>
      <c r="O56" s="43">
        <f t="shared" si="10"/>
        <v>68</v>
      </c>
      <c r="P56" s="43" t="str">
        <f t="shared" si="11"/>
        <v>Am-241</v>
      </c>
      <c r="Q56" s="62" t="s">
        <v>188</v>
      </c>
      <c r="R56" s="23"/>
      <c r="S56" s="23"/>
    </row>
    <row r="57" spans="1:19" ht="15" customHeight="1" x14ac:dyDescent="0.2">
      <c r="A57" s="54">
        <v>69</v>
      </c>
      <c r="B57" s="82" t="s">
        <v>197</v>
      </c>
      <c r="C57" s="58" t="s">
        <v>39</v>
      </c>
      <c r="D57" s="59">
        <v>360</v>
      </c>
      <c r="E57" s="21">
        <v>167170</v>
      </c>
      <c r="F57" s="53" t="s">
        <v>142</v>
      </c>
      <c r="G57" s="92">
        <v>42600</v>
      </c>
      <c r="H57" s="23" t="e">
        <f t="shared" si="6"/>
        <v>#VALUE!</v>
      </c>
      <c r="I57" s="23">
        <f t="shared" si="7"/>
        <v>738036.94</v>
      </c>
      <c r="J57" s="23" t="e">
        <f t="shared" si="8"/>
        <v>#VALUE!</v>
      </c>
      <c r="K57" s="20"/>
      <c r="L57" s="73" t="s">
        <v>56</v>
      </c>
      <c r="M57" s="23" t="s">
        <v>55</v>
      </c>
      <c r="N57" s="63" t="s">
        <v>205</v>
      </c>
      <c r="O57" s="43">
        <f t="shared" si="10"/>
        <v>69</v>
      </c>
      <c r="P57" s="43" t="str">
        <f t="shared" si="11"/>
        <v>Am-241</v>
      </c>
      <c r="Q57" s="63" t="s">
        <v>142</v>
      </c>
      <c r="R57" s="23"/>
      <c r="S57" s="23"/>
    </row>
    <row r="58" spans="1:19" ht="15" customHeight="1" x14ac:dyDescent="0.2">
      <c r="A58" s="54">
        <v>70</v>
      </c>
      <c r="B58" s="82" t="s">
        <v>16</v>
      </c>
      <c r="C58" s="58" t="s">
        <v>39</v>
      </c>
      <c r="D58" s="59" t="s">
        <v>142</v>
      </c>
      <c r="E58" s="21">
        <v>167170</v>
      </c>
      <c r="F58" s="53" t="s">
        <v>142</v>
      </c>
      <c r="G58" s="92">
        <v>42600</v>
      </c>
      <c r="H58" s="23" t="e">
        <f t="shared" si="6"/>
        <v>#VALUE!</v>
      </c>
      <c r="I58" s="23">
        <f t="shared" si="7"/>
        <v>738036.94</v>
      </c>
      <c r="J58" s="23" t="e">
        <f t="shared" si="8"/>
        <v>#VALUE!</v>
      </c>
      <c r="K58" s="20"/>
      <c r="L58" s="72" t="s">
        <v>23</v>
      </c>
      <c r="M58" s="23" t="s">
        <v>55</v>
      </c>
      <c r="N58" s="62" t="s">
        <v>84</v>
      </c>
      <c r="O58" s="43">
        <f t="shared" si="10"/>
        <v>70</v>
      </c>
      <c r="P58" s="43" t="str">
        <f t="shared" si="11"/>
        <v>Am-241</v>
      </c>
      <c r="Q58" s="63" t="s">
        <v>142</v>
      </c>
      <c r="R58" s="23"/>
      <c r="S58" s="23"/>
    </row>
    <row r="59" spans="1:19" ht="15" customHeight="1" x14ac:dyDescent="0.2">
      <c r="A59" s="54">
        <v>71</v>
      </c>
      <c r="B59" s="82" t="s">
        <v>198</v>
      </c>
      <c r="C59" s="58" t="s">
        <v>118</v>
      </c>
      <c r="D59" s="58">
        <v>10</v>
      </c>
      <c r="E59" s="24">
        <v>1921</v>
      </c>
      <c r="F59" s="55">
        <v>30497</v>
      </c>
      <c r="G59" s="92">
        <v>42600</v>
      </c>
      <c r="H59" s="23">
        <f t="shared" si="6"/>
        <v>725935.27</v>
      </c>
      <c r="I59" s="23">
        <f t="shared" si="7"/>
        <v>738036.94</v>
      </c>
      <c r="J59" s="23">
        <f t="shared" si="8"/>
        <v>12101.669999999925</v>
      </c>
      <c r="K59" s="20">
        <f t="shared" si="9"/>
        <v>0.12694329046615924</v>
      </c>
      <c r="L59" s="72" t="s">
        <v>186</v>
      </c>
      <c r="M59" s="23" t="s">
        <v>55</v>
      </c>
      <c r="N59" s="62" t="s">
        <v>85</v>
      </c>
      <c r="O59" s="43">
        <f t="shared" si="10"/>
        <v>71</v>
      </c>
      <c r="P59" s="43" t="str">
        <f t="shared" si="11"/>
        <v>Co-60</v>
      </c>
      <c r="Q59" s="62" t="s">
        <v>208</v>
      </c>
      <c r="R59" s="23"/>
      <c r="S59" s="23"/>
    </row>
    <row r="60" spans="1:19" ht="15" customHeight="1" x14ac:dyDescent="0.2">
      <c r="A60" s="54">
        <v>73</v>
      </c>
      <c r="B60" s="82" t="s">
        <v>61</v>
      </c>
      <c r="C60" s="58" t="s">
        <v>165</v>
      </c>
      <c r="D60" s="58">
        <v>100</v>
      </c>
      <c r="E60" s="21">
        <f>365.25*1.913</f>
        <v>698.72325000000001</v>
      </c>
      <c r="F60" s="55">
        <v>30559</v>
      </c>
      <c r="G60" s="92">
        <v>42600</v>
      </c>
      <c r="H60" s="23">
        <f t="shared" si="6"/>
        <v>725996.11</v>
      </c>
      <c r="I60" s="23">
        <f t="shared" si="7"/>
        <v>738036.94</v>
      </c>
      <c r="J60" s="23">
        <f t="shared" si="8"/>
        <v>12040.829999999958</v>
      </c>
      <c r="K60" s="20">
        <f t="shared" si="9"/>
        <v>6.4932996732598193E-4</v>
      </c>
      <c r="L60" s="72" t="s">
        <v>186</v>
      </c>
      <c r="M60" s="23" t="s">
        <v>55</v>
      </c>
      <c r="N60" s="62" t="s">
        <v>21</v>
      </c>
      <c r="O60" s="43">
        <f t="shared" si="10"/>
        <v>73</v>
      </c>
      <c r="P60" s="43" t="str">
        <f t="shared" si="11"/>
        <v>Th-228</v>
      </c>
      <c r="Q60" s="62" t="s">
        <v>208</v>
      </c>
      <c r="R60" s="23"/>
      <c r="S60" s="23"/>
    </row>
    <row r="61" spans="1:19" ht="15" customHeight="1" x14ac:dyDescent="0.2">
      <c r="A61" s="54">
        <v>74</v>
      </c>
      <c r="B61" s="82" t="s">
        <v>62</v>
      </c>
      <c r="C61" s="58" t="s">
        <v>39</v>
      </c>
      <c r="D61" s="60" t="s">
        <v>142</v>
      </c>
      <c r="E61" s="21">
        <v>167170</v>
      </c>
      <c r="F61" s="53" t="s">
        <v>142</v>
      </c>
      <c r="G61" s="92">
        <v>42600</v>
      </c>
      <c r="H61" s="23" t="e">
        <f t="shared" si="6"/>
        <v>#VALUE!</v>
      </c>
      <c r="I61" s="23">
        <f t="shared" si="7"/>
        <v>738036.94</v>
      </c>
      <c r="J61" s="23" t="e">
        <f t="shared" si="8"/>
        <v>#VALUE!</v>
      </c>
      <c r="K61" s="20"/>
      <c r="L61" s="75" t="s">
        <v>56</v>
      </c>
      <c r="M61" s="23" t="s">
        <v>55</v>
      </c>
      <c r="N61" s="62" t="s">
        <v>201</v>
      </c>
      <c r="O61" s="43">
        <f t="shared" si="10"/>
        <v>74</v>
      </c>
      <c r="P61" s="43" t="str">
        <f t="shared" si="11"/>
        <v>Am-241</v>
      </c>
      <c r="Q61" s="63" t="s">
        <v>142</v>
      </c>
      <c r="R61" s="23"/>
      <c r="S61" s="23"/>
    </row>
    <row r="62" spans="1:19" ht="15" customHeight="1" x14ac:dyDescent="0.2">
      <c r="A62" s="54">
        <v>75</v>
      </c>
      <c r="B62" s="82" t="s">
        <v>63</v>
      </c>
      <c r="C62" s="58" t="s">
        <v>119</v>
      </c>
      <c r="D62" s="61">
        <v>10</v>
      </c>
      <c r="E62" s="24">
        <v>462</v>
      </c>
      <c r="F62" s="56">
        <v>32904</v>
      </c>
      <c r="G62" s="92">
        <v>42600</v>
      </c>
      <c r="H62" s="23">
        <f t="shared" si="6"/>
        <v>728339.92</v>
      </c>
      <c r="I62" s="23">
        <f t="shared" si="7"/>
        <v>738036.94</v>
      </c>
      <c r="J62" s="23">
        <f t="shared" si="8"/>
        <v>9697.0199999999022</v>
      </c>
      <c r="K62" s="20">
        <f t="shared" si="9"/>
        <v>4.8041323110613238E-6</v>
      </c>
      <c r="L62" s="74" t="s">
        <v>175</v>
      </c>
      <c r="M62" s="23" t="s">
        <v>55</v>
      </c>
      <c r="N62" s="62" t="s">
        <v>68</v>
      </c>
      <c r="O62" s="43">
        <f t="shared" si="10"/>
        <v>75</v>
      </c>
      <c r="P62" s="43" t="str">
        <f t="shared" si="11"/>
        <v>Cd-109</v>
      </c>
      <c r="Q62" s="64" t="s">
        <v>82</v>
      </c>
      <c r="R62" s="23"/>
      <c r="S62" s="23"/>
    </row>
    <row r="63" spans="1:19" s="65" customFormat="1" ht="15" customHeight="1" x14ac:dyDescent="0.2">
      <c r="A63" s="65">
        <v>77</v>
      </c>
      <c r="B63" s="70" t="s">
        <v>64</v>
      </c>
      <c r="C63" s="66" t="s">
        <v>39</v>
      </c>
      <c r="D63" s="71">
        <v>4.0499999999999998E-3</v>
      </c>
      <c r="E63" s="21">
        <v>167170</v>
      </c>
      <c r="F63" s="67">
        <v>23468</v>
      </c>
      <c r="G63" s="92">
        <v>42600</v>
      </c>
      <c r="H63" s="23">
        <f t="shared" ref="H63:I65" si="12">(MONTH(F63)-1)*30.42+YEAR(F63)*365.25+DAY(F63)</f>
        <v>718905.26</v>
      </c>
      <c r="I63" s="23">
        <f t="shared" si="12"/>
        <v>738036.94</v>
      </c>
      <c r="J63" s="23">
        <f t="shared" ref="J63:J68" si="13">I63-H63</f>
        <v>19131.679999999935</v>
      </c>
      <c r="K63" s="35">
        <f t="shared" ref="K63:K68" si="14">D63*(0.5)^(J63/E63)</f>
        <v>3.7411386909462561E-3</v>
      </c>
      <c r="L63" s="68" t="s">
        <v>51</v>
      </c>
      <c r="M63" s="23" t="s">
        <v>55</v>
      </c>
      <c r="N63" s="68" t="s">
        <v>66</v>
      </c>
      <c r="O63" s="69">
        <f t="shared" si="10"/>
        <v>77</v>
      </c>
      <c r="P63" s="69" t="s">
        <v>39</v>
      </c>
      <c r="Q63" s="23" t="s">
        <v>67</v>
      </c>
    </row>
    <row r="64" spans="1:19" s="65" customFormat="1" ht="15" customHeight="1" x14ac:dyDescent="0.2">
      <c r="A64" s="1">
        <v>78</v>
      </c>
      <c r="B64" s="83" t="s">
        <v>65</v>
      </c>
      <c r="C64" s="81" t="s">
        <v>182</v>
      </c>
      <c r="D64" s="36">
        <v>2733.6</v>
      </c>
      <c r="E64" s="24">
        <v>965</v>
      </c>
      <c r="F64" s="25">
        <v>38134</v>
      </c>
      <c r="G64" s="92">
        <v>42600</v>
      </c>
      <c r="H64" s="23">
        <f t="shared" si="12"/>
        <v>733571.68</v>
      </c>
      <c r="I64" s="1">
        <f t="shared" si="12"/>
        <v>738036.94</v>
      </c>
      <c r="J64" s="23">
        <f t="shared" si="13"/>
        <v>4465.2599999998929</v>
      </c>
      <c r="K64" s="20">
        <f t="shared" si="14"/>
        <v>110.61275937266912</v>
      </c>
      <c r="L64" s="39" t="s">
        <v>212</v>
      </c>
      <c r="M64" s="1" t="s">
        <v>202</v>
      </c>
      <c r="N64" s="39" t="s">
        <v>213</v>
      </c>
      <c r="O64" s="43">
        <f t="shared" si="10"/>
        <v>78</v>
      </c>
      <c r="P64" s="69" t="s">
        <v>182</v>
      </c>
      <c r="Q64" s="1" t="s">
        <v>214</v>
      </c>
      <c r="R64" s="1" t="s">
        <v>215</v>
      </c>
    </row>
    <row r="65" spans="1:18" s="65" customFormat="1" ht="15" customHeight="1" x14ac:dyDescent="0.2">
      <c r="A65" s="1">
        <v>79</v>
      </c>
      <c r="B65" s="83" t="s">
        <v>94</v>
      </c>
      <c r="C65" s="81" t="s">
        <v>148</v>
      </c>
      <c r="D65" s="36">
        <v>2200</v>
      </c>
      <c r="E65" s="24">
        <v>271.77</v>
      </c>
      <c r="F65" s="25">
        <v>38233</v>
      </c>
      <c r="G65" s="92">
        <v>42600</v>
      </c>
      <c r="H65" s="23">
        <f t="shared" si="12"/>
        <v>733669.36</v>
      </c>
      <c r="I65" s="1">
        <f t="shared" si="12"/>
        <v>738036.94</v>
      </c>
      <c r="J65" s="23">
        <f t="shared" si="13"/>
        <v>4367.5799999999581</v>
      </c>
      <c r="K65" s="20">
        <f t="shared" si="14"/>
        <v>3.1960173693399603E-2</v>
      </c>
      <c r="L65" s="39" t="s">
        <v>69</v>
      </c>
      <c r="M65" s="1" t="s">
        <v>55</v>
      </c>
      <c r="N65" s="39" t="s">
        <v>70</v>
      </c>
      <c r="O65" s="43">
        <f t="shared" si="10"/>
        <v>79</v>
      </c>
      <c r="P65" s="69" t="s">
        <v>148</v>
      </c>
      <c r="Q65" s="1" t="s">
        <v>71</v>
      </c>
      <c r="R65" s="1" t="s">
        <v>72</v>
      </c>
    </row>
    <row r="66" spans="1:18" s="65" customFormat="1" ht="15" customHeight="1" x14ac:dyDescent="0.2">
      <c r="A66" s="1">
        <v>80</v>
      </c>
      <c r="B66" s="83" t="s">
        <v>95</v>
      </c>
      <c r="C66" s="81" t="s">
        <v>74</v>
      </c>
      <c r="D66" s="36">
        <v>106.4</v>
      </c>
      <c r="E66" s="24">
        <v>462</v>
      </c>
      <c r="F66" s="25">
        <v>38472</v>
      </c>
      <c r="G66" s="92">
        <v>42600</v>
      </c>
      <c r="H66" s="23">
        <f t="shared" ref="H66:I68" si="15">(MONTH(F66)-1)*30.42+YEAR(F66)*365.25+DAY(F66)</f>
        <v>733909.93</v>
      </c>
      <c r="I66" s="1">
        <f t="shared" si="15"/>
        <v>738036.94</v>
      </c>
      <c r="J66" s="23">
        <f t="shared" si="13"/>
        <v>4127.0099999998929</v>
      </c>
      <c r="K66" s="20">
        <f t="shared" si="14"/>
        <v>0.21770285954658761</v>
      </c>
      <c r="L66" s="39" t="s">
        <v>211</v>
      </c>
      <c r="M66" s="1" t="s">
        <v>55</v>
      </c>
      <c r="N66" s="39" t="s">
        <v>96</v>
      </c>
      <c r="O66" s="43">
        <f t="shared" ref="O66:O73" si="16">A66</f>
        <v>80</v>
      </c>
      <c r="P66" s="69" t="s">
        <v>74</v>
      </c>
      <c r="Q66" s="1" t="s">
        <v>97</v>
      </c>
      <c r="R66" s="1" t="s">
        <v>98</v>
      </c>
    </row>
    <row r="67" spans="1:18" s="65" customFormat="1" ht="15" customHeight="1" x14ac:dyDescent="0.2">
      <c r="A67" s="1">
        <v>81</v>
      </c>
      <c r="B67" s="83" t="s">
        <v>199</v>
      </c>
      <c r="C67" s="81" t="s">
        <v>80</v>
      </c>
      <c r="D67" s="79">
        <v>9.5740000000000006E-2</v>
      </c>
      <c r="E67" s="21">
        <v>10957.5</v>
      </c>
      <c r="F67" s="25">
        <v>39538</v>
      </c>
      <c r="G67" s="92">
        <v>42600</v>
      </c>
      <c r="H67" s="23">
        <f t="shared" si="15"/>
        <v>734975.26</v>
      </c>
      <c r="I67" s="1">
        <f t="shared" si="15"/>
        <v>738036.94</v>
      </c>
      <c r="J67" s="23">
        <f t="shared" si="13"/>
        <v>3061.6799999999348</v>
      </c>
      <c r="K67" s="35">
        <f t="shared" si="14"/>
        <v>7.888263290797437E-2</v>
      </c>
      <c r="L67" s="39" t="s">
        <v>211</v>
      </c>
      <c r="M67" s="1" t="s">
        <v>55</v>
      </c>
      <c r="N67" s="39" t="s">
        <v>96</v>
      </c>
      <c r="O67" s="43">
        <f t="shared" si="16"/>
        <v>81</v>
      </c>
      <c r="P67" s="43" t="str">
        <f>C67</f>
        <v>Cs-137</v>
      </c>
      <c r="Q67" s="1" t="s">
        <v>97</v>
      </c>
      <c r="R67" s="1" t="s">
        <v>81</v>
      </c>
    </row>
    <row r="68" spans="1:18" s="65" customFormat="1" ht="15" customHeight="1" x14ac:dyDescent="0.2">
      <c r="A68" s="1">
        <v>82</v>
      </c>
      <c r="B68" s="83" t="s">
        <v>204</v>
      </c>
      <c r="C68" s="81" t="s">
        <v>148</v>
      </c>
      <c r="D68" s="36">
        <v>1000</v>
      </c>
      <c r="E68" s="24">
        <v>271.77</v>
      </c>
      <c r="F68" s="25">
        <v>39973</v>
      </c>
      <c r="G68" s="92">
        <v>42600</v>
      </c>
      <c r="H68" s="23">
        <f t="shared" si="15"/>
        <v>735410.35</v>
      </c>
      <c r="I68" s="1">
        <f t="shared" si="15"/>
        <v>738036.94</v>
      </c>
      <c r="J68" s="23">
        <f t="shared" si="13"/>
        <v>2626.5899999999674</v>
      </c>
      <c r="K68" s="20">
        <f t="shared" si="14"/>
        <v>1.2320245469084026</v>
      </c>
      <c r="L68" s="39" t="s">
        <v>69</v>
      </c>
      <c r="M68" s="1" t="s">
        <v>55</v>
      </c>
      <c r="N68" s="39" t="s">
        <v>70</v>
      </c>
      <c r="O68" s="43">
        <f t="shared" si="16"/>
        <v>82</v>
      </c>
      <c r="P68" s="69" t="s">
        <v>148</v>
      </c>
      <c r="Q68" s="1" t="s">
        <v>97</v>
      </c>
      <c r="R68" s="1" t="s">
        <v>203</v>
      </c>
    </row>
    <row r="69" spans="1:18" s="65" customFormat="1" ht="15" customHeight="1" x14ac:dyDescent="0.2">
      <c r="A69" s="1">
        <v>83</v>
      </c>
      <c r="B69" s="83" t="s">
        <v>143</v>
      </c>
      <c r="C69" s="81" t="s">
        <v>144</v>
      </c>
      <c r="D69" s="78">
        <v>4.5679999999999998E-2</v>
      </c>
      <c r="E69" s="21">
        <v>167170</v>
      </c>
      <c r="F69" s="25">
        <v>40056</v>
      </c>
      <c r="G69" s="92">
        <v>42600</v>
      </c>
      <c r="H69" s="23">
        <f t="shared" ref="H69:I72" si="17">(MONTH(F69)-1)*30.42+YEAR(F69)*365.25+DAY(F69)</f>
        <v>735492.61</v>
      </c>
      <c r="I69" s="1">
        <f t="shared" si="17"/>
        <v>738036.94</v>
      </c>
      <c r="J69" s="23">
        <f t="shared" ref="J69:J75" si="18">I69-H69</f>
        <v>2544.3299999999581</v>
      </c>
      <c r="K69" s="85">
        <f t="shared" ref="K69:K75" si="19">D69*(0.5)^(J69/E69)</f>
        <v>4.5200622301652858E-2</v>
      </c>
      <c r="L69" s="39" t="s">
        <v>33</v>
      </c>
      <c r="M69" s="1" t="s">
        <v>55</v>
      </c>
      <c r="N69" s="39" t="s">
        <v>34</v>
      </c>
      <c r="O69" s="43">
        <f t="shared" si="16"/>
        <v>83</v>
      </c>
      <c r="P69" s="43" t="str">
        <f>C69</f>
        <v>Am-241</v>
      </c>
      <c r="Q69" s="1" t="s">
        <v>97</v>
      </c>
      <c r="R69" s="1" t="s">
        <v>192</v>
      </c>
    </row>
    <row r="70" spans="1:18" s="65" customFormat="1" ht="15" customHeight="1" x14ac:dyDescent="0.2">
      <c r="A70" s="1">
        <v>84</v>
      </c>
      <c r="B70" s="83" t="s">
        <v>53</v>
      </c>
      <c r="C70" s="81" t="s">
        <v>74</v>
      </c>
      <c r="D70" s="36">
        <v>113.8</v>
      </c>
      <c r="E70" s="24">
        <v>462</v>
      </c>
      <c r="F70" s="25">
        <v>40147</v>
      </c>
      <c r="G70" s="92">
        <v>42600</v>
      </c>
      <c r="H70" s="23">
        <f t="shared" si="17"/>
        <v>735583.87</v>
      </c>
      <c r="I70" s="1">
        <f t="shared" si="17"/>
        <v>738036.94</v>
      </c>
      <c r="J70" s="23">
        <f t="shared" si="18"/>
        <v>2453.0699999999488</v>
      </c>
      <c r="K70" s="86">
        <f t="shared" si="19"/>
        <v>2.8692654054068574</v>
      </c>
      <c r="L70" s="39" t="s">
        <v>211</v>
      </c>
      <c r="M70" s="1" t="s">
        <v>55</v>
      </c>
      <c r="N70" s="39" t="s">
        <v>96</v>
      </c>
      <c r="O70" s="43">
        <f t="shared" si="16"/>
        <v>84</v>
      </c>
      <c r="P70" s="69" t="s">
        <v>74</v>
      </c>
      <c r="Q70" s="1" t="s">
        <v>97</v>
      </c>
      <c r="R70" s="1" t="s">
        <v>98</v>
      </c>
    </row>
    <row r="71" spans="1:18" s="65" customFormat="1" ht="15" customHeight="1" x14ac:dyDescent="0.2">
      <c r="A71" s="1">
        <v>85</v>
      </c>
      <c r="B71" s="83" t="s">
        <v>29</v>
      </c>
      <c r="C71" s="81" t="s">
        <v>148</v>
      </c>
      <c r="D71" s="36">
        <v>25000</v>
      </c>
      <c r="E71" s="24">
        <v>271.77</v>
      </c>
      <c r="F71" s="25">
        <v>40602</v>
      </c>
      <c r="G71" s="92">
        <v>42600</v>
      </c>
      <c r="H71" s="23">
        <f t="shared" si="17"/>
        <v>736040.59</v>
      </c>
      <c r="I71" s="1">
        <f t="shared" si="17"/>
        <v>738036.94</v>
      </c>
      <c r="J71" s="23">
        <f t="shared" si="18"/>
        <v>1996.3499999999767</v>
      </c>
      <c r="K71" s="20">
        <f t="shared" si="19"/>
        <v>153.69292558775203</v>
      </c>
      <c r="L71" s="39" t="s">
        <v>69</v>
      </c>
      <c r="M71" s="1" t="s">
        <v>55</v>
      </c>
      <c r="N71" s="39" t="s">
        <v>32</v>
      </c>
      <c r="O71" s="43">
        <f t="shared" si="16"/>
        <v>85</v>
      </c>
      <c r="P71" s="69" t="s">
        <v>148</v>
      </c>
      <c r="Q71" s="1" t="s">
        <v>97</v>
      </c>
      <c r="R71" s="1" t="s">
        <v>31</v>
      </c>
    </row>
    <row r="72" spans="1:18" s="65" customFormat="1" ht="15" customHeight="1" x14ac:dyDescent="0.2">
      <c r="A72" s="1">
        <v>86</v>
      </c>
      <c r="B72" s="83" t="s">
        <v>30</v>
      </c>
      <c r="C72" s="81" t="s">
        <v>148</v>
      </c>
      <c r="D72" s="36">
        <v>25000</v>
      </c>
      <c r="E72" s="24">
        <v>271.77</v>
      </c>
      <c r="F72" s="25">
        <v>40602</v>
      </c>
      <c r="G72" s="92">
        <v>42600</v>
      </c>
      <c r="H72" s="23">
        <f t="shared" si="17"/>
        <v>736040.59</v>
      </c>
      <c r="I72" s="1">
        <f t="shared" si="17"/>
        <v>738036.94</v>
      </c>
      <c r="J72" s="23">
        <f t="shared" si="18"/>
        <v>1996.3499999999767</v>
      </c>
      <c r="K72" s="20">
        <f t="shared" si="19"/>
        <v>153.69292558775203</v>
      </c>
      <c r="L72" s="39" t="s">
        <v>69</v>
      </c>
      <c r="M72" s="1" t="s">
        <v>55</v>
      </c>
      <c r="N72" s="39" t="s">
        <v>32</v>
      </c>
      <c r="O72" s="43">
        <f t="shared" si="16"/>
        <v>86</v>
      </c>
      <c r="P72" s="69" t="s">
        <v>148</v>
      </c>
      <c r="Q72" s="1" t="s">
        <v>97</v>
      </c>
      <c r="R72" s="1" t="s">
        <v>31</v>
      </c>
    </row>
    <row r="73" spans="1:18" s="65" customFormat="1" ht="15" customHeight="1" x14ac:dyDescent="0.2">
      <c r="A73" s="1">
        <v>87</v>
      </c>
      <c r="B73" s="88" t="s">
        <v>216</v>
      </c>
      <c r="C73" s="87" t="s">
        <v>182</v>
      </c>
      <c r="D73" s="36">
        <v>2690</v>
      </c>
      <c r="E73" s="24">
        <v>965</v>
      </c>
      <c r="F73" s="25">
        <v>41041</v>
      </c>
      <c r="G73" s="92">
        <v>42600</v>
      </c>
      <c r="H73" s="23">
        <f>(MONTH(F73)-1)*30.42+YEAR(F73)*365.25+DAY(F73)</f>
        <v>736478.68</v>
      </c>
      <c r="I73" s="1">
        <f>(MONTH(G73)-1)*30.42+YEAR(G73)*365.25+DAY(G73)</f>
        <v>738036.94</v>
      </c>
      <c r="J73" s="23">
        <f t="shared" si="18"/>
        <v>1558.2599999998929</v>
      </c>
      <c r="K73" s="20">
        <f t="shared" si="19"/>
        <v>878.32633782226412</v>
      </c>
      <c r="L73" s="39" t="s">
        <v>212</v>
      </c>
      <c r="M73" s="1" t="s">
        <v>202</v>
      </c>
      <c r="N73" s="39" t="s">
        <v>213</v>
      </c>
      <c r="O73" s="43">
        <f t="shared" si="16"/>
        <v>87</v>
      </c>
      <c r="P73" s="69" t="s">
        <v>182</v>
      </c>
      <c r="Q73" s="1" t="s">
        <v>214</v>
      </c>
      <c r="R73" s="1" t="s">
        <v>215</v>
      </c>
    </row>
    <row r="74" spans="1:18" s="65" customFormat="1" ht="15" customHeight="1" x14ac:dyDescent="0.2">
      <c r="A74" s="1">
        <v>88</v>
      </c>
      <c r="B74" s="93" t="s">
        <v>226</v>
      </c>
      <c r="C74" s="81" t="s">
        <v>148</v>
      </c>
      <c r="D74" s="36">
        <v>25000</v>
      </c>
      <c r="E74" s="24">
        <v>271.77</v>
      </c>
      <c r="F74" s="25">
        <v>42247</v>
      </c>
      <c r="G74" s="92">
        <v>42600</v>
      </c>
      <c r="H74" s="1">
        <f t="shared" ref="H74:H75" si="20">(MONTH(F74)-1)*30.42+YEAR(F74)*365.25+DAY(F74)</f>
        <v>737684.11</v>
      </c>
      <c r="I74" s="1">
        <f t="shared" ref="I74:I75" si="21">(MONTH(G74)-1)*30.42+YEAR(G74)*365.25+DAY(G74)</f>
        <v>738036.94</v>
      </c>
      <c r="J74" s="1">
        <f t="shared" si="18"/>
        <v>352.82999999995809</v>
      </c>
      <c r="K74" s="7">
        <f t="shared" si="19"/>
        <v>10165.35908232015</v>
      </c>
      <c r="L74" s="39" t="s">
        <v>69</v>
      </c>
      <c r="M74" s="1" t="s">
        <v>55</v>
      </c>
      <c r="N74" s="39" t="s">
        <v>32</v>
      </c>
      <c r="O74" s="43">
        <f t="shared" ref="O74:O75" si="22">A74</f>
        <v>88</v>
      </c>
      <c r="P74" s="69" t="s">
        <v>148</v>
      </c>
      <c r="Q74" s="1" t="s">
        <v>97</v>
      </c>
      <c r="R74" s="1" t="s">
        <v>31</v>
      </c>
    </row>
    <row r="75" spans="1:18" s="65" customFormat="1" ht="15" customHeight="1" x14ac:dyDescent="0.2">
      <c r="A75" s="1">
        <v>89</v>
      </c>
      <c r="B75" s="93" t="s">
        <v>227</v>
      </c>
      <c r="C75" s="81" t="s">
        <v>148</v>
      </c>
      <c r="D75" s="36">
        <v>25000</v>
      </c>
      <c r="E75" s="24">
        <v>271.77</v>
      </c>
      <c r="F75" s="25">
        <v>42247</v>
      </c>
      <c r="G75" s="92">
        <v>42600</v>
      </c>
      <c r="H75" s="1">
        <f t="shared" si="20"/>
        <v>737684.11</v>
      </c>
      <c r="I75" s="1">
        <f t="shared" si="21"/>
        <v>738036.94</v>
      </c>
      <c r="J75" s="1">
        <f t="shared" si="18"/>
        <v>352.82999999995809</v>
      </c>
      <c r="K75" s="7">
        <f t="shared" si="19"/>
        <v>10165.35908232015</v>
      </c>
      <c r="L75" s="39" t="s">
        <v>69</v>
      </c>
      <c r="M75" s="1" t="s">
        <v>55</v>
      </c>
      <c r="N75" s="39" t="s">
        <v>32</v>
      </c>
      <c r="O75" s="43">
        <f t="shared" si="22"/>
        <v>89</v>
      </c>
      <c r="P75" s="69" t="s">
        <v>148</v>
      </c>
      <c r="Q75" s="1" t="s">
        <v>97</v>
      </c>
      <c r="R75" s="1" t="s">
        <v>31</v>
      </c>
    </row>
    <row r="76" spans="1:18" s="65" customFormat="1" ht="15" customHeight="1" x14ac:dyDescent="0.2">
      <c r="A76" s="1">
        <v>90</v>
      </c>
      <c r="B76" s="93" t="s">
        <v>228</v>
      </c>
      <c r="C76" s="81" t="s">
        <v>39</v>
      </c>
      <c r="D76" s="36">
        <v>25000</v>
      </c>
      <c r="E76" s="21">
        <v>167170</v>
      </c>
      <c r="F76" s="25">
        <v>42542</v>
      </c>
      <c r="G76" s="92">
        <v>42600</v>
      </c>
      <c r="H76" s="1">
        <f t="shared" ref="H76" si="23">(MONTH(F76)-1)*30.42+YEAR(F76)*365.25+DAY(F76)</f>
        <v>737979.1</v>
      </c>
      <c r="I76" s="1">
        <f t="shared" ref="I76" si="24">(MONTH(G76)-1)*30.42+YEAR(G76)*365.25+DAY(G76)</f>
        <v>738036.94</v>
      </c>
      <c r="J76" s="1">
        <f t="shared" ref="J76" si="25">I76-H76</f>
        <v>57.839999999967404</v>
      </c>
      <c r="K76" s="7">
        <f t="shared" ref="K76" si="26">D76*(0.5)^(J76/E76)</f>
        <v>24994.005080784616</v>
      </c>
      <c r="L76" s="39" t="s">
        <v>69</v>
      </c>
      <c r="M76" s="1" t="s">
        <v>55</v>
      </c>
      <c r="N76" s="39" t="s">
        <v>229</v>
      </c>
      <c r="O76" s="43">
        <f t="shared" ref="O76" si="27">A76</f>
        <v>90</v>
      </c>
      <c r="P76" s="43" t="str">
        <f t="shared" ref="P76" si="28">C76</f>
        <v>Am-241</v>
      </c>
      <c r="Q76" s="1" t="s">
        <v>97</v>
      </c>
      <c r="R76" s="1" t="s">
        <v>230</v>
      </c>
    </row>
    <row r="77" spans="1:18" s="23" customFormat="1" ht="15" x14ac:dyDescent="0.2">
      <c r="A77" s="1" t="s">
        <v>17</v>
      </c>
      <c r="C77" s="3"/>
      <c r="D77"/>
      <c r="E77"/>
      <c r="F77"/>
      <c r="G77"/>
      <c r="H77"/>
      <c r="I77"/>
      <c r="J77"/>
      <c r="K77"/>
      <c r="N77" s="40"/>
      <c r="O77" s="43" t="str">
        <f t="shared" si="0"/>
        <v>end</v>
      </c>
      <c r="P77" s="43">
        <f t="shared" si="1"/>
        <v>0</v>
      </c>
    </row>
    <row r="78" spans="1:18" s="23" customFormat="1" ht="16" x14ac:dyDescent="0.2">
      <c r="A78" s="17"/>
      <c r="K78" s="20"/>
      <c r="N78" s="41"/>
      <c r="O78" s="41"/>
      <c r="P78" s="41"/>
    </row>
    <row r="79" spans="1:18" x14ac:dyDescent="0.2">
      <c r="A79" s="26" t="s">
        <v>3</v>
      </c>
      <c r="C79" s="27"/>
      <c r="D79" s="10">
        <f>SUM(D2:D78)/1000</f>
        <v>264.54857347000006</v>
      </c>
      <c r="E79" s="11" t="s">
        <v>2</v>
      </c>
      <c r="F79" s="12" t="s">
        <v>3</v>
      </c>
      <c r="G79" s="28"/>
      <c r="H79" s="6"/>
      <c r="I79" s="6"/>
      <c r="J79" s="6"/>
      <c r="K79" s="29">
        <f>SUM(K2:K78)/1000</f>
        <v>104.55037001807813</v>
      </c>
      <c r="L79" s="30" t="s">
        <v>2</v>
      </c>
      <c r="M79" s="6"/>
      <c r="N79" s="42"/>
      <c r="O79" s="42"/>
      <c r="P79" s="42"/>
    </row>
    <row r="80" spans="1:18" x14ac:dyDescent="0.2">
      <c r="C80" s="19"/>
      <c r="E80" s="31" t="s">
        <v>4</v>
      </c>
      <c r="L80" s="31" t="s">
        <v>194</v>
      </c>
      <c r="R80" s="91" t="s">
        <v>218</v>
      </c>
    </row>
    <row r="81" spans="3:18" x14ac:dyDescent="0.2">
      <c r="R81" s="91" t="s">
        <v>219</v>
      </c>
    </row>
    <row r="82" spans="3:18" x14ac:dyDescent="0.2">
      <c r="R82" s="91" t="s">
        <v>220</v>
      </c>
    </row>
    <row r="83" spans="3:18" x14ac:dyDescent="0.2">
      <c r="R83" s="91" t="s">
        <v>221</v>
      </c>
    </row>
    <row r="84" spans="3:18" x14ac:dyDescent="0.2">
      <c r="R84" s="80">
        <f>K16+K30+K51+K55+K22</f>
        <v>33.848594753828188</v>
      </c>
    </row>
    <row r="85" spans="3:18" ht="16" x14ac:dyDescent="0.2">
      <c r="C85"/>
      <c r="D85" s="1" t="s">
        <v>225</v>
      </c>
      <c r="H85"/>
      <c r="L85" s="46" t="s">
        <v>170</v>
      </c>
      <c r="M85"/>
      <c r="N85"/>
      <c r="O85"/>
      <c r="R85" s="91" t="s">
        <v>222</v>
      </c>
    </row>
    <row r="86" spans="3:18" ht="16" x14ac:dyDescent="0.2">
      <c r="C86" s="1" t="s">
        <v>223</v>
      </c>
      <c r="D86" s="15">
        <f>((K64/1000)/0.536)*2.314*10^6</f>
        <v>477533.44251559023</v>
      </c>
      <c r="H86" s="2"/>
      <c r="L86" s="46" t="s">
        <v>49</v>
      </c>
      <c r="M86" s="2"/>
      <c r="N86" s="2"/>
      <c r="O86" s="2"/>
      <c r="R86" s="1">
        <f>R84/1000</f>
        <v>3.384859475382819E-2</v>
      </c>
    </row>
    <row r="87" spans="3:18" x14ac:dyDescent="0.2">
      <c r="C87" s="1" t="s">
        <v>224</v>
      </c>
      <c r="D87" s="15">
        <f>((K73/1000)/0.536)*2.314*10^6</f>
        <v>3791879.0032102969</v>
      </c>
      <c r="H87"/>
      <c r="L87" s="8" t="s">
        <v>22</v>
      </c>
      <c r="M87" s="2"/>
      <c r="N87" s="2"/>
      <c r="O87"/>
    </row>
    <row r="88" spans="3:18" x14ac:dyDescent="0.2">
      <c r="C88" s="2"/>
      <c r="H88"/>
      <c r="L88" s="8"/>
      <c r="M88" s="2"/>
      <c r="N88" s="2"/>
      <c r="O88"/>
    </row>
    <row r="89" spans="3:18" x14ac:dyDescent="0.2">
      <c r="C89" s="2"/>
      <c r="H89"/>
      <c r="L89" s="6"/>
      <c r="M89" s="6" t="s">
        <v>185</v>
      </c>
      <c r="N89" s="6" t="s">
        <v>134</v>
      </c>
      <c r="O89" s="6" t="s">
        <v>134</v>
      </c>
    </row>
    <row r="90" spans="3:18" x14ac:dyDescent="0.2">
      <c r="C90" s="2"/>
      <c r="H90"/>
      <c r="L90" s="6" t="s">
        <v>209</v>
      </c>
      <c r="M90" s="6" t="s">
        <v>13</v>
      </c>
      <c r="N90" s="6" t="s">
        <v>210</v>
      </c>
      <c r="O90" s="6" t="s">
        <v>210</v>
      </c>
    </row>
    <row r="91" spans="3:18" ht="15" thickBot="1" x14ac:dyDescent="0.25">
      <c r="C91" s="2"/>
      <c r="H91"/>
      <c r="L91" s="44"/>
      <c r="M91" s="44" t="s">
        <v>157</v>
      </c>
      <c r="N91" s="44" t="s">
        <v>8</v>
      </c>
      <c r="O91" s="44" t="s">
        <v>157</v>
      </c>
    </row>
    <row r="92" spans="3:18" x14ac:dyDescent="0.2">
      <c r="C92" s="2"/>
      <c r="H92"/>
      <c r="L92" s="2"/>
      <c r="M92" s="2"/>
      <c r="N92" s="2"/>
      <c r="O92"/>
    </row>
    <row r="93" spans="3:18" x14ac:dyDescent="0.2">
      <c r="C93" s="2"/>
      <c r="H93"/>
      <c r="L93" s="1" t="s">
        <v>156</v>
      </c>
      <c r="M93" s="1">
        <f>K69/1000</f>
        <v>4.5200622301652857E-5</v>
      </c>
      <c r="N93" s="2">
        <v>2000</v>
      </c>
      <c r="O93" s="50">
        <f>N93/1000</f>
        <v>2</v>
      </c>
    </row>
    <row r="94" spans="3:18" x14ac:dyDescent="0.2">
      <c r="C94" s="2"/>
      <c r="H94"/>
      <c r="L94" s="1" t="s">
        <v>155</v>
      </c>
      <c r="M94" s="7">
        <f>(SUM(K31:K42)+SUM(K2:K6)+K55+K56+K63+K25+K26+K28+K76)/1000</f>
        <v>26.962940446349968</v>
      </c>
      <c r="N94" s="14">
        <v>2000</v>
      </c>
      <c r="O94" s="50">
        <f>N94/1000</f>
        <v>2</v>
      </c>
    </row>
    <row r="95" spans="3:18" x14ac:dyDescent="0.2">
      <c r="C95" s="2"/>
      <c r="H95"/>
      <c r="L95" s="1" t="s">
        <v>9</v>
      </c>
      <c r="M95" s="7">
        <f>(K7+K8)/1000</f>
        <v>55.228506712631649</v>
      </c>
      <c r="N95" s="14">
        <v>60000</v>
      </c>
      <c r="O95" s="50">
        <f>N95/1000</f>
        <v>60</v>
      </c>
    </row>
    <row r="96" spans="3:18" x14ac:dyDescent="0.2">
      <c r="C96" s="2"/>
      <c r="H96"/>
      <c r="L96" s="1" t="s">
        <v>40</v>
      </c>
      <c r="M96" s="78">
        <f>(K9+K10+K50)/1000</f>
        <v>1.7670676287320237E-2</v>
      </c>
      <c r="N96" s="14">
        <v>1100</v>
      </c>
      <c r="O96" s="50">
        <f t="shared" ref="O96:O102" si="29">N96/1000</f>
        <v>1.1000000000000001</v>
      </c>
    </row>
    <row r="97" spans="3:15" x14ac:dyDescent="0.2">
      <c r="C97" s="2"/>
      <c r="H97"/>
      <c r="K97" s="7" t="s">
        <v>18</v>
      </c>
      <c r="L97" s="1" t="s">
        <v>153</v>
      </c>
      <c r="M97" s="1">
        <v>0</v>
      </c>
      <c r="N97" s="14">
        <v>1000</v>
      </c>
      <c r="O97" s="50">
        <f t="shared" si="29"/>
        <v>1</v>
      </c>
    </row>
    <row r="98" spans="3:15" x14ac:dyDescent="0.2">
      <c r="C98" s="2"/>
      <c r="H98"/>
      <c r="L98" s="1" t="s">
        <v>119</v>
      </c>
      <c r="M98" s="80">
        <f>(K11+K62+K70+K66)/1000</f>
        <v>3.0871280524756421E-3</v>
      </c>
      <c r="N98" s="14">
        <v>3000</v>
      </c>
      <c r="O98" s="50">
        <f t="shared" si="29"/>
        <v>3</v>
      </c>
    </row>
    <row r="99" spans="3:15" x14ac:dyDescent="0.2">
      <c r="C99" s="2"/>
      <c r="H99"/>
      <c r="L99" s="1" t="s">
        <v>182</v>
      </c>
      <c r="M99" s="36">
        <f>(K64+K73)/1000</f>
        <v>0.98893909719493323</v>
      </c>
      <c r="N99" s="14">
        <v>4000</v>
      </c>
      <c r="O99" s="50">
        <f t="shared" si="29"/>
        <v>4</v>
      </c>
    </row>
    <row r="100" spans="3:15" x14ac:dyDescent="0.2">
      <c r="C100" s="2"/>
      <c r="H100"/>
      <c r="L100" s="1" t="s">
        <v>148</v>
      </c>
      <c r="M100" s="79">
        <f>(K27+K43+K47+K65+K68+K71+K72+K74+K75)/1000</f>
        <v>20.639368063663692</v>
      </c>
      <c r="N100" s="14">
        <v>55000</v>
      </c>
      <c r="O100" s="50">
        <f t="shared" si="29"/>
        <v>55</v>
      </c>
    </row>
    <row r="101" spans="3:15" x14ac:dyDescent="0.2">
      <c r="C101" s="2"/>
      <c r="H101"/>
      <c r="L101" s="1" t="s">
        <v>118</v>
      </c>
      <c r="M101" s="79">
        <f>(SUM(K12:K18)+K30+K48+K59)/1000</f>
        <v>1.0608742997927179E-2</v>
      </c>
      <c r="N101" s="14">
        <v>2000</v>
      </c>
      <c r="O101" s="50">
        <f t="shared" si="29"/>
        <v>2</v>
      </c>
    </row>
    <row r="102" spans="3:15" x14ac:dyDescent="0.2">
      <c r="C102" s="2"/>
      <c r="H102"/>
      <c r="L102" s="1" t="s">
        <v>177</v>
      </c>
      <c r="M102" s="78">
        <f>(K19+K20+K29+K51+K52+K53+K67)/1000</f>
        <v>0.61604776154463503</v>
      </c>
      <c r="N102" s="14">
        <v>2000</v>
      </c>
      <c r="O102" s="50">
        <f t="shared" si="29"/>
        <v>2</v>
      </c>
    </row>
    <row r="103" spans="3:15" x14ac:dyDescent="0.2">
      <c r="C103" s="2"/>
      <c r="H103"/>
      <c r="L103" s="1" t="s">
        <v>166</v>
      </c>
      <c r="M103" s="79">
        <f>(K44+K45)/1000</f>
        <v>1.2738795104998597E-2</v>
      </c>
      <c r="N103" s="14">
        <v>2000</v>
      </c>
      <c r="O103" s="50">
        <f t="shared" ref="O103:O111" si="30">N103/1000</f>
        <v>2</v>
      </c>
    </row>
    <row r="104" spans="3:15" x14ac:dyDescent="0.2">
      <c r="C104" s="2"/>
      <c r="H104"/>
      <c r="L104" s="1" t="s">
        <v>163</v>
      </c>
      <c r="M104" s="79">
        <f>(K49)/1000</f>
        <v>2.9999929957721899E-3</v>
      </c>
      <c r="N104" s="4">
        <v>10</v>
      </c>
      <c r="O104" s="84">
        <f>N104/1000</f>
        <v>0.01</v>
      </c>
    </row>
    <row r="105" spans="3:15" x14ac:dyDescent="0.2">
      <c r="C105" s="2"/>
      <c r="H105"/>
      <c r="K105" s="7" t="s">
        <v>19</v>
      </c>
      <c r="L105" s="1" t="s">
        <v>178</v>
      </c>
      <c r="M105" s="1">
        <v>0</v>
      </c>
      <c r="N105" s="14">
        <v>5000</v>
      </c>
      <c r="O105" s="50">
        <f t="shared" si="30"/>
        <v>5</v>
      </c>
    </row>
    <row r="106" spans="3:15" x14ac:dyDescent="0.2">
      <c r="C106" s="2"/>
      <c r="H106"/>
      <c r="L106" s="1" t="s">
        <v>179</v>
      </c>
      <c r="M106" s="79">
        <f>(SUM(K21:K22))/1000</f>
        <v>4.532368671103104E-4</v>
      </c>
      <c r="N106" s="14">
        <v>4000</v>
      </c>
      <c r="O106" s="50">
        <f t="shared" si="30"/>
        <v>4</v>
      </c>
    </row>
    <row r="107" spans="3:15" x14ac:dyDescent="0.2">
      <c r="C107" s="2"/>
      <c r="H107"/>
      <c r="L107" s="1" t="s">
        <v>164</v>
      </c>
      <c r="M107" s="78">
        <f>(K23+K24)/1000</f>
        <v>0</v>
      </c>
      <c r="N107" s="14">
        <v>25000</v>
      </c>
      <c r="O107" s="50">
        <f t="shared" si="30"/>
        <v>25</v>
      </c>
    </row>
    <row r="108" spans="3:15" x14ac:dyDescent="0.2">
      <c r="C108" s="2"/>
      <c r="H108"/>
      <c r="K108" s="7" t="s">
        <v>18</v>
      </c>
      <c r="L108" s="1" t="s">
        <v>154</v>
      </c>
      <c r="M108" s="1">
        <v>0</v>
      </c>
      <c r="N108" s="14">
        <v>5000</v>
      </c>
      <c r="O108" s="50">
        <f t="shared" si="30"/>
        <v>5</v>
      </c>
    </row>
    <row r="109" spans="3:15" x14ac:dyDescent="0.2">
      <c r="C109" s="2"/>
      <c r="H109"/>
      <c r="L109" s="1" t="s">
        <v>10</v>
      </c>
      <c r="M109" s="78">
        <f>(K46)/1000</f>
        <v>6.6963506379359189E-2</v>
      </c>
      <c r="N109" s="14">
        <v>3000</v>
      </c>
      <c r="O109" s="50">
        <f t="shared" si="30"/>
        <v>3</v>
      </c>
    </row>
    <row r="110" spans="3:15" x14ac:dyDescent="0.2">
      <c r="C110" s="2"/>
      <c r="H110"/>
      <c r="L110" s="1" t="s">
        <v>165</v>
      </c>
      <c r="M110" s="1">
        <v>0</v>
      </c>
      <c r="N110" s="15">
        <v>900</v>
      </c>
      <c r="O110" s="50">
        <f t="shared" si="30"/>
        <v>0.9</v>
      </c>
    </row>
    <row r="111" spans="3:15" ht="15" thickBot="1" x14ac:dyDescent="0.25">
      <c r="C111" s="2"/>
      <c r="H111"/>
      <c r="K111" s="7" t="s">
        <v>18</v>
      </c>
      <c r="L111" s="48" t="s">
        <v>73</v>
      </c>
      <c r="M111" s="48">
        <v>0</v>
      </c>
      <c r="N111" s="45">
        <v>5000</v>
      </c>
      <c r="O111" s="51">
        <f t="shared" si="30"/>
        <v>5</v>
      </c>
    </row>
    <row r="112" spans="3:15" x14ac:dyDescent="0.2">
      <c r="C112" s="2"/>
      <c r="H112" s="2"/>
      <c r="L112" s="2"/>
      <c r="M112" s="2"/>
      <c r="N112" s="14"/>
      <c r="O112" s="14"/>
    </row>
    <row r="113" spans="3:15" x14ac:dyDescent="0.2">
      <c r="C113" s="2"/>
      <c r="H113" s="12"/>
      <c r="L113" s="18" t="s">
        <v>14</v>
      </c>
      <c r="M113" s="47">
        <f>SUM(M93:M111)</f>
        <v>104.55036936069214</v>
      </c>
      <c r="N113" s="10"/>
      <c r="O113" s="49">
        <f>SUM(O93:O111)</f>
        <v>182.01</v>
      </c>
    </row>
    <row r="114" spans="3:15" x14ac:dyDescent="0.2">
      <c r="C114" s="2"/>
      <c r="H114" s="2"/>
      <c r="L114"/>
      <c r="M114" s="16" t="s">
        <v>157</v>
      </c>
      <c r="N114" s="2"/>
      <c r="O114" s="16" t="s">
        <v>157</v>
      </c>
    </row>
    <row r="115" spans="3:15" x14ac:dyDescent="0.2">
      <c r="C115"/>
      <c r="H115"/>
      <c r="L115"/>
      <c r="M115"/>
      <c r="N115"/>
      <c r="O115"/>
    </row>
    <row r="116" spans="3:15" x14ac:dyDescent="0.2">
      <c r="C116"/>
      <c r="D116"/>
      <c r="E116"/>
      <c r="F116"/>
      <c r="G116"/>
      <c r="H116"/>
    </row>
    <row r="117" spans="3:15" ht="15" x14ac:dyDescent="0.2">
      <c r="C117"/>
      <c r="D117"/>
      <c r="E117"/>
      <c r="F117"/>
      <c r="G117"/>
      <c r="H117"/>
      <c r="N117" s="89" t="s">
        <v>217</v>
      </c>
    </row>
    <row r="118" spans="3:15" x14ac:dyDescent="0.2">
      <c r="C118"/>
      <c r="D118"/>
      <c r="E118"/>
      <c r="F118"/>
      <c r="G118"/>
      <c r="H118"/>
    </row>
  </sheetData>
  <phoneticPr fontId="9"/>
  <printOptions horizontalCentered="1" verticalCentered="1" gridLines="1" gridLinesSet="0"/>
  <pageMargins left="0.1" right="0.1" top="0.75" bottom="0.5" header="0.5" footer="0.5"/>
  <pageSetup scale="39" fitToHeight="4" orientation="landscape" horizontalDpi="4294967292" verticalDpi="4294967292"/>
  <headerFooter>
    <oddHeader>&amp;LRadioactive Sources in Legere Inventory (Space Science Center)&amp;C&amp;D, page &amp;P of 1 &amp;RPrepared by Jason Legere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L28"/>
  <sheetViews>
    <sheetView view="pageLayout" workbookViewId="0">
      <selection activeCell="C16" sqref="C16"/>
    </sheetView>
  </sheetViews>
  <sheetFormatPr baseColWidth="10" defaultRowHeight="14" x14ac:dyDescent="0.2"/>
  <cols>
    <col min="2" max="2" width="15.7109375" customWidth="1"/>
  </cols>
  <sheetData>
    <row r="1" spans="1:12" ht="16" x14ac:dyDescent="0.2">
      <c r="B1" s="46" t="s">
        <v>170</v>
      </c>
    </row>
    <row r="2" spans="1:12" ht="16" x14ac:dyDescent="0.2">
      <c r="A2" s="2"/>
      <c r="B2" s="46" t="s">
        <v>207</v>
      </c>
      <c r="C2" s="2"/>
      <c r="D2" s="2"/>
      <c r="E2" s="2"/>
      <c r="F2" s="2"/>
      <c r="G2" s="2"/>
      <c r="H2" s="2"/>
      <c r="I2" s="2"/>
      <c r="J2" s="2"/>
      <c r="K2" s="4"/>
      <c r="L2" s="2"/>
    </row>
    <row r="3" spans="1:12" x14ac:dyDescent="0.2">
      <c r="A3" s="2"/>
      <c r="B3" s="8" t="s">
        <v>171</v>
      </c>
      <c r="C3" s="2"/>
      <c r="D3" s="2"/>
      <c r="L3" s="2"/>
    </row>
    <row r="4" spans="1:12" x14ac:dyDescent="0.2">
      <c r="A4" s="2"/>
      <c r="B4" s="8"/>
      <c r="C4" s="2"/>
      <c r="D4" s="2"/>
      <c r="L4" s="2"/>
    </row>
    <row r="5" spans="1:12" x14ac:dyDescent="0.2">
      <c r="A5" s="2"/>
      <c r="B5" s="6"/>
      <c r="C5" s="6" t="s">
        <v>185</v>
      </c>
      <c r="D5" s="6" t="s">
        <v>172</v>
      </c>
      <c r="E5" s="6" t="s">
        <v>172</v>
      </c>
      <c r="L5" s="2"/>
    </row>
    <row r="6" spans="1:12" x14ac:dyDescent="0.2">
      <c r="A6" s="2"/>
      <c r="B6" s="6" t="s">
        <v>209</v>
      </c>
      <c r="C6" s="6" t="s">
        <v>13</v>
      </c>
      <c r="D6" s="6" t="s">
        <v>210</v>
      </c>
      <c r="E6" s="6" t="s">
        <v>210</v>
      </c>
      <c r="L6" s="2"/>
    </row>
    <row r="7" spans="1:12" ht="15" thickBot="1" x14ac:dyDescent="0.25">
      <c r="A7" s="2"/>
      <c r="B7" s="44"/>
      <c r="C7" s="44" t="s">
        <v>8</v>
      </c>
      <c r="D7" s="44" t="s">
        <v>8</v>
      </c>
      <c r="E7" s="44" t="s">
        <v>157</v>
      </c>
      <c r="L7" s="2"/>
    </row>
    <row r="8" spans="1:12" x14ac:dyDescent="0.2">
      <c r="A8" s="2"/>
      <c r="B8" s="2"/>
      <c r="C8" s="2"/>
      <c r="D8" s="2"/>
      <c r="L8" s="2"/>
    </row>
    <row r="9" spans="1:12" x14ac:dyDescent="0.2">
      <c r="A9" s="2"/>
      <c r="B9" s="1" t="s">
        <v>156</v>
      </c>
      <c r="C9" s="1">
        <v>0</v>
      </c>
      <c r="D9" s="2">
        <v>2000</v>
      </c>
      <c r="E9" s="50">
        <f>D9/1000</f>
        <v>2</v>
      </c>
      <c r="L9" s="2"/>
    </row>
    <row r="10" spans="1:12" x14ac:dyDescent="0.2">
      <c r="A10" s="2"/>
      <c r="B10" s="1" t="s">
        <v>155</v>
      </c>
      <c r="C10" s="15">
        <f>'R.A. SOURCE INVENTORY'!K2+'R.A. SOURCE INVENTORY'!K3+'R.A. SOURCE INVENTORY'!K4+'R.A. SOURCE INVENTORY'!K5+'R.A. SOURCE INVENTORY'!K6+'R.A. SOURCE INVENTORY'!K25+'R.A. SOURCE INVENTORY'!K26+'R.A. SOURCE INVENTORY'!K28+'R.A. SOURCE INVENTORY'!K31+'R.A. SOURCE INVENTORY'!K32+'R.A. SOURCE INVENTORY'!K33+'R.A. SOURCE INVENTORY'!K34+'R.A. SOURCE INVENTORY'!K35+'R.A. SOURCE INVENTORY'!K36+'R.A. SOURCE INVENTORY'!K37+'R.A. SOURCE INVENTORY'!K38+'R.A. SOURCE INVENTORY'!K39+'R.A. SOURCE INVENTORY'!K40+'R.A. SOURCE INVENTORY'!K41+'R.A. SOURCE INVENTORY'!K42</f>
        <v>1951.3554023330214</v>
      </c>
      <c r="D10" s="14">
        <v>2000</v>
      </c>
      <c r="E10" s="50">
        <f t="shared" ref="E10:E25" si="0">D10/1000</f>
        <v>2</v>
      </c>
      <c r="L10" s="2"/>
    </row>
    <row r="11" spans="1:12" x14ac:dyDescent="0.2">
      <c r="A11" s="2"/>
      <c r="B11" s="1" t="s">
        <v>9</v>
      </c>
      <c r="C11" s="15">
        <f>'R.A. SOURCE INVENTORY'!K7+'R.A. SOURCE INVENTORY'!K8</f>
        <v>55228.50671263165</v>
      </c>
      <c r="D11" s="14">
        <v>60000</v>
      </c>
      <c r="E11" s="50">
        <v>60</v>
      </c>
      <c r="L11" s="2"/>
    </row>
    <row r="12" spans="1:12" x14ac:dyDescent="0.2">
      <c r="A12" s="2"/>
      <c r="B12" s="1" t="s">
        <v>40</v>
      </c>
      <c r="C12" s="15">
        <f>'R.A. SOURCE INVENTORY'!K9+'R.A. SOURCE INVENTORY'!K10</f>
        <v>17.418752387161209</v>
      </c>
      <c r="D12" s="14">
        <v>1100</v>
      </c>
      <c r="E12" s="50">
        <f t="shared" si="0"/>
        <v>1.1000000000000001</v>
      </c>
      <c r="L12" s="2"/>
    </row>
    <row r="13" spans="1:12" x14ac:dyDescent="0.2">
      <c r="A13" s="2"/>
      <c r="B13" s="1" t="s">
        <v>153</v>
      </c>
      <c r="C13" s="1">
        <v>0</v>
      </c>
      <c r="D13" s="14">
        <v>1000</v>
      </c>
      <c r="E13" s="50">
        <f t="shared" si="0"/>
        <v>1</v>
      </c>
      <c r="L13" s="2"/>
    </row>
    <row r="14" spans="1:12" x14ac:dyDescent="0.2">
      <c r="A14" s="2"/>
      <c r="B14" s="1" t="s">
        <v>119</v>
      </c>
      <c r="C14" s="7">
        <f>'R.A. SOURCE INVENTORY'!K11</f>
        <v>1.5498338988558194E-4</v>
      </c>
      <c r="D14" s="14">
        <v>3000</v>
      </c>
      <c r="E14" s="50">
        <f t="shared" si="0"/>
        <v>3</v>
      </c>
      <c r="L14" s="2"/>
    </row>
    <row r="15" spans="1:12" x14ac:dyDescent="0.2">
      <c r="A15" s="2"/>
      <c r="B15" s="1" t="s">
        <v>148</v>
      </c>
      <c r="C15" s="15">
        <f>'R.A. SOURCE INVENTORY'!K27+'R.A. SOURCE INVENTORY'!K43+'R.A. SOURCE INVENTORY'!K47</f>
        <v>6.3127287167580982E-5</v>
      </c>
      <c r="D15" s="14">
        <v>5000</v>
      </c>
      <c r="E15" s="50">
        <f t="shared" si="0"/>
        <v>5</v>
      </c>
      <c r="L15" s="2"/>
    </row>
    <row r="16" spans="1:12" x14ac:dyDescent="0.2">
      <c r="A16" s="2"/>
      <c r="B16" s="1" t="s">
        <v>118</v>
      </c>
      <c r="C16" s="36">
        <f>'R.A. SOURCE INVENTORY'!K12+'R.A. SOURCE INVENTORY'!K13+'R.A. SOURCE INVENTORY'!K14+'R.A. SOURCE INVENTORY'!K15+'R.A. SOURCE INVENTORY'!K16+'R.A. SOURCE INVENTORY'!K17+'R.A. SOURCE INVENTORY'!K18+'R.A. SOURCE INVENTORY'!K30</f>
        <v>10.299134786622584</v>
      </c>
      <c r="D16" s="14">
        <v>2000</v>
      </c>
      <c r="E16" s="50">
        <f t="shared" si="0"/>
        <v>2</v>
      </c>
      <c r="L16" s="2"/>
    </row>
    <row r="17" spans="1:12" x14ac:dyDescent="0.2">
      <c r="A17" s="2"/>
      <c r="B17" s="1" t="s">
        <v>177</v>
      </c>
      <c r="C17" s="15">
        <f>'R.A. SOURCE INVENTORY'!K19+'R.A. SOURCE INVENTORY'!K20+'R.A. SOURCE INVENTORY'!K29</f>
        <v>598.21550379229609</v>
      </c>
      <c r="D17" s="14">
        <v>2000</v>
      </c>
      <c r="E17" s="50">
        <f t="shared" si="0"/>
        <v>2</v>
      </c>
      <c r="L17" s="2"/>
    </row>
    <row r="18" spans="1:12" x14ac:dyDescent="0.2">
      <c r="A18" s="2"/>
      <c r="B18" s="1" t="s">
        <v>166</v>
      </c>
      <c r="C18" s="15">
        <f>'R.A. SOURCE INVENTORY'!K44+'R.A. SOURCE INVENTORY'!K45</f>
        <v>12.738795104998598</v>
      </c>
      <c r="D18" s="14">
        <v>2000</v>
      </c>
      <c r="E18" s="50">
        <v>3</v>
      </c>
      <c r="L18" s="2"/>
    </row>
    <row r="19" spans="1:12" x14ac:dyDescent="0.2">
      <c r="A19" s="2"/>
      <c r="B19" s="1" t="s">
        <v>178</v>
      </c>
      <c r="C19" s="1">
        <v>0</v>
      </c>
      <c r="D19" s="14">
        <v>5000</v>
      </c>
      <c r="E19" s="50">
        <f t="shared" si="0"/>
        <v>5</v>
      </c>
      <c r="L19" s="2"/>
    </row>
    <row r="20" spans="1:12" x14ac:dyDescent="0.2">
      <c r="A20" s="2"/>
      <c r="B20" s="1" t="s">
        <v>179</v>
      </c>
      <c r="C20" s="36">
        <f>'R.A. SOURCE INVENTORY'!K21+'R.A. SOURCE INVENTORY'!K22</f>
        <v>0.45323686711031042</v>
      </c>
      <c r="D20" s="14">
        <v>4000</v>
      </c>
      <c r="E20" s="50">
        <f t="shared" si="0"/>
        <v>4</v>
      </c>
      <c r="L20" s="2"/>
    </row>
    <row r="21" spans="1:12" x14ac:dyDescent="0.2">
      <c r="A21" s="2"/>
      <c r="B21" s="1" t="s">
        <v>164</v>
      </c>
      <c r="C21" s="1">
        <f>'R.A. SOURCE INVENTORY'!K23+'R.A. SOURCE INVENTORY'!K24</f>
        <v>0</v>
      </c>
      <c r="D21" s="14">
        <v>25000</v>
      </c>
      <c r="E21" s="50">
        <v>60</v>
      </c>
      <c r="L21" s="2"/>
    </row>
    <row r="22" spans="1:12" x14ac:dyDescent="0.2">
      <c r="A22" s="2"/>
      <c r="B22" s="1" t="s">
        <v>154</v>
      </c>
      <c r="C22" s="1">
        <v>0</v>
      </c>
      <c r="D22" s="14">
        <v>5000</v>
      </c>
      <c r="E22" s="50">
        <f t="shared" si="0"/>
        <v>5</v>
      </c>
      <c r="L22" s="2"/>
    </row>
    <row r="23" spans="1:12" x14ac:dyDescent="0.2">
      <c r="A23" s="2"/>
      <c r="B23" s="1" t="s">
        <v>10</v>
      </c>
      <c r="C23" s="36">
        <f>'R.A. SOURCE INVENTORY'!K46</f>
        <v>66.963506379359188</v>
      </c>
      <c r="D23" s="14">
        <v>3000</v>
      </c>
      <c r="E23" s="50">
        <f t="shared" si="0"/>
        <v>3</v>
      </c>
      <c r="L23" s="2"/>
    </row>
    <row r="24" spans="1:12" x14ac:dyDescent="0.2">
      <c r="A24" s="2"/>
      <c r="B24" s="1" t="s">
        <v>165</v>
      </c>
      <c r="C24" s="1">
        <v>0</v>
      </c>
      <c r="D24" s="15">
        <v>1000</v>
      </c>
      <c r="E24" s="50">
        <f t="shared" si="0"/>
        <v>1</v>
      </c>
      <c r="L24" s="2"/>
    </row>
    <row r="25" spans="1:12" ht="15" thickBot="1" x14ac:dyDescent="0.25">
      <c r="A25" s="2"/>
      <c r="B25" s="48" t="s">
        <v>73</v>
      </c>
      <c r="C25" s="48">
        <v>0</v>
      </c>
      <c r="D25" s="45">
        <v>5000</v>
      </c>
      <c r="E25" s="51">
        <f t="shared" si="0"/>
        <v>5</v>
      </c>
      <c r="L25" s="2"/>
    </row>
    <row r="26" spans="1:12" x14ac:dyDescent="0.2">
      <c r="A26" s="2"/>
      <c r="B26" s="2"/>
      <c r="C26" s="2"/>
      <c r="D26" s="14"/>
      <c r="E26" s="14"/>
      <c r="F26" s="2"/>
      <c r="G26" s="2"/>
      <c r="H26" s="2"/>
      <c r="I26" s="2"/>
      <c r="J26" s="2"/>
      <c r="K26" s="4"/>
      <c r="L26" s="2"/>
    </row>
    <row r="27" spans="1:12" x14ac:dyDescent="0.2">
      <c r="A27" s="2"/>
      <c r="B27" s="18" t="s">
        <v>14</v>
      </c>
      <c r="C27" s="47">
        <f>SUM(C9:C25)/1000</f>
        <v>57.885951262392886</v>
      </c>
      <c r="D27" s="10"/>
      <c r="E27" s="49">
        <f>SUM(E9:E26)</f>
        <v>164.1</v>
      </c>
      <c r="F27" s="12"/>
      <c r="G27" s="13"/>
      <c r="H27" s="3"/>
      <c r="I27" s="3"/>
      <c r="J27" s="3"/>
      <c r="K27" s="10"/>
      <c r="L27" s="11"/>
    </row>
    <row r="28" spans="1:12" x14ac:dyDescent="0.2">
      <c r="A28" s="2"/>
      <c r="C28" s="16" t="s">
        <v>157</v>
      </c>
      <c r="D28" s="2"/>
      <c r="E28" s="16" t="s">
        <v>157</v>
      </c>
      <c r="F28" s="2"/>
      <c r="G28" s="2"/>
      <c r="H28" s="2"/>
      <c r="I28" s="2"/>
      <c r="J28" s="2"/>
      <c r="K28" s="4"/>
      <c r="L28" s="8"/>
    </row>
  </sheetData>
  <phoneticPr fontId="14" type="noConversion"/>
  <printOptions horizontalCentered="1" verticalCentered="1" gridLines="1" gridLinesSet="0"/>
  <pageMargins left="0.7" right="0.7" top="0.75" bottom="0.75" header="0.5" footer="0.5"/>
  <pageSetup orientation="landscape" horizontalDpi="4294967292" verticalDpi="4294967292"/>
  <headerFooter>
    <oddHeader>&amp;A</oddHeader>
    <oddFooter>&amp;CPage &amp;P&amp;R&amp;D</oddFooter>
  </headerFooter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R.A. SOURCE INVENTORY</vt:lpstr>
      <vt:lpstr>Proposed Limits</vt:lpstr>
      <vt:lpstr>'R.A. SOURCE INVENTORY'!Print_Area</vt:lpstr>
      <vt:lpstr>'R.A. SOURCE INVENTORY'!Print_Titles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lastPrinted>2019-05-08T12:39:26Z</cp:lastPrinted>
  <dcterms:created xsi:type="dcterms:W3CDTF">2016-10-21T13:24:24Z</dcterms:created>
  <dcterms:modified xsi:type="dcterms:W3CDTF">2020-08-19T15:30:45Z</dcterms:modified>
  <cp:category/>
</cp:coreProperties>
</file>