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Users/ujjwalkumar/Downloads/"/>
    </mc:Choice>
  </mc:AlternateContent>
  <xr:revisionPtr revIDLastSave="0" documentId="8_{B1C8F506-F7FB-3149-90D0-8F3CF9302775}" xr6:coauthVersionLast="47" xr6:coauthVersionMax="47" xr10:uidLastSave="{00000000-0000-0000-0000-000000000000}"/>
  <bookViews>
    <workbookView xWindow="5180" yWindow="1800" windowWidth="28040" windowHeight="17440" xr2:uid="{BAFE2B30-A4E9-7A44-A77E-76538E97453A}"/>
  </bookViews>
  <sheets>
    <sheet name="Amazon.com(purchase data)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 i="1" l="1"/>
  <c r="AF3" i="1"/>
  <c r="AF4" i="1"/>
  <c r="AF5" i="1"/>
  <c r="AO5" i="1"/>
  <c r="AP5" i="1"/>
  <c r="AF6" i="1"/>
  <c r="AF7" i="1"/>
  <c r="AO7" i="1"/>
  <c r="AF8" i="1"/>
  <c r="AF9" i="1"/>
  <c r="AF10" i="1"/>
  <c r="AF11" i="1"/>
  <c r="AO11" i="1"/>
  <c r="AP11" i="1"/>
  <c r="AF12" i="1"/>
  <c r="AF13" i="1"/>
  <c r="AF14" i="1"/>
  <c r="T15" i="1"/>
  <c r="AF15" i="1"/>
  <c r="AF16" i="1"/>
  <c r="AF17" i="1"/>
  <c r="AF18" i="1"/>
  <c r="AF19" i="1"/>
  <c r="AF20" i="1"/>
  <c r="AF21" i="1"/>
  <c r="AF22" i="1"/>
  <c r="AF23" i="1"/>
  <c r="AF24" i="1"/>
  <c r="AF25" i="1"/>
  <c r="AF26" i="1"/>
  <c r="AF27" i="1"/>
  <c r="AF28" i="1"/>
  <c r="AF29" i="1"/>
  <c r="AO29" i="1"/>
  <c r="AP29" i="1"/>
  <c r="AF30" i="1"/>
  <c r="AF31" i="1"/>
  <c r="AF32" i="1"/>
  <c r="AF33" i="1"/>
  <c r="AF34" i="1"/>
  <c r="AF35" i="1"/>
  <c r="AF36" i="1"/>
  <c r="AO36" i="1"/>
  <c r="AP36" i="1"/>
  <c r="AF37" i="1"/>
  <c r="AF38" i="1"/>
  <c r="AF39" i="1"/>
  <c r="AF40" i="1"/>
  <c r="AF41" i="1"/>
  <c r="AF42" i="1"/>
  <c r="AF43" i="1"/>
  <c r="AF44" i="1"/>
  <c r="AF45" i="1"/>
  <c r="AF46" i="1"/>
  <c r="AF47" i="1"/>
  <c r="AF48" i="1"/>
  <c r="AF49" i="1"/>
  <c r="AF50" i="1"/>
  <c r="AF51" i="1"/>
  <c r="AO51" i="1"/>
  <c r="AF52" i="1"/>
  <c r="AO52" i="1"/>
  <c r="AP52" i="1"/>
  <c r="AF53" i="1"/>
  <c r="AF54" i="1"/>
  <c r="AF55" i="1"/>
  <c r="AF56" i="1"/>
  <c r="AF57" i="1"/>
  <c r="AF58" i="1"/>
  <c r="AF59" i="1"/>
  <c r="AF60" i="1"/>
  <c r="AF61" i="1"/>
  <c r="AF62" i="1"/>
  <c r="T63" i="1"/>
  <c r="AF63" i="1"/>
  <c r="AF64" i="1"/>
  <c r="AF65" i="1"/>
  <c r="AP65" i="1"/>
  <c r="AF66" i="1"/>
  <c r="AF67" i="1"/>
  <c r="AF68" i="1"/>
  <c r="AO68" i="1"/>
  <c r="AF69" i="1"/>
  <c r="AF70" i="1"/>
  <c r="AF71" i="1"/>
  <c r="AF72" i="1"/>
  <c r="AF73" i="1"/>
  <c r="AF74" i="1"/>
  <c r="AF75" i="1"/>
  <c r="AF76" i="1"/>
  <c r="AO76" i="1"/>
  <c r="AP76" i="1"/>
  <c r="AF77" i="1"/>
  <c r="AO77" i="1"/>
  <c r="AF78" i="1"/>
  <c r="AF79" i="1"/>
  <c r="AP79" i="1"/>
  <c r="AF80" i="1"/>
  <c r="AP80" i="1"/>
  <c r="AF81" i="1"/>
  <c r="AF82" i="1"/>
  <c r="AF83" i="1"/>
  <c r="AF84" i="1"/>
  <c r="AP84" i="1"/>
  <c r="AF85" i="1"/>
  <c r="AO85" i="1"/>
  <c r="AF86" i="1"/>
  <c r="AF87" i="1"/>
  <c r="T88" i="1"/>
  <c r="AF88" i="1"/>
  <c r="AF89" i="1"/>
  <c r="AF90" i="1"/>
  <c r="AF91" i="1"/>
  <c r="AF92" i="1"/>
  <c r="AF93" i="1"/>
  <c r="T94" i="1"/>
  <c r="AF94" i="1"/>
  <c r="AF95" i="1"/>
  <c r="AF96" i="1"/>
  <c r="AF97" i="1"/>
  <c r="AF98" i="1"/>
  <c r="AF99" i="1"/>
  <c r="AF100" i="1"/>
  <c r="AF101" i="1"/>
  <c r="AO101" i="1"/>
  <c r="AF102" i="1"/>
  <c r="AF103" i="1"/>
  <c r="AF104" i="1"/>
  <c r="AF105" i="1"/>
  <c r="AF106" i="1"/>
  <c r="AP106" i="1"/>
  <c r="AF107" i="1"/>
  <c r="AF108" i="1"/>
  <c r="AF109" i="1"/>
  <c r="AF110" i="1"/>
  <c r="AF111" i="1"/>
  <c r="AF112" i="1"/>
  <c r="AF113" i="1"/>
  <c r="AP113" i="1"/>
  <c r="AF114" i="1"/>
  <c r="AF115" i="1"/>
  <c r="AF116" i="1"/>
  <c r="AO116" i="1"/>
  <c r="AF117" i="1"/>
  <c r="AF118" i="1"/>
  <c r="AO118" i="1"/>
  <c r="T119" i="1"/>
  <c r="AF119" i="1"/>
  <c r="AF120" i="1"/>
  <c r="AF121" i="1"/>
  <c r="AF122" i="1"/>
  <c r="AF123" i="1"/>
  <c r="AF124" i="1"/>
  <c r="T125" i="1"/>
  <c r="AF125" i="1"/>
  <c r="AF126" i="1"/>
  <c r="AF127" i="1"/>
  <c r="AF128" i="1"/>
  <c r="AF129" i="1"/>
  <c r="AF130" i="1"/>
  <c r="AF131" i="1"/>
  <c r="AF132" i="1"/>
  <c r="AF133" i="1"/>
  <c r="AF134" i="1"/>
  <c r="AF135" i="1"/>
  <c r="AF136" i="1"/>
  <c r="AF137" i="1"/>
  <c r="AF138" i="1"/>
  <c r="T139" i="1"/>
  <c r="AF139" i="1"/>
  <c r="T140" i="1"/>
  <c r="AF140" i="1"/>
  <c r="AO140" i="1"/>
  <c r="AP140" i="1"/>
  <c r="T141" i="1"/>
  <c r="AF141" i="1"/>
  <c r="AF142" i="1"/>
  <c r="AP142" i="1"/>
  <c r="AF143" i="1"/>
  <c r="AP143" i="1"/>
  <c r="T144" i="1"/>
  <c r="AF144" i="1"/>
  <c r="AO144" i="1"/>
  <c r="AP144" i="1"/>
  <c r="T145" i="1"/>
  <c r="AF145" i="1"/>
  <c r="AF146" i="1"/>
  <c r="AF147" i="1"/>
  <c r="T148" i="1"/>
  <c r="AF148" i="1"/>
  <c r="AF149" i="1"/>
  <c r="AF150" i="1"/>
  <c r="AF151" i="1"/>
  <c r="AF152" i="1"/>
  <c r="AO152" i="1"/>
  <c r="AF153" i="1"/>
  <c r="AF154" i="1"/>
  <c r="AO154" i="1"/>
  <c r="AF155" i="1"/>
  <c r="AO155" i="1"/>
  <c r="AP155" i="1"/>
  <c r="AF156" i="1"/>
  <c r="AF157" i="1"/>
  <c r="T158" i="1"/>
  <c r="AF158" i="1"/>
  <c r="AF159" i="1"/>
  <c r="AF160" i="1"/>
  <c r="AF161" i="1"/>
  <c r="AF162" i="1"/>
  <c r="AF163" i="1"/>
  <c r="AF164" i="1"/>
  <c r="AF165" i="1"/>
  <c r="AF166" i="1"/>
  <c r="AF167" i="1"/>
  <c r="AF168" i="1"/>
  <c r="AF169" i="1"/>
  <c r="AF170" i="1"/>
  <c r="AF171" i="1"/>
  <c r="AF172" i="1"/>
  <c r="AF173" i="1"/>
  <c r="AF174" i="1"/>
  <c r="T175" i="1"/>
  <c r="AF175" i="1"/>
  <c r="T176" i="1"/>
  <c r="AF176" i="1"/>
  <c r="AO176" i="1"/>
  <c r="AP176" i="1"/>
  <c r="T177" i="1"/>
  <c r="AF177" i="1"/>
  <c r="T178" i="1"/>
  <c r="AF178" i="1"/>
  <c r="T179" i="1"/>
  <c r="AF179" i="1"/>
  <c r="T180" i="1"/>
  <c r="AF180" i="1"/>
  <c r="AF181" i="1"/>
  <c r="AO181" i="1"/>
  <c r="AP181" i="1"/>
  <c r="AF182" i="1"/>
  <c r="AO182" i="1"/>
  <c r="AP182" i="1"/>
  <c r="AF183" i="1"/>
  <c r="T184" i="1"/>
  <c r="AF184" i="1"/>
  <c r="AF185" i="1"/>
  <c r="AF186" i="1"/>
  <c r="T187" i="1"/>
  <c r="AF187" i="1"/>
  <c r="T188" i="1"/>
  <c r="AF188" i="1"/>
  <c r="AF189" i="1"/>
  <c r="T190" i="1"/>
  <c r="AF190" i="1"/>
  <c r="AO190" i="1"/>
  <c r="AP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T220" i="1"/>
  <c r="AF220" i="1"/>
  <c r="AO220" i="1"/>
  <c r="AP220" i="1"/>
  <c r="AF221" i="1"/>
  <c r="AF222" i="1"/>
  <c r="AF223" i="1"/>
  <c r="AF224" i="1"/>
  <c r="T225" i="1"/>
  <c r="AF225" i="1"/>
  <c r="AF226" i="1"/>
  <c r="AF227" i="1"/>
  <c r="AF228" i="1"/>
  <c r="AF229" i="1"/>
  <c r="AO229" i="1"/>
  <c r="AP229" i="1"/>
  <c r="AF230" i="1"/>
  <c r="AF231" i="1"/>
  <c r="T232" i="1"/>
  <c r="AF232" i="1"/>
  <c r="AF233" i="1"/>
  <c r="AF234" i="1"/>
  <c r="AF235" i="1"/>
  <c r="AF236" i="1"/>
  <c r="AF237" i="1"/>
  <c r="AF238" i="1"/>
  <c r="AP238" i="1"/>
  <c r="AF239" i="1"/>
  <c r="AF240" i="1"/>
  <c r="AF241" i="1"/>
  <c r="AF242" i="1"/>
  <c r="T243" i="1"/>
  <c r="AF243" i="1"/>
  <c r="T244" i="1"/>
  <c r="AF244" i="1"/>
  <c r="AF245" i="1"/>
  <c r="AF246" i="1"/>
  <c r="AF247" i="1"/>
  <c r="AF248" i="1"/>
  <c r="AF249" i="1"/>
  <c r="AP249" i="1"/>
  <c r="AF250" i="1"/>
  <c r="AO250" i="1"/>
  <c r="AP250" i="1"/>
  <c r="AF251" i="1"/>
  <c r="AP251" i="1"/>
  <c r="T252" i="1"/>
  <c r="AF252" i="1"/>
  <c r="AF253" i="1"/>
  <c r="AF254" i="1"/>
  <c r="AF255" i="1"/>
  <c r="AF256" i="1"/>
  <c r="AF257" i="1"/>
  <c r="AF258" i="1"/>
  <c r="AF259" i="1"/>
  <c r="AF260" i="1"/>
  <c r="AF261" i="1"/>
  <c r="AF262" i="1"/>
  <c r="AO262" i="1"/>
  <c r="AP262" i="1"/>
  <c r="AF263" i="1"/>
  <c r="AF264" i="1"/>
  <c r="AF265" i="1"/>
  <c r="AF266" i="1"/>
  <c r="T267" i="1"/>
  <c r="AF267" i="1"/>
  <c r="AF268" i="1"/>
  <c r="AF269" i="1"/>
  <c r="AF270" i="1"/>
  <c r="AF271" i="1"/>
  <c r="AF272" i="1"/>
  <c r="AF273" i="1"/>
  <c r="AF274" i="1"/>
  <c r="AF275" i="1"/>
  <c r="AF276" i="1"/>
  <c r="AF277" i="1"/>
  <c r="AF278" i="1"/>
  <c r="AF279" i="1"/>
  <c r="AF280" i="1"/>
  <c r="AF281" i="1"/>
  <c r="AF282" i="1"/>
  <c r="AF283" i="1"/>
  <c r="AF284" i="1"/>
  <c r="AO284" i="1"/>
  <c r="AP284" i="1"/>
  <c r="AF285" i="1"/>
  <c r="T286" i="1"/>
  <c r="AF286" i="1"/>
  <c r="AF287" i="1"/>
  <c r="AF288" i="1"/>
  <c r="AF289" i="1"/>
  <c r="AF290" i="1"/>
  <c r="AF291" i="1"/>
  <c r="AF292" i="1"/>
  <c r="AF293" i="1"/>
  <c r="T294" i="1"/>
  <c r="AF294" i="1"/>
  <c r="AF295" i="1"/>
  <c r="T296" i="1"/>
  <c r="AF296" i="1"/>
  <c r="AF297" i="1"/>
  <c r="AF298" i="1"/>
  <c r="AO298" i="1"/>
  <c r="AP298" i="1"/>
  <c r="AF299" i="1"/>
  <c r="AF300" i="1"/>
  <c r="AF301" i="1"/>
  <c r="AO301" i="1"/>
  <c r="T302" i="1"/>
  <c r="AF302" i="1"/>
  <c r="AF303" i="1"/>
  <c r="AF304" i="1"/>
  <c r="AF305" i="1"/>
  <c r="AF306" i="1"/>
  <c r="AF307" i="1"/>
  <c r="AO307" i="1"/>
  <c r="AF308" i="1"/>
  <c r="AF309" i="1"/>
  <c r="AF310" i="1"/>
  <c r="AF311" i="1"/>
  <c r="AF312" i="1"/>
  <c r="AF313" i="1"/>
  <c r="AF314" i="1"/>
  <c r="AF315" i="1"/>
  <c r="AF316" i="1"/>
  <c r="AF317" i="1"/>
  <c r="AF318" i="1"/>
  <c r="AF319" i="1"/>
  <c r="AO319" i="1"/>
  <c r="AP319" i="1"/>
  <c r="AF320" i="1"/>
  <c r="AF321" i="1"/>
  <c r="AF322" i="1"/>
  <c r="AF323" i="1"/>
  <c r="AF324" i="1"/>
  <c r="AF325" i="1"/>
  <c r="AF326" i="1"/>
  <c r="AF327" i="1"/>
  <c r="AO327" i="1"/>
  <c r="AP327" i="1"/>
  <c r="T328" i="1"/>
  <c r="AF328" i="1"/>
  <c r="AF329" i="1"/>
  <c r="AF330" i="1"/>
  <c r="AF331" i="1"/>
  <c r="AF332" i="1"/>
  <c r="AF333" i="1"/>
  <c r="AF334" i="1"/>
  <c r="AF335" i="1"/>
  <c r="AO335" i="1"/>
  <c r="AF336" i="1"/>
  <c r="AF337" i="1"/>
  <c r="AF338" i="1"/>
  <c r="AF339" i="1"/>
  <c r="AF340" i="1"/>
  <c r="AF341" i="1"/>
  <c r="AF342" i="1"/>
  <c r="AF343" i="1"/>
  <c r="T344" i="1"/>
  <c r="AF344" i="1"/>
  <c r="AF345" i="1"/>
  <c r="AO345" i="1"/>
  <c r="AP345" i="1"/>
  <c r="AF346" i="1"/>
  <c r="AF347" i="1"/>
  <c r="AF348" i="1"/>
  <c r="AP348" i="1"/>
  <c r="AF349" i="1"/>
  <c r="AF350" i="1"/>
  <c r="T351" i="1"/>
  <c r="AF351" i="1"/>
  <c r="AF352" i="1"/>
  <c r="T353" i="1"/>
  <c r="AF353" i="1"/>
  <c r="AO353" i="1"/>
  <c r="AF354" i="1"/>
  <c r="AF355" i="1"/>
  <c r="AF356" i="1"/>
  <c r="AF357" i="1"/>
  <c r="AO357" i="1"/>
  <c r="AP357" i="1"/>
  <c r="AF358" i="1"/>
  <c r="AF359" i="1"/>
  <c r="AF360" i="1"/>
  <c r="AF361" i="1"/>
  <c r="AO361" i="1"/>
  <c r="AP361" i="1"/>
  <c r="AF362" i="1"/>
  <c r="AF363" i="1"/>
  <c r="AO363" i="1"/>
  <c r="AP363" i="1"/>
  <c r="AF364" i="1"/>
  <c r="AF365" i="1"/>
  <c r="AF366" i="1"/>
  <c r="AF367" i="1"/>
  <c r="T368" i="1"/>
  <c r="AF368" i="1"/>
  <c r="AF369" i="1"/>
  <c r="AF370" i="1"/>
  <c r="AF371" i="1"/>
  <c r="AP371" i="1"/>
  <c r="T372" i="1"/>
  <c r="AF372" i="1"/>
  <c r="AO372" i="1"/>
  <c r="AP372" i="1"/>
  <c r="AF373" i="1"/>
  <c r="AF374" i="1"/>
  <c r="AF375" i="1"/>
  <c r="AF376" i="1"/>
  <c r="T377" i="1"/>
  <c r="AF377" i="1"/>
  <c r="AF378" i="1"/>
  <c r="AF379" i="1"/>
  <c r="AF380" i="1"/>
  <c r="AF381" i="1"/>
  <c r="AF382" i="1"/>
  <c r="AF383" i="1"/>
  <c r="AF384" i="1"/>
  <c r="AO384" i="1"/>
  <c r="AP384" i="1"/>
  <c r="AF385" i="1"/>
  <c r="AF386" i="1"/>
  <c r="AF387" i="1"/>
  <c r="AF388" i="1"/>
  <c r="AF389" i="1"/>
  <c r="AF390" i="1"/>
  <c r="AF391" i="1"/>
  <c r="AF392" i="1"/>
  <c r="AF393" i="1"/>
  <c r="AF394" i="1"/>
  <c r="T395" i="1"/>
  <c r="AF395" i="1"/>
  <c r="AF396" i="1"/>
  <c r="AF397" i="1"/>
  <c r="AF398" i="1"/>
  <c r="AF399" i="1"/>
  <c r="AF400" i="1"/>
  <c r="AF401" i="1"/>
  <c r="AF402" i="1"/>
  <c r="AF403" i="1"/>
  <c r="T404" i="1"/>
  <c r="AF404" i="1"/>
  <c r="T405" i="1"/>
  <c r="AF405" i="1"/>
  <c r="T406" i="1"/>
  <c r="AF406" i="1"/>
  <c r="AF407" i="1"/>
  <c r="T408" i="1"/>
  <c r="AF408" i="1"/>
  <c r="AF409" i="1"/>
  <c r="AF410" i="1"/>
  <c r="AF411" i="1"/>
  <c r="AF412" i="1"/>
  <c r="AO412" i="1"/>
  <c r="AP412" i="1"/>
  <c r="AF413" i="1"/>
  <c r="AO413" i="1"/>
  <c r="AP413" i="1"/>
  <c r="T414" i="1"/>
  <c r="AF414" i="1"/>
  <c r="AF415" i="1"/>
  <c r="AF416" i="1"/>
  <c r="AF417" i="1"/>
  <c r="AO417" i="1"/>
  <c r="AP417" i="1"/>
  <c r="AF418" i="1"/>
  <c r="AF419" i="1"/>
  <c r="AF420" i="1"/>
  <c r="AF421" i="1"/>
  <c r="AF422" i="1"/>
  <c r="AF423" i="1"/>
  <c r="AF424" i="1"/>
  <c r="AF425" i="1"/>
  <c r="AF426" i="1"/>
  <c r="AP426" i="1"/>
  <c r="AF427" i="1"/>
  <c r="AO427" i="1"/>
  <c r="AP427" i="1"/>
  <c r="AF428" i="1"/>
  <c r="T429" i="1"/>
  <c r="AF429" i="1"/>
  <c r="AF430" i="1"/>
  <c r="AF431" i="1"/>
  <c r="AF432" i="1"/>
  <c r="AF433" i="1"/>
  <c r="AF434" i="1"/>
  <c r="AF435" i="1"/>
  <c r="AF436" i="1"/>
  <c r="AF437" i="1"/>
  <c r="AF438" i="1"/>
  <c r="AF439" i="1"/>
  <c r="AF440" i="1"/>
  <c r="AF441" i="1"/>
  <c r="AF442" i="1"/>
  <c r="AF443" i="1"/>
  <c r="AF444" i="1"/>
  <c r="AF445" i="1"/>
  <c r="AF446" i="1"/>
  <c r="AF447" i="1"/>
  <c r="AF448" i="1"/>
  <c r="AF449" i="1"/>
  <c r="AO449" i="1"/>
  <c r="AF450" i="1"/>
  <c r="AP450" i="1"/>
  <c r="AF451" i="1"/>
  <c r="AP451" i="1"/>
  <c r="AF452" i="1"/>
  <c r="AF453" i="1"/>
  <c r="AF454" i="1"/>
  <c r="AF455" i="1"/>
  <c r="AF456" i="1"/>
  <c r="AF457" i="1"/>
  <c r="AF458" i="1"/>
  <c r="AF459" i="1"/>
  <c r="AF460" i="1"/>
  <c r="AF461" i="1"/>
  <c r="AO461" i="1"/>
  <c r="AP461" i="1"/>
  <c r="AF462" i="1"/>
  <c r="AF463" i="1"/>
  <c r="AF464" i="1"/>
  <c r="AF465" i="1"/>
  <c r="AF466" i="1"/>
  <c r="AF467" i="1"/>
  <c r="T468" i="1"/>
  <c r="AF468" i="1"/>
  <c r="AF469" i="1"/>
  <c r="AF470" i="1"/>
  <c r="AF471" i="1"/>
  <c r="AF472" i="1"/>
  <c r="T473" i="1"/>
  <c r="AF473" i="1"/>
  <c r="AF474" i="1"/>
  <c r="T475" i="1"/>
  <c r="AF475" i="1"/>
  <c r="T476" i="1"/>
  <c r="AF476" i="1"/>
  <c r="AF477" i="1"/>
  <c r="AF478" i="1"/>
  <c r="AF479" i="1"/>
  <c r="AF480" i="1"/>
  <c r="T481" i="1"/>
  <c r="AF481" i="1"/>
  <c r="T482" i="1"/>
  <c r="AF482" i="1"/>
  <c r="AF483" i="1"/>
  <c r="AF484" i="1"/>
  <c r="AF485" i="1"/>
  <c r="AF486" i="1"/>
  <c r="AO486" i="1"/>
  <c r="AF487" i="1"/>
  <c r="AF488" i="1"/>
  <c r="AF489" i="1"/>
  <c r="AF490" i="1"/>
  <c r="AO490" i="1"/>
  <c r="AP490" i="1"/>
  <c r="AF491" i="1"/>
  <c r="AF492" i="1"/>
  <c r="AF493" i="1"/>
  <c r="AF494" i="1"/>
  <c r="AO494" i="1"/>
  <c r="T495" i="1"/>
  <c r="AF495" i="1"/>
  <c r="AF496" i="1"/>
  <c r="AF497" i="1"/>
  <c r="AF498" i="1"/>
  <c r="AF499" i="1"/>
  <c r="AF500" i="1"/>
  <c r="AF501" i="1"/>
  <c r="T502" i="1"/>
  <c r="AF502" i="1"/>
  <c r="AF503" i="1"/>
  <c r="AF504" i="1"/>
  <c r="T505" i="1"/>
  <c r="AF505" i="1"/>
  <c r="AF506" i="1"/>
  <c r="AF507" i="1"/>
  <c r="AF508" i="1"/>
</calcChain>
</file>

<file path=xl/sharedStrings.xml><?xml version="1.0" encoding="utf-8"?>
<sst xmlns="http://schemas.openxmlformats.org/spreadsheetml/2006/main" count="15069" uniqueCount="3008">
  <si>
    <t>Order Date</t>
  </si>
  <si>
    <t>Order ID</t>
  </si>
  <si>
    <t>Account Group</t>
  </si>
  <si>
    <t>PO Number</t>
  </si>
  <si>
    <t>Order Quantity</t>
  </si>
  <si>
    <t>Currency</t>
  </si>
  <si>
    <t>Order Subtotal</t>
  </si>
  <si>
    <t>Order Shipping &amp; Handling</t>
  </si>
  <si>
    <t>Order Promotion</t>
  </si>
  <si>
    <t>Order Tax</t>
  </si>
  <si>
    <t>Order Net Total</t>
  </si>
  <si>
    <t>Order Status</t>
  </si>
  <si>
    <t>Approver</t>
  </si>
  <si>
    <t>Account User</t>
  </si>
  <si>
    <t>Account User Email</t>
  </si>
  <si>
    <t>Shipment Date</t>
  </si>
  <si>
    <t>Shipment Status</t>
  </si>
  <si>
    <t>Delivery Status</t>
  </si>
  <si>
    <t>Expected Delivery Date</t>
  </si>
  <si>
    <t>Carrier Tracking #</t>
  </si>
  <si>
    <t>Shipment Quantity</t>
  </si>
  <si>
    <t>Shipping Address</t>
  </si>
  <si>
    <t>Shipment Subtotal</t>
  </si>
  <si>
    <t>Shipment Shipping &amp; Handling</t>
  </si>
  <si>
    <t>Shipment Promotion</t>
  </si>
  <si>
    <t>Shipment Tax</t>
  </si>
  <si>
    <t>Shipment Net Total</t>
  </si>
  <si>
    <t>Carrier Name</t>
  </si>
  <si>
    <t>Amazon-Internal Product Category</t>
  </si>
  <si>
    <t>ASIN</t>
  </si>
  <si>
    <t>Title</t>
  </si>
  <si>
    <t>UNSPSC</t>
  </si>
  <si>
    <t>Segment</t>
  </si>
  <si>
    <t>Family</t>
  </si>
  <si>
    <t>Class</t>
  </si>
  <si>
    <t>Commodity</t>
  </si>
  <si>
    <t>Brand Code</t>
  </si>
  <si>
    <t>Brand</t>
  </si>
  <si>
    <t>Manufacturer</t>
  </si>
  <si>
    <t>National Stock Number</t>
  </si>
  <si>
    <t>Item model number</t>
  </si>
  <si>
    <t>Part number</t>
  </si>
  <si>
    <t>Product Condition</t>
  </si>
  <si>
    <t>Company Compliance</t>
  </si>
  <si>
    <t>Listed PPU</t>
  </si>
  <si>
    <t>Purchase PPU</t>
  </si>
  <si>
    <t>Item Quantity</t>
  </si>
  <si>
    <t>Item Subtotal</t>
  </si>
  <si>
    <t>Item Shipping &amp; Handling</t>
  </si>
  <si>
    <t>Item Promotion</t>
  </si>
  <si>
    <t>Item Tax</t>
  </si>
  <si>
    <t>Item Net Total</t>
  </si>
  <si>
    <t>PO Line Item Id</t>
  </si>
  <si>
    <t>Tax Exemption Applied</t>
  </si>
  <si>
    <t>Tax Exemption Type</t>
  </si>
  <si>
    <t>Tax Exemption Opt Out</t>
  </si>
  <si>
    <t>Pricing Savings program</t>
  </si>
  <si>
    <t>Pricing Discount Applied</t>
  </si>
  <si>
    <t>Receiving Status</t>
  </si>
  <si>
    <t>Received Quantity</t>
  </si>
  <si>
    <t>Received Date</t>
  </si>
  <si>
    <t>Receiver Name</t>
  </si>
  <si>
    <t>Receiver Email</t>
  </si>
  <si>
    <t>GL Code</t>
  </si>
  <si>
    <t>Department</t>
  </si>
  <si>
    <t>Cost Center</t>
  </si>
  <si>
    <t>Project Code</t>
  </si>
  <si>
    <t>Location</t>
  </si>
  <si>
    <t>Custom Field 1</t>
  </si>
  <si>
    <t>Seller Name</t>
  </si>
  <si>
    <t>Seller Credentials</t>
  </si>
  <si>
    <t>08/18/2025</t>
  </si>
  <si>
    <t>112-1815601-9677016</t>
  </si>
  <si>
    <t>FIGUREOUT INC</t>
  </si>
  <si>
    <t>USD</t>
  </si>
  <si>
    <t>Pending Fulfillment</t>
  </si>
  <si>
    <t>FIGUREOUT ENTERPRISES</t>
  </si>
  <si>
    <t>b2b@figurout.com</t>
  </si>
  <si>
    <t>Shipping Soon</t>
  </si>
  <si>
    <t>08/19/2025</t>
  </si>
  <si>
    <t>PoshACE-Tech, 472 AMHERST ST UNIT 7904445, NASHUA, 03063-1204, NH, US</t>
  </si>
  <si>
    <t>CE</t>
  </si>
  <si>
    <t>B0D3PTBCY5</t>
  </si>
  <si>
    <t>Avantree C81-Gaming - USB-C Bluetooth 5.3 Audio Adapter for PS5, Qualcomm Chip, aptX Adaptive &amp; HD, Premium Sound, Works with AirPods, Bose Headphones &amp; More</t>
  </si>
  <si>
    <t>Information Technology Broadcasting and Telecommunications</t>
  </si>
  <si>
    <t>Computer Equipment and Accessories</t>
  </si>
  <si>
    <t>Computer accessories</t>
  </si>
  <si>
    <t>Bluetooth universal serial bus USB adapter</t>
  </si>
  <si>
    <t>AVANG</t>
  </si>
  <si>
    <t>Avantree</t>
  </si>
  <si>
    <t>BTDG-C81</t>
  </si>
  <si>
    <t>BTDG-C81-G</t>
  </si>
  <si>
    <t>New</t>
  </si>
  <si>
    <t>N/A</t>
  </si>
  <si>
    <t>No</t>
  </si>
  <si>
    <t>AvantreeDirect USA</t>
  </si>
  <si>
    <t>Registered Small Business, 889 certification, Classified Small Business - SBA Standard</t>
  </si>
  <si>
    <t>112-2869753-7173057</t>
  </si>
  <si>
    <t>B07QF84GJ4</t>
  </si>
  <si>
    <t>pzoz Earbuds Case Compatible for Apple iPhone/iPad/iPods EarPods, Earphones Cord Organizer Cover Wired Manager Holder Wrap Winder Mini Storage Carrying Cable Management (Earbuds)</t>
  </si>
  <si>
    <t>Communications Devices and Accessories</t>
  </si>
  <si>
    <t>Personal communications device accessories or parts</t>
  </si>
  <si>
    <t>Phone headset ear or speaker cushions</t>
  </si>
  <si>
    <t>pzoz</t>
  </si>
  <si>
    <t>PZOZ</t>
  </si>
  <si>
    <t>earbuds</t>
  </si>
  <si>
    <t>pzoz-earbud case</t>
  </si>
  <si>
    <t>Joyce Young-US</t>
  </si>
  <si>
    <t>112-5787295-6350602</t>
  </si>
  <si>
    <t>08/22/2025</t>
  </si>
  <si>
    <t>B08HGS5G8N</t>
  </si>
  <si>
    <t>Treedix 4 Pcs RJ45 8-pin Connector (8P8C) and Breakout Board Kit Compatible with Ethernet DMX-512 RS-485 RS-422 RS-232 (Unassambled)</t>
  </si>
  <si>
    <t>Components for information technology or broadcasting or telecommunications</t>
  </si>
  <si>
    <t>Treedix</t>
  </si>
  <si>
    <t>112-5303828-9813835</t>
  </si>
  <si>
    <t>Personal Computer</t>
  </si>
  <si>
    <t>B07QGY1YPB</t>
  </si>
  <si>
    <t>BIFALE Cat7 Ethernet Cable 25ft, Cat7 Outdoor Cable Triple Shielding SSTP 10Gbps 600MHz Ethernet Patch Cable for Modem Router LAN RJ45, UV/Water Proof, Direct Burial, PE Jacket</t>
  </si>
  <si>
    <t>Power Generation and Distribution Machinery and Accessories</t>
  </si>
  <si>
    <t>Electrical wire and cable and harness</t>
  </si>
  <si>
    <t>Electrical cable and accessories</t>
  </si>
  <si>
    <t>Network cable</t>
  </si>
  <si>
    <t>BIFALE</t>
  </si>
  <si>
    <t>Linfeng</t>
  </si>
  <si>
    <t>112-2010066-8943463</t>
  </si>
  <si>
    <t>B07CXSD73B</t>
  </si>
  <si>
    <t>Cat7 Ethernet Cable 3ft,Cat7 3Ft 15Ft 25Ft 50Ft 100Ft 125Ft 150Ft 175Ft 200Ft 225Ft 300Ft 330Ft 400Ft Shielded Grounded UV Resistant Waterproof Buried-able Network Cord with OFC for Modem, Router</t>
  </si>
  <si>
    <t>Phizli</t>
  </si>
  <si>
    <t>YOONECAN</t>
  </si>
  <si>
    <t>112-7850930-8795408</t>
  </si>
  <si>
    <t>08/20/2025</t>
  </si>
  <si>
    <t>Wireless</t>
  </si>
  <si>
    <t>B07FSDJ5PJ</t>
  </si>
  <si>
    <t>COMEXION Bluetooth Headset, Wireless Business Earpiece V4.1 Lightweight Noisy Suppression Bluetooth Earphone with Microphone for Phone/Laptop/Car（Blue+Case）</t>
  </si>
  <si>
    <t>Phone headsets</t>
  </si>
  <si>
    <t>COMEXION</t>
  </si>
  <si>
    <t>A12blue</t>
  </si>
  <si>
    <t>CTW-US</t>
  </si>
  <si>
    <t>112-0064574-0761000</t>
  </si>
  <si>
    <t>Business, Industrial, &amp; Scientific Supplies Basic</t>
  </si>
  <si>
    <t>B0B9WHQ7VL</t>
  </si>
  <si>
    <t>Thermalright Intel 12th/13th Generation LGA1700 Anti-Bending Buckle, Curved Pressure Plate, CPU Fixing Buckle, Fully Fitted and Fixed Without Trace Installation (Gray)</t>
  </si>
  <si>
    <t>Thermalright</t>
  </si>
  <si>
    <t>LGA 17XX-BCF-GRAY-D6</t>
  </si>
  <si>
    <t>THERMALRIGHT.EUR</t>
  </si>
  <si>
    <t>112-6743690-9029024</t>
  </si>
  <si>
    <t>Home Improvement</t>
  </si>
  <si>
    <t>B0C6QBPGFM</t>
  </si>
  <si>
    <t>E-outstanding Adjustable Aluminum Alloy Rack Scissor Lab Lifter Lab Jack Lift Stand Support Jack Platform Laser Level Holder Lab Lifting Platform</t>
  </si>
  <si>
    <t>Material Handling and Conditioning and Storage Machinery and their Accessories and Supplies</t>
  </si>
  <si>
    <t>Material handling machinery and equipment</t>
  </si>
  <si>
    <t>Lifting equipment and accessories</t>
  </si>
  <si>
    <t>E-outstanding</t>
  </si>
  <si>
    <t>13508-RSLL-1</t>
  </si>
  <si>
    <t>112-2303800-2657067</t>
  </si>
  <si>
    <t>Lawn &amp; Patio</t>
  </si>
  <si>
    <t>B0CSJY5WKC</t>
  </si>
  <si>
    <t>Premium Activated Carbon, Filter Media for Aquariums, Fish Tank, Pond, Swimming Pool, Bulk Charcoal Pellets Replacement for Electric Composter</t>
  </si>
  <si>
    <t>Domestic Appliances and Supplies and Consumer Electronic Products</t>
  </si>
  <si>
    <t>Domestic appliances</t>
  </si>
  <si>
    <t>Domestic kitchen appliances</t>
  </si>
  <si>
    <t>Break The Waves</t>
  </si>
  <si>
    <t>ShiHao</t>
  </si>
  <si>
    <t>SHL-23D</t>
  </si>
  <si>
    <t>SHL-23C</t>
  </si>
  <si>
    <t>112-0414798-3850642</t>
  </si>
  <si>
    <t>B00SBDGU9S</t>
  </si>
  <si>
    <t>Hamilton 84853 Microliter Syringe with Handle, 10 μL</t>
  </si>
  <si>
    <t>Laboratory and Measuring and Observing and Testing Equipment</t>
  </si>
  <si>
    <t>Laboratory supplies and fixtures</t>
  </si>
  <si>
    <t>Laboratory or sampling syringes</t>
  </si>
  <si>
    <t>HAMJU</t>
  </si>
  <si>
    <t>HamiltonBuhl</t>
  </si>
  <si>
    <t>Thomas Scientific</t>
  </si>
  <si>
    <t>Registered Small Business, ISO 9001, 889 certification, Classified Small Business - SBA Standard, Business Hour Delivery</t>
  </si>
  <si>
    <t>112-4697218-4977032</t>
  </si>
  <si>
    <t>B0CQJYM5L6</t>
  </si>
  <si>
    <t>Aceele USB C Hub 10Gbps, USB 3.2 Gen 2 Hub with 4 USB-C 3.2 Ports, 100W Power Delivery, 2FT Cable High Speed USBC Multiport Splitter for MacBook Pro/Air, iMac, iPad Pro(Not Support Extend Monitor)</t>
  </si>
  <si>
    <t>Universal serial bus hubs or connectors</t>
  </si>
  <si>
    <t>Aceele</t>
  </si>
  <si>
    <t>AC01-00069</t>
  </si>
  <si>
    <t>SiKaiRui-US</t>
  </si>
  <si>
    <t>112-0082454-7202652</t>
  </si>
  <si>
    <t>08/27/2025</t>
  </si>
  <si>
    <t>B08FBMNSPG</t>
  </si>
  <si>
    <t>Audiotek -CX2-300 Watts Maximum Power 2 Way 4 Ohm Car Audio Passive Crossover Networks/High and Low Frequency Response/Crossover- 3500 kHz (Pack of 2)</t>
  </si>
  <si>
    <t>Consumer electronics</t>
  </si>
  <si>
    <t>Audio and visual equipment</t>
  </si>
  <si>
    <t>AUDIOTEK</t>
  </si>
  <si>
    <t>CX2300</t>
  </si>
  <si>
    <t>Audio Watt Store</t>
  </si>
  <si>
    <t>Classified Small Business - SBA Standard, Business Hour Delivery</t>
  </si>
  <si>
    <t>112-1207837-8010644</t>
  </si>
  <si>
    <t>Pending</t>
  </si>
  <si>
    <t>Shipped</t>
  </si>
  <si>
    <t>TBA323703653137</t>
  </si>
  <si>
    <t>Amazon Logistics</t>
  </si>
  <si>
    <t>B0BDMHDZNL</t>
  </si>
  <si>
    <t>Print Head Printhead Replacement for L310 L360 L380 L351 Printer Replacement Parts Printhead Print Head Print Head Cleaning kit printhead Cleaning kit l360 Print Head dtf Prints</t>
  </si>
  <si>
    <t>Office Equipment and Accessories and Supplies</t>
  </si>
  <si>
    <t>Office machines and their supplies and accessories</t>
  </si>
  <si>
    <t>Printer and facsimile and photocopier supplies</t>
  </si>
  <si>
    <t>Marhynchus</t>
  </si>
  <si>
    <t>Marhynchusdc3g4b2u051371</t>
  </si>
  <si>
    <t>tanzqioo</t>
  </si>
  <si>
    <t>112-0605931-8701051</t>
  </si>
  <si>
    <t>08/21/2025</t>
  </si>
  <si>
    <t>USPS</t>
  </si>
  <si>
    <t>Photography</t>
  </si>
  <si>
    <t>B06WVZ97S7</t>
  </si>
  <si>
    <t>58mm Close-Up Filter Set (+1, +2, +4 and +10 Diopters) Magnification Kit for Canon Rebel T5, T6, T6i, T7i, T8i, EOS 80D, EOS 90D, EOS 77D, SL3 Cameras with Canon EF-S 18-55mm is STM Lens</t>
  </si>
  <si>
    <t>Printing and Photographic and Audio and Visual Equipment and Supplies</t>
  </si>
  <si>
    <t>Photographic or filming or video equipment</t>
  </si>
  <si>
    <t>Camera accessories</t>
  </si>
  <si>
    <t>Camera lens filter</t>
  </si>
  <si>
    <t>Big Mike's</t>
  </si>
  <si>
    <t>CU58</t>
  </si>
  <si>
    <t>BM-CU58K1-CNT6</t>
  </si>
  <si>
    <t>Big Mike's Electronics</t>
  </si>
  <si>
    <t>Registered Small Business, 889 certification, Classified Small Business - Gartner Standard</t>
  </si>
  <si>
    <t>112-6971108-5411458</t>
  </si>
  <si>
    <t>112-9610998-9045829</t>
  </si>
  <si>
    <t>B07WY4DPV3</t>
  </si>
  <si>
    <t>Akozon Cruze Gear Shift Knob 6 Speed Car Gear Shift Lever Knob Head Manual Shifter Knob for Cruze 2008 2009 2010 2011 2012</t>
  </si>
  <si>
    <t>Batteries and generators and kinetic power transmission</t>
  </si>
  <si>
    <t>Kinetic power transmission</t>
  </si>
  <si>
    <t>Akozon</t>
  </si>
  <si>
    <t>Akozont5e39h7rkm</t>
  </si>
  <si>
    <t>Terisass</t>
  </si>
  <si>
    <t>112-0921940-8329864</t>
  </si>
  <si>
    <t>B07KZQQ34L</t>
  </si>
  <si>
    <t>NotoCity for Garmin Instinct Band, Soft Silicone Replacement Watch Strap Compatible with Garmin Instinct 2/ Solar/Tactical (Camo White)</t>
  </si>
  <si>
    <t>Timepieces and Jewelry and Gemstone Products</t>
  </si>
  <si>
    <t>Timepieces</t>
  </si>
  <si>
    <t>Watch or clock parts or accessories</t>
  </si>
  <si>
    <t>Watch straps or bands or bracelets or fobs</t>
  </si>
  <si>
    <t>NotoCity</t>
  </si>
  <si>
    <t>112-1503849-3221024</t>
  </si>
  <si>
    <t>B08XBVXNFP</t>
  </si>
  <si>
    <t>Beelink Mini PC, Mini S12 Pro Intel 12th Gen 4-Core N100(up to 3.4GHz), Mini Computer 16GB DDR4 RAM 500GB SSD, Desktop PC Dual HDMI 4K UHD/Gigabit Ethernet/WiFi6/BT5.2/HTPC</t>
  </si>
  <si>
    <t>Computers</t>
  </si>
  <si>
    <t>Minicomputer</t>
  </si>
  <si>
    <t>Beelink</t>
  </si>
  <si>
    <t>Shenzhen AZW Technology Co.,Ltd.</t>
  </si>
  <si>
    <t>Beelink Shop</t>
  </si>
  <si>
    <t>112-0284839-0293004</t>
  </si>
  <si>
    <t>B08LL9Q7M4</t>
  </si>
  <si>
    <t>DC Brush 3V Mini Gear Motor, Micro Turbo Geared Motor 1218GE‑N20 Reduction Geared Motor(DC 3V 16RPM)</t>
  </si>
  <si>
    <t>Power sources</t>
  </si>
  <si>
    <t>Electric direct current DC motors</t>
  </si>
  <si>
    <t>Hilitand</t>
  </si>
  <si>
    <t>Hilitandke3fmh4zgn-11</t>
  </si>
  <si>
    <t>tanus</t>
  </si>
  <si>
    <t>112-7442316-2984267</t>
  </si>
  <si>
    <t>B0B7KBGZZL</t>
  </si>
  <si>
    <t>Aerbeis for DJI Magnetic Phone Holder Clamp - for Magsafe DJI Osmo Mobile 7P 7 SE 6 5 4 Adapter Magnets Clip Clamp Quick-Release Mount OM Gimbal Stabilizer Accessories</t>
  </si>
  <si>
    <t>Aerbeis</t>
  </si>
  <si>
    <t>YTCX</t>
  </si>
  <si>
    <t>XBR-YTCX</t>
  </si>
  <si>
    <t>Aerbeis-US</t>
  </si>
  <si>
    <t>112-6279274-1697862</t>
  </si>
  <si>
    <t>Apparel</t>
  </si>
  <si>
    <t>B0DDKJSQJ5</t>
  </si>
  <si>
    <t>co2CREA Hard Carrying Case Compatible with ASUS ROG Ally X 2024 / ASUS ROG Ally 2023 Z1 / ASUS ROG Ally 2023 Z1 Extreme Gaming Handheld Console and Accessories</t>
  </si>
  <si>
    <t>co2CREA</t>
  </si>
  <si>
    <t>Fxfcr ROG Ally X 2024</t>
  </si>
  <si>
    <t>CCDD1187</t>
  </si>
  <si>
    <t>co2crea shop</t>
  </si>
  <si>
    <t>112-9076921-7129839</t>
  </si>
  <si>
    <t>09/18/2025</t>
  </si>
  <si>
    <t>B07ZD4YPGT</t>
  </si>
  <si>
    <t>T12 Series Soldering Iron Tips Welding Tool Replacement Tips for FX-951 Rework Station(T12-D4)</t>
  </si>
  <si>
    <t>Industrial Manufacturing and Processing Machinery and Accessories</t>
  </si>
  <si>
    <t>Welding and soldering and brazing machinery and accessories and supplies</t>
  </si>
  <si>
    <t>Welding and soldering and brazing supplies</t>
  </si>
  <si>
    <t>YWBL-WH</t>
  </si>
  <si>
    <t>YWBL-WHpm9x0srwt4-10</t>
  </si>
  <si>
    <t>GUANGZHOUSHI LIANYITONGNUO MAOYIYOUXIANGONGSI</t>
  </si>
  <si>
    <t>112-2445817-3151429</t>
  </si>
  <si>
    <t>B0CFMX3JGR</t>
  </si>
  <si>
    <t>Kardon AV Receiver Remote Control - AVR 1710/171/1610/161 - 230C Compatible, Replacement</t>
  </si>
  <si>
    <t>Remote control</t>
  </si>
  <si>
    <t>ciciglow</t>
  </si>
  <si>
    <t>ciciglowvz9pmgdk05</t>
  </si>
  <si>
    <t>Ciciglow</t>
  </si>
  <si>
    <t>112-9444637-8597058</t>
  </si>
  <si>
    <t>Major Appliances</t>
  </si>
  <si>
    <t>B0BV2G4N8T</t>
  </si>
  <si>
    <t>Replacement HEPA Filter Compatible for Dreame Bot L10S Ultra Robot Vacuum Cleaner Parts Accessories 4PCS</t>
  </si>
  <si>
    <t>Distribution and Conditioning Systems and Equipment and Components</t>
  </si>
  <si>
    <t>Industrial filtering and purification</t>
  </si>
  <si>
    <t>Filters</t>
  </si>
  <si>
    <t>Air filters</t>
  </si>
  <si>
    <t>HMHAMA</t>
  </si>
  <si>
    <t>ZZHM</t>
  </si>
  <si>
    <t>L10S Ultra</t>
  </si>
  <si>
    <t>HCDM2656</t>
  </si>
  <si>
    <t>08/17/2025</t>
  </si>
  <si>
    <t>112-1359308-5977827</t>
  </si>
  <si>
    <t>112-6587458-5581844</t>
  </si>
  <si>
    <t>112-7448742-3270618</t>
  </si>
  <si>
    <t>B0060RBZA6</t>
  </si>
  <si>
    <t>JLab J6MS JBuds Stereo to Mono in-Ear Single Earbud, Style Headset with Enterprise Class Microphone, 3.5mm Headphone Jack, Black</t>
  </si>
  <si>
    <t>JLAC9</t>
  </si>
  <si>
    <t>JLab</t>
  </si>
  <si>
    <t>JLab Audio</t>
  </si>
  <si>
    <t>J6MS-BLK-FOIL</t>
  </si>
  <si>
    <t>JLab Store</t>
  </si>
  <si>
    <t>889 certification, Classified Small Business - SBA Standard</t>
  </si>
  <si>
    <t>112-0559525-2417052</t>
  </si>
  <si>
    <t>Musical Instruments</t>
  </si>
  <si>
    <t>B08D3Q1B86</t>
  </si>
  <si>
    <t>AZOR 5 Band Bass Guitar EQ Pedal Equalizer Effects Pedal for Electric Bass True Bypass Aluminium-Alloy</t>
  </si>
  <si>
    <t>Musical Instruments and Games and Toys and Arts and Crafts and Educational Equipment and Materials and Accessories and Supplies</t>
  </si>
  <si>
    <t>Musical Instruments and parts and accessories</t>
  </si>
  <si>
    <t>Musical instrument parts and accessories</t>
  </si>
  <si>
    <t>AZOR</t>
  </si>
  <si>
    <t>112-5304871-9333854</t>
  </si>
  <si>
    <t>B01M12VN67</t>
  </si>
  <si>
    <t>ZAGG InvisibleShield Glass Privacy Screen Protector For Apple iPhone</t>
  </si>
  <si>
    <t>ZAGG0</t>
  </si>
  <si>
    <t>ZAGG</t>
  </si>
  <si>
    <t>Zagg, Inc.</t>
  </si>
  <si>
    <t>IP7GPC-F00</t>
  </si>
  <si>
    <t>Amazon.com</t>
  </si>
  <si>
    <t>112-7757598-0177013</t>
  </si>
  <si>
    <t>B0CTTF13RR</t>
  </si>
  <si>
    <t>TUSITA Charger Cable Compatible with Withings Scanwatch 2 | Scanwatch Light Smart Watch - 1M</t>
  </si>
  <si>
    <t>Sub assemblies for electronic devices</t>
  </si>
  <si>
    <t>Computer cable</t>
  </si>
  <si>
    <t>TUSITA</t>
  </si>
  <si>
    <t>T00211</t>
  </si>
  <si>
    <t>112-7428574-4365017</t>
  </si>
  <si>
    <t>Jewelry</t>
  </si>
  <si>
    <t>B0CGXCSMMC</t>
  </si>
  <si>
    <t>Chofit Compatible with Xiaomi Band 8 Pro Strap for Women&amp;Men Breathable Silicone Replacement Wristbands Adjustable Sport Band for Xiaomi Mi Band 8 Pro (Black&amp;Gray&amp;DeepGreen&amp;NavyBlue)</t>
  </si>
  <si>
    <t>Chofit</t>
  </si>
  <si>
    <t>Yileda US</t>
  </si>
  <si>
    <t>112-2452033-4343413</t>
  </si>
  <si>
    <t>B0CNKKY3DG</t>
  </si>
  <si>
    <t>1/4 Inch TRS/TS Female to Female Gold-Plated Coupler (4 Pack), 1/4" TRS Stereo and TS Mono Jack Adapter Joiner, 6.35mm Extension Gender Changer Converter Connectors for Amplifier Speaker Guitar Sound</t>
  </si>
  <si>
    <t>Audio visual equipment accessories</t>
  </si>
  <si>
    <t>Togconn</t>
  </si>
  <si>
    <t>TOG-AUX-FFAD-6.35-4PK</t>
  </si>
  <si>
    <t>112-4786808-0619434</t>
  </si>
  <si>
    <t>TBA323699205325</t>
  </si>
  <si>
    <t>B09H6JLBTM</t>
  </si>
  <si>
    <t>LUXCEO Handheld Light Wand, Multicolor RGB LED Video Light for Photography, 2000mAh Rechargeable Mini Light Stick for Video Shooting Professional Tube Lights with Magnetic for YouTube, TikTok(Black)</t>
  </si>
  <si>
    <t>luxceo</t>
  </si>
  <si>
    <t>P100</t>
  </si>
  <si>
    <t>zhongyihai</t>
  </si>
  <si>
    <t>112-6044252-9969025</t>
  </si>
  <si>
    <t>B085CB538N</t>
  </si>
  <si>
    <t>OLIGHT i1R 2 EOS 150 Lumens Tiny Rechargeable Keychain Flashlight EDC Mini LED Keyring Light with Built-in Battery for Camping Hiking Dog Walking etc (Desert Tan)</t>
  </si>
  <si>
    <t>Electrical Systems and Lighting and Components and Accessories and Supplies</t>
  </si>
  <si>
    <t>Lighting Fixtures and Accessories</t>
  </si>
  <si>
    <t>Exterior lighting fixtures and accessories</t>
  </si>
  <si>
    <t>Flashlight</t>
  </si>
  <si>
    <t>OLILE</t>
  </si>
  <si>
    <t>OLIGHT</t>
  </si>
  <si>
    <t>AM-OL-I1R 2 DT-US</t>
  </si>
  <si>
    <t>Olight® Direct</t>
  </si>
  <si>
    <t>112-3923727-8384247</t>
  </si>
  <si>
    <t>Home</t>
  </si>
  <si>
    <t>B09T4Z8PGN</t>
  </si>
  <si>
    <t>Cricut Stencil Film, Flexible - 4ft roll (12' x 48') for Cricut Explore &amp; Maker Cutting Machines</t>
  </si>
  <si>
    <t>Laminating supplies</t>
  </si>
  <si>
    <t>CRIBU</t>
  </si>
  <si>
    <t>Cricut</t>
  </si>
  <si>
    <t>Provo Craft &amp; Novelty</t>
  </si>
  <si>
    <t>Skyline Market Solutions</t>
  </si>
  <si>
    <t>889 certification</t>
  </si>
  <si>
    <t>112-8629058-8491458</t>
  </si>
  <si>
    <t>Health and Beauty</t>
  </si>
  <si>
    <t>B083DC7RJX</t>
  </si>
  <si>
    <t>Aenllosi Hard Carrying Case Compatible with Withings BPM Connect Wi-Fi Smart Blood Pressure Monitor,Holder for Wireless Blood Pressure Monitor(Case Only)</t>
  </si>
  <si>
    <t>Aenllosi</t>
  </si>
  <si>
    <t>08/16/2025</t>
  </si>
  <si>
    <t>112-4561227-6928204</t>
  </si>
  <si>
    <t>TBA323671730958</t>
  </si>
  <si>
    <t>B083MN5DTF</t>
  </si>
  <si>
    <t>Polaroid Sunglasses Men's PLD 1016/S/NEW Polarized Square Sunglasses, Dark Havana, 50mm, 22mm</t>
  </si>
  <si>
    <t>Medical Equipment and Accessories and Supplies</t>
  </si>
  <si>
    <t>Patient care and treatment products and supplies</t>
  </si>
  <si>
    <t>Vision correction or cosmetic eyewear and related products</t>
  </si>
  <si>
    <t>Sunglasses</t>
  </si>
  <si>
    <t>POLD1</t>
  </si>
  <si>
    <t>Polaroid</t>
  </si>
  <si>
    <t>Polaroid Sunglasses</t>
  </si>
  <si>
    <t>PLD 1016/S/NEW</t>
  </si>
  <si>
    <t>112-5750450-5814620</t>
  </si>
  <si>
    <t>TBA323669254623</t>
  </si>
  <si>
    <t>B087N9ZCFY</t>
  </si>
  <si>
    <t>Hxchen 5Pin 12mm Waterproof Female/Male Wire Panel Power Chassis Metal Fittings Aviation Connector GX12-5P - (2 Sets)</t>
  </si>
  <si>
    <t>Electrical equipment and components and supplies</t>
  </si>
  <si>
    <t>Electrical lugs plugs and connectors</t>
  </si>
  <si>
    <t>Hxchen</t>
  </si>
  <si>
    <t>ok-348</t>
  </si>
  <si>
    <t>Heshin</t>
  </si>
  <si>
    <t>112-5079718-9013055</t>
  </si>
  <si>
    <t>TBA323690949313</t>
  </si>
  <si>
    <t>B08M478JZF</t>
  </si>
  <si>
    <t>Outlet Wall Mount for Google WiFi AC1200, No Messy Wires Space Saving Easily Be Moved Outlet Mount for Google Mesh WiFi Router, Best Design for Winding Power Cord (1 Pack)</t>
  </si>
  <si>
    <t>Computer display accessories</t>
  </si>
  <si>
    <t>Monitor arms or stands</t>
  </si>
  <si>
    <t>Pefecon</t>
  </si>
  <si>
    <t>Pefecon-GW2020</t>
  </si>
  <si>
    <t>BLKOCV-WT1P</t>
  </si>
  <si>
    <t>Pefecon Store</t>
  </si>
  <si>
    <t>TBA323690947464</t>
  </si>
  <si>
    <t>TBA323691643569</t>
  </si>
  <si>
    <t>112-6835722-8561026</t>
  </si>
  <si>
    <t>YT2523000701086336</t>
  </si>
  <si>
    <t>Yun Express</t>
  </si>
  <si>
    <t>B07RFK96CC</t>
  </si>
  <si>
    <t>Mini Small Travel Optical Mouse Portable USB Wired Mouse with Retractable USB Cord for PC Laptop Computer Desktop Office Business Home School Kids Girls Boys Women Men Gift(Silver)</t>
  </si>
  <si>
    <t>Computer data input devices</t>
  </si>
  <si>
    <t>Computer mouse or trackballs</t>
  </si>
  <si>
    <t>SXBan</t>
  </si>
  <si>
    <t>SSCM0177-S</t>
  </si>
  <si>
    <t>SHARE SUNSHINE</t>
  </si>
  <si>
    <t>112-5172150-5084228</t>
  </si>
  <si>
    <t>Closed</t>
  </si>
  <si>
    <t>Not Delivered</t>
  </si>
  <si>
    <t>TBA323686395185</t>
  </si>
  <si>
    <t>B0CG9Q54BC</t>
  </si>
  <si>
    <t>WOCCI 24mm Adjustable Nylon Watch Band, Quick Release Sport Loop Strap (Black)</t>
  </si>
  <si>
    <t>WOCCI</t>
  </si>
  <si>
    <t>Wocci Watch Bands</t>
  </si>
  <si>
    <t>HHNL24C4-UK</t>
  </si>
  <si>
    <t>HHNL24C4-CA</t>
  </si>
  <si>
    <t>Business Price</t>
  </si>
  <si>
    <t>Wocci Watch Bands~USA</t>
  </si>
  <si>
    <t>112-3817370-8613818</t>
  </si>
  <si>
    <t>TBA323660136993</t>
  </si>
  <si>
    <t>B086ZDD1TS</t>
  </si>
  <si>
    <t>Mchoi Hard Portable Case Compatible with Beyerdynamic DT 990 PRO/DT 770 PRO Open Studio Headphone, Case Only</t>
  </si>
  <si>
    <t>Mchoi</t>
  </si>
  <si>
    <t>M141</t>
  </si>
  <si>
    <t>Mchoi Direct</t>
  </si>
  <si>
    <t>112-6433333-1342657</t>
  </si>
  <si>
    <t>B08QTS7LPM</t>
  </si>
  <si>
    <t>CalDigit USB-C to HDMI 2.0b Adapter - 4K 60Hz, High Refresh Support, HDR, Compatible with Thunderbolt 3/4/5, USB 3.1/USB4 for Apple MacBook Air, 2016+ MacBook Pro, iPhone 16/15 (USB-C to HDMI 2.0b)</t>
  </si>
  <si>
    <t>CalDigit</t>
  </si>
  <si>
    <t>USBC-HDMI20b</t>
  </si>
  <si>
    <t>CalDigit, Inc.</t>
  </si>
  <si>
    <t>112-6118068-0733040</t>
  </si>
  <si>
    <t>TBA323661006288</t>
  </si>
  <si>
    <t>Automotive Parts and Accessories</t>
  </si>
  <si>
    <t>B0BTPM36KZ</t>
  </si>
  <si>
    <t>TANGSEN Key Fob Case TPU Cover Compatible with Land Rover Range Rover Sport Evoque Vogue Velar Discovery Transparent Carbon Fiber Texture 5 Button Protective Key Shell (Black)</t>
  </si>
  <si>
    <t>Defense and Law Enforcement and Security and Safety Equipment and Supplies</t>
  </si>
  <si>
    <t>Security surveillance and detection</t>
  </si>
  <si>
    <t>Locks and security hardware and accessories</t>
  </si>
  <si>
    <t>Key chains or key cases</t>
  </si>
  <si>
    <t>TANGSEN</t>
  </si>
  <si>
    <t>Guangzhou Lugang Trading Co., Ltd.</t>
  </si>
  <si>
    <t>LRSBx-TCE1</t>
  </si>
  <si>
    <t>112-6034406-4413001</t>
  </si>
  <si>
    <t>Lighting</t>
  </si>
  <si>
    <t>B0C54ZJW23</t>
  </si>
  <si>
    <t>OLIGHT IMINI 2 EDC Rechargeable Keychain Flashlight, 50 Lumens Compact and Portable Mini LED Keyring Lights with Built-in Battery Ideal for Everyday Carry and Emergencies (OD Green)</t>
  </si>
  <si>
    <t>IMINI2-ODG-300000</t>
  </si>
  <si>
    <t>112-0725503-0421843</t>
  </si>
  <si>
    <t>TBA323674960992</t>
  </si>
  <si>
    <t>B0BK2CP426</t>
  </si>
  <si>
    <t>Module, 14Pin Secure Storage Encryption Security Module Remote Card for Motherboard for 11</t>
  </si>
  <si>
    <t>Sanpyl</t>
  </si>
  <si>
    <t>Sanpylw1y3t8d6xe3120</t>
  </si>
  <si>
    <t>Sutinner</t>
  </si>
  <si>
    <t>112-9540553-1636218</t>
  </si>
  <si>
    <t>B0CB8WCZQZ</t>
  </si>
  <si>
    <t>TopPerfekt Band Compatible with Garmin Forerunner 965, Soft Silicone Replacement Watch Band Strap for 965 Smart Watch for Women Men Black - Grey</t>
  </si>
  <si>
    <t>TopPerfekt</t>
  </si>
  <si>
    <t>112-6050633-6156251</t>
  </si>
  <si>
    <t>Watch</t>
  </si>
  <si>
    <t>B07T97L7X1</t>
  </si>
  <si>
    <t>BINLUN Ultra Thin Mesh Stainless Steel Watch Band Light Watch Strap Polished Watch Bracelets Replacement 12mm/14mm/16mm/18mm/20mm/22mm for Men Women with Butterfly Buckle(Silver and Gold,12mm)</t>
  </si>
  <si>
    <t>BINLUN</t>
  </si>
  <si>
    <t>EUBL00025B-SG12</t>
  </si>
  <si>
    <t>US PRINCE GERA Flagship Store</t>
  </si>
  <si>
    <t>112-2265836-2015402</t>
  </si>
  <si>
    <t>B0CVNC4RRG</t>
  </si>
  <si>
    <t>Polaroid Hi-Print Paper - 2x3 Photo Paper Cardridge - 20 Photos (6355)</t>
  </si>
  <si>
    <t>Paper Materials and Products</t>
  </si>
  <si>
    <t>Paper products</t>
  </si>
  <si>
    <t>Printing and writing paper</t>
  </si>
  <si>
    <t>Printer or copier paper</t>
  </si>
  <si>
    <t>POP2C</t>
  </si>
  <si>
    <t>112-8363787-4366610</t>
  </si>
  <si>
    <t>Speakers</t>
  </si>
  <si>
    <t>B07VDHYJ8N</t>
  </si>
  <si>
    <t>Linkidea Headphones Case Compatible with JBL Tour ONE &amp; Tune Headphones, Protective Hard Shell Travel Bag with Cable &amp; Charger Storage (Black)</t>
  </si>
  <si>
    <t>Linkidea</t>
  </si>
  <si>
    <t>LinkIdea</t>
  </si>
  <si>
    <t>LI2234</t>
  </si>
  <si>
    <t>112-7672765-5564201</t>
  </si>
  <si>
    <t>B08F2B62TJ</t>
  </si>
  <si>
    <t>Hermitshell Hard Travel Case for TMY Mini Upgraded Bluetooth Projector with Tripod (Case for Projector + Tripod)</t>
  </si>
  <si>
    <t>Audio and visual presentation and composing equipment</t>
  </si>
  <si>
    <t>Projectors and supplies</t>
  </si>
  <si>
    <t>Hermitshell</t>
  </si>
  <si>
    <t>200731-02</t>
  </si>
  <si>
    <t>HermitShell Case</t>
  </si>
  <si>
    <t>114-7052257-1171454</t>
  </si>
  <si>
    <t>CONFIDENTIAL, CONFIDENTIAL, CONFIDENTIAL, 00000, CONFIDENTIAL, US</t>
  </si>
  <si>
    <t>Reload Gift Card Balance</t>
  </si>
  <si>
    <t>B0CHTKNWBL</t>
  </si>
  <si>
    <t>Amazon Gift Card Balance Reload</t>
  </si>
  <si>
    <t>Financial Instruments, Products, Contracts and Agreements</t>
  </si>
  <si>
    <t>Monetary instruments or currency</t>
  </si>
  <si>
    <t>Representative money or currency (inc. Digital Gift card)</t>
  </si>
  <si>
    <t>Digital currency (inc. Digital Gift card)</t>
  </si>
  <si>
    <t>Amazon</t>
  </si>
  <si>
    <t>Amazon Reload</t>
  </si>
  <si>
    <t>1_US_Reload</t>
  </si>
  <si>
    <t>08/13/2025</t>
  </si>
  <si>
    <t>112-5381420-9884269</t>
  </si>
  <si>
    <t>08/14/2025</t>
  </si>
  <si>
    <t>Delivered</t>
  </si>
  <si>
    <t>08/15/2025</t>
  </si>
  <si>
    <t>TBA323619773275</t>
  </si>
  <si>
    <t>B07MPYC6HN</t>
  </si>
  <si>
    <t>SVBONY SV106 Guide Scope with Helical Focuser Finder and Guide Scope Multi-Use for Astronomical Telescope (60mm)</t>
  </si>
  <si>
    <t>Measuring and observing and testing instruments</t>
  </si>
  <si>
    <t>Viewing and observing instruments and accessories</t>
  </si>
  <si>
    <t>Telescopes</t>
  </si>
  <si>
    <t>SVBONY</t>
  </si>
  <si>
    <t>SV106</t>
  </si>
  <si>
    <t>SVBONY Direct</t>
  </si>
  <si>
    <t>112-0993934-0233065</t>
  </si>
  <si>
    <t>B009NSR2W4</t>
  </si>
  <si>
    <t>Skross World to USA Country Travel Adaptor, White</t>
  </si>
  <si>
    <t>Batteries and cells and accessories</t>
  </si>
  <si>
    <t>Battery chargers</t>
  </si>
  <si>
    <t>SKRPE</t>
  </si>
  <si>
    <t>SKROSS</t>
  </si>
  <si>
    <t>Skross</t>
  </si>
  <si>
    <t>MasterTraders</t>
  </si>
  <si>
    <t>112-6453402-6673033</t>
  </si>
  <si>
    <t>TBA323594758729</t>
  </si>
  <si>
    <t>B08R2SG6VJ</t>
  </si>
  <si>
    <t>Nakedcellphone Case for Motorola RAZR 5G Flip Phone, [Red] Protective Snap-On Hard Shell Cover [Grid Texture] for Motorola Moto RAZR 5G Flip Phone (2020) XT2071</t>
  </si>
  <si>
    <t>Nakedcellphone</t>
  </si>
  <si>
    <t>RAZR5G-GRID-RED</t>
  </si>
  <si>
    <t>nakedcellphone</t>
  </si>
  <si>
    <t>112-3881321-3477015</t>
  </si>
  <si>
    <t>B0CFF48GPT</t>
  </si>
  <si>
    <t>MOSISO 360 Protective Laptop Case 16 inch, 15-15.6 inch Laptop Sleeve Compatible with MacBook Pro 16, HP Acer Dell Lenovo ASUS Notebook, Side Open Bag with 2 Raised&amp;1 Flapover Pockets, Black</t>
  </si>
  <si>
    <t>MOSISO</t>
  </si>
  <si>
    <t>Mosiso</t>
  </si>
  <si>
    <t>MO-15-FP-SOP-OT-RSFLPPKTS-BT-BF-BK</t>
  </si>
  <si>
    <t>112-5859167-5595417</t>
  </si>
  <si>
    <t>4PX3001948034789CN</t>
  </si>
  <si>
    <t>4PX</t>
  </si>
  <si>
    <t>B083721M71</t>
  </si>
  <si>
    <t>Gas Torch Flame Torch Portable Adjustable Gas Blow Torch Manual Ignition Welding Gun for Outdoors Barbecue 1300℃ Flame Torch Head</t>
  </si>
  <si>
    <t>Tools and General Machinery</t>
  </si>
  <si>
    <t>Hand tools</t>
  </si>
  <si>
    <t>Power tools</t>
  </si>
  <si>
    <t>Walfront</t>
  </si>
  <si>
    <t>WAL FRONTkzycpgvag4</t>
  </si>
  <si>
    <t>Perfurt</t>
  </si>
  <si>
    <t>112-9021300-5545037</t>
  </si>
  <si>
    <t>B0BY42TYHG</t>
  </si>
  <si>
    <t>Nextorage 128GB SDXC UHS-II V90 Japanese Brand pSLC Max. Write Speed 299MB/s Max. Read Speed 300MB/s 4K Recording NX-F2PRO128G SD Card Memory for Camera</t>
  </si>
  <si>
    <t>Removable storage media</t>
  </si>
  <si>
    <t>NE66T</t>
  </si>
  <si>
    <t>Nextorage</t>
  </si>
  <si>
    <t>NX-F2PRO128G/INE</t>
  </si>
  <si>
    <t>NX-F2PRO</t>
  </si>
  <si>
    <t>112-1506217-8985843</t>
  </si>
  <si>
    <t>TBA323623071523</t>
  </si>
  <si>
    <t>B0769KCQCB</t>
  </si>
  <si>
    <t>Polaroid Sunglasses Men's PLD 2059/S Square Sunglasses, Matte Black/Polarized Gray, 60mm, 14mm</t>
  </si>
  <si>
    <t>Polaroid Sunglasses (Safilo Group)</t>
  </si>
  <si>
    <t>PLD2059/S</t>
  </si>
  <si>
    <t>PLD 2059/S M9 003 003</t>
  </si>
  <si>
    <t>112-6437954-8414630</t>
  </si>
  <si>
    <t>FedEx</t>
  </si>
  <si>
    <t>B07MTRGFPT</t>
  </si>
  <si>
    <t>J-Tech Digital HDMI Multi-Viewer Quad 4x1 Seamless Switch 1080p Switcher w/5 Display Modes &amp; VGA Loop Out [JTECH-MV41V]</t>
  </si>
  <si>
    <t>J-Tech Digital</t>
  </si>
  <si>
    <t>J-Tech Digital INC</t>
  </si>
  <si>
    <t>JTECH-MV41V</t>
  </si>
  <si>
    <t>JTD-440</t>
  </si>
  <si>
    <t>J-Tech Digital, Inc</t>
  </si>
  <si>
    <t>Women-Owned Small Business, Registered Small Business, TX: DBE - Disadvantaged Business Enterprise, TX: HUB - Historically Underutilized Business, 889 certification, Business Hour Delivery, Classified Small Business - Gartner Standard</t>
  </si>
  <si>
    <t>112-6953379-9418606</t>
  </si>
  <si>
    <t>TBA323595539180</t>
  </si>
  <si>
    <t>B0CWNSZDMF</t>
  </si>
  <si>
    <t>G4Free Tennis Bag, Tennis Backpack for Women Men, Large Pickleball Bag, Holds 4 Rackets with Shoe Compartment</t>
  </si>
  <si>
    <t>Apparel and Luggage and Personal Care Products</t>
  </si>
  <si>
    <t>Luggage and handbags and packs and cases</t>
  </si>
  <si>
    <t>Purses and handbags and bags</t>
  </si>
  <si>
    <t>G4Free</t>
  </si>
  <si>
    <t>TN24B327</t>
  </si>
  <si>
    <t>112-0764055-6636201</t>
  </si>
  <si>
    <t>TBA323604172311</t>
  </si>
  <si>
    <t>B07JFN5SJB</t>
  </si>
  <si>
    <t>NEWCARE HDMI Surge Protector, Mini Portable HDMI 1.4 Protector for ESD and Surge Protection, Support HDCP 4K 30Hz - 1 Pack</t>
  </si>
  <si>
    <t>NEWCARE</t>
  </si>
  <si>
    <t>NEWCARE NEWPOWER</t>
  </si>
  <si>
    <t>4K@30Hz</t>
  </si>
  <si>
    <t>DGOZ</t>
  </si>
  <si>
    <t>112-6270686-5590650</t>
  </si>
  <si>
    <t>B0CM5Z64K1</t>
  </si>
  <si>
    <t>BDWZNLA New CPU+gpu Cooling Fan for HP Victus 9 16-R Fan TPN-C169 N44738-001 JPR60 JPP67 JPR68 JPP61 MG75091V1-C190-S9A DC12V 9.60W</t>
  </si>
  <si>
    <t>Chassis components</t>
  </si>
  <si>
    <t>Computer cooling fan</t>
  </si>
  <si>
    <t>BDWZNLA</t>
  </si>
  <si>
    <t>16-R fan TPN-C169 N44738-001 12V</t>
  </si>
  <si>
    <t>统携贸易</t>
  </si>
  <si>
    <t>112-6549521-9720222</t>
  </si>
  <si>
    <t>B08864L7N3</t>
  </si>
  <si>
    <t>Treedix 3.5 inch TFT Touch Screen Module 320x480 Resolution LCD Display Compatible with Raspberry Pi 4B/3B/3B+ with Touch Pen ABS Case and Cooling Fan Compatible with Raspberry Pi 4B</t>
  </si>
  <si>
    <t>Computer displays</t>
  </si>
  <si>
    <t>TRX2-0086</t>
  </si>
  <si>
    <t>112-0471772-0615401</t>
  </si>
  <si>
    <t>B0BHHKMK65</t>
  </si>
  <si>
    <t>Gosasa Men's Watches Multi Function Military S-Shock Sports Watch LED Digital Waterproof Alarm Watches (8049_Orange)</t>
  </si>
  <si>
    <t>Watches</t>
  </si>
  <si>
    <t>Wrist watches</t>
  </si>
  <si>
    <t>Gosasa</t>
  </si>
  <si>
    <t>GOSASA</t>
  </si>
  <si>
    <t>GOSK1520</t>
  </si>
  <si>
    <t>112-7561608-9189861</t>
  </si>
  <si>
    <t>B08JPRYYMR</t>
  </si>
  <si>
    <t>FiTSTILL 10PCS Screen Protector for Go Pro Hero 12/Hero 11/Hero 10/Hero 9 Black,3 Pack Ultra lear Tempered Glass Screen protector+1pcs Rubber Lens Protective cover Accessories Kit</t>
  </si>
  <si>
    <t>FiTSTILL</t>
  </si>
  <si>
    <t>FitStill</t>
  </si>
  <si>
    <t>GoPro Hero 12/11/10 / 9 Black</t>
  </si>
  <si>
    <t>For Go pro hero 12/11/10/9 black</t>
  </si>
  <si>
    <t>FitStillOnLine</t>
  </si>
  <si>
    <t>112-7624068-3705027</t>
  </si>
  <si>
    <t>PC Accessory</t>
  </si>
  <si>
    <t>B087Q2SC95</t>
  </si>
  <si>
    <t>Comimark 1Pcs CV4-YQ-04R2G Fixing Thread Joystick Switch 2.5mm Joystick 360 Degree 4NO 4NC</t>
  </si>
  <si>
    <t>Electrical switches and accessories</t>
  </si>
  <si>
    <t>Comimark</t>
  </si>
  <si>
    <t>LY642</t>
  </si>
  <si>
    <t>LiuLingWan(品牌已备案,跟卖必投诉封店,绝不和解)</t>
  </si>
  <si>
    <t>112-2152349-7001842</t>
  </si>
  <si>
    <t>B01MZ4ZXHX</t>
  </si>
  <si>
    <t>MOSISO Laptop Case 15 inch, 15 inch Laptop Sleeve Compatible with MacBook Air 15 M4 A3241 M3 A3114 M2 A2941 2025 2024 2023,Dell XPS 15,Polyester Vertical Computer Sleeve Bag with Pocket, Black</t>
  </si>
  <si>
    <t>MO-14-Polyester-Vertical-Sleeve-Black</t>
  </si>
  <si>
    <t>112-4784676-5985026</t>
  </si>
  <si>
    <t>4PX3001947372264CN</t>
  </si>
  <si>
    <t>B08JH2KMBP</t>
  </si>
  <si>
    <t>Camera Quick Release Plate Profession Gimbal Increase Pad Riser Base Quick Release Plate for Lab S Crane 2 Crane 3 for Riser</t>
  </si>
  <si>
    <t>riutyg06xoekr27</t>
  </si>
  <si>
    <t>Huimijor</t>
  </si>
  <si>
    <t>112-1044623-8754626</t>
  </si>
  <si>
    <t>B08GPN3MKN</t>
  </si>
  <si>
    <t>Deity V-Mic D4 Mini Video Microphone,20mph Wind Rating,Runs of 1-5V from Cameras,Phones,and Audio Recorders Interview Mic with Shock Mount for Vlog Pocket Cam DSLR Camera</t>
  </si>
  <si>
    <t>Microphones</t>
  </si>
  <si>
    <t>Deity</t>
  </si>
  <si>
    <t>D4 Duo</t>
  </si>
  <si>
    <t>Mi-V-Mic D4 Duo</t>
  </si>
  <si>
    <t>Mivitar Official Store</t>
  </si>
  <si>
    <t>112-9854767-5390624</t>
  </si>
  <si>
    <t>112-9765822-4866629</t>
  </si>
  <si>
    <t>B07KZMY8LS</t>
  </si>
  <si>
    <t>NotoCity for Garmin Instinct Band, Soft Silicone Replacement Watch Strap Compatible with Garmin Instinct 2/ Solar/Tactical (Camo Army Green)</t>
  </si>
  <si>
    <t>112-7672357-8973046</t>
  </si>
  <si>
    <t>B0866753FP</t>
  </si>
  <si>
    <t>Rolling Square inCharge 6 - Keychain USB C Charger Cable, Lightning Cable and Micro-USB for Smartphone, Universal Cable Charger 6 in 1, USB Plug, 15W, Gray</t>
  </si>
  <si>
    <t>Rolling Square</t>
  </si>
  <si>
    <t>RollingSquare</t>
  </si>
  <si>
    <t>112-0589875-4755415</t>
  </si>
  <si>
    <t>Luggage</t>
  </si>
  <si>
    <t>B0C5X26747</t>
  </si>
  <si>
    <t>WERJIA Hard Travel Case Compatible with Canon PowerShot V10 Vlog Camera (small)</t>
  </si>
  <si>
    <t>WERJIA</t>
  </si>
  <si>
    <t>112-5679381-0266668</t>
  </si>
  <si>
    <t>TBA323617340521</t>
  </si>
  <si>
    <t>B08JTDLMXJ</t>
  </si>
  <si>
    <t>Sintech M.2 nVME SSD Adapter Card Upgrade Kits,Compatible for MacBook Air(2013-2017 Year) and MacBook PRO（Late 2013-2015 Year,iMac</t>
  </si>
  <si>
    <t>Sintech</t>
  </si>
  <si>
    <t>Sintech Electronic</t>
  </si>
  <si>
    <t>ST-NGFF2013-D</t>
  </si>
  <si>
    <t>Sintech adapter</t>
  </si>
  <si>
    <t>112-4461739-5712257</t>
  </si>
  <si>
    <t>TBA323619313846</t>
  </si>
  <si>
    <t>B0B71KY65Z</t>
  </si>
  <si>
    <t>CYNOVA External Microphone Adapter for Insta 360 X3 Camera, Type-C and 3.5mm Audio Ports Support Charger and Record for Insta 360 X3 Accessories</t>
  </si>
  <si>
    <t>CYNOVA</t>
  </si>
  <si>
    <t>CYNOVAUS</t>
  </si>
  <si>
    <t>X3 Mic adapter</t>
  </si>
  <si>
    <t>112-2316915-8534619</t>
  </si>
  <si>
    <t>1ZAC27501318500831</t>
  </si>
  <si>
    <t>UPS</t>
  </si>
  <si>
    <t>Video Games</t>
  </si>
  <si>
    <t>B00FJ2KR9I</t>
  </si>
  <si>
    <t>OSTENT Non-slip Dance Pad Dancing Mat for Nintendo Wii Gamecube NGC Console Dance Revolution DDR Video Games</t>
  </si>
  <si>
    <t>Game pads or joy sticks</t>
  </si>
  <si>
    <t>OSTENT</t>
  </si>
  <si>
    <t>ostent</t>
  </si>
  <si>
    <t>112-8180651-7282621</t>
  </si>
  <si>
    <t>B07G7C9GDS</t>
  </si>
  <si>
    <t>JCHENG SECURITY JC 210ft Infrared Illuminator, 20 LEDs 90 Degree Wide Angle IR Illuminator for Night Vision,Waterproof LED Infrared Flood Light Black</t>
  </si>
  <si>
    <t>Surveillance and detection equipment</t>
  </si>
  <si>
    <t>JCHENG SECURITY</t>
  </si>
  <si>
    <t>Shenzhen Jing Cheng Digital Surveillance Co.,Ltd</t>
  </si>
  <si>
    <t>IRINB20B</t>
  </si>
  <si>
    <t>JCHENG  DIGITAL SECURITY</t>
  </si>
  <si>
    <t>112-2432792-5579406</t>
  </si>
  <si>
    <t>TBA323598688879</t>
  </si>
  <si>
    <t>B0BNF3XD96</t>
  </si>
  <si>
    <t>GLOTRENDS SA3112-C 12-Port PCIe X1 SATA Expansion Card with SATA and Power Cables, Compatible with Windows,Linux,Mac OS,NAS</t>
  </si>
  <si>
    <t>System Cards</t>
  </si>
  <si>
    <t>GLOTRENDS</t>
  </si>
  <si>
    <t>glotrends</t>
  </si>
  <si>
    <t>12-Port, X1</t>
  </si>
  <si>
    <t>SA3112J</t>
  </si>
  <si>
    <t>GLOTRENDS US Official Store</t>
  </si>
  <si>
    <t>112-3490069-4682646</t>
  </si>
  <si>
    <t>TBA323599814931</t>
  </si>
  <si>
    <t>112-9834958-0469052</t>
  </si>
  <si>
    <t>112-4241068-4526634</t>
  </si>
  <si>
    <t>TBA323609244683</t>
  </si>
  <si>
    <t>B0CJ2MDKWZ</t>
  </si>
  <si>
    <t>MOSWAG USB C to 6.35mm 1/4 TRS Audio Stereo Cable (6.6 ft/2m), Type C to 6.35mm Jack Recording Cable for Studio, Singing and Other Recording Venues</t>
  </si>
  <si>
    <t>MOSWAG</t>
  </si>
  <si>
    <t>MOSWAG Direct</t>
  </si>
  <si>
    <t>112-4766147-6272254</t>
  </si>
  <si>
    <t>B09WTHQP9H</t>
  </si>
  <si>
    <t>kwmobile Case Compatible with Samsung Galaxy A53 5G Case - TPU Silicone Phone Cover with Soft Finish - Blueberry</t>
  </si>
  <si>
    <t>kwmobile</t>
  </si>
  <si>
    <t>KW-Commerce</t>
  </si>
  <si>
    <t>57835.186_m002110</t>
  </si>
  <si>
    <t>KW-Commerce-US</t>
  </si>
  <si>
    <t>112-2980809-5274602</t>
  </si>
  <si>
    <t>TBA323587000366</t>
  </si>
  <si>
    <t>B0C6KDG4QX</t>
  </si>
  <si>
    <t>Backup Camera Rear View Camera 95760D3100 Parking Assist Camera Replacement for 2016?2017</t>
  </si>
  <si>
    <t>Cameras</t>
  </si>
  <si>
    <t>Aramox</t>
  </si>
  <si>
    <t>Aramoxwsq40ykghc</t>
  </si>
  <si>
    <t>Codalo-US</t>
  </si>
  <si>
    <t>112-1958862-9578646</t>
  </si>
  <si>
    <t>B0B9BJL73J</t>
  </si>
  <si>
    <t>LEFTFOTO Camera Cage Top Handle NATO Rail Standard with 7mm NATO Rail for DLSR Camera Cage,Anti-Off and Quick Release Design.</t>
  </si>
  <si>
    <t>Leftfoto</t>
  </si>
  <si>
    <t>HD-015</t>
  </si>
  <si>
    <t>112-4344845-1353006</t>
  </si>
  <si>
    <t>B09Z2G9DWR</t>
  </si>
  <si>
    <t>Deal4GO DC Power Jack Cable Socket 4VP7C 04VP7C DC301015Q00 Replacement for Dell Inspiron 3405 3501 3505 3593 5593 5594 Vostro 3500 3501</t>
  </si>
  <si>
    <t>NA</t>
  </si>
  <si>
    <t>DC301015Q00</t>
  </si>
  <si>
    <t>DC301015T00</t>
  </si>
  <si>
    <t>Deal4Go</t>
  </si>
  <si>
    <t>114-0793025-4937030</t>
  </si>
  <si>
    <t>112-3260092-9075444</t>
  </si>
  <si>
    <t>TBA323570311832</t>
  </si>
  <si>
    <t>B09PYMXX8S</t>
  </si>
  <si>
    <t>JIANDUN Swiss Movement Men's One Hand 24 Hour Watch Single Hand Black Case with Italian Leather Strap(Black)</t>
  </si>
  <si>
    <t>JIANDUN</t>
  </si>
  <si>
    <t>JD37304</t>
  </si>
  <si>
    <t>JD37304B+</t>
  </si>
  <si>
    <t>JIANDUN Watches Direct</t>
  </si>
  <si>
    <t>112-8874263-0751403</t>
  </si>
  <si>
    <t>TBA323558620218</t>
  </si>
  <si>
    <t>Network Media Player</t>
  </si>
  <si>
    <t>B0C5LTQMC1</t>
  </si>
  <si>
    <t>Language Translator Earbuds, Y113 Smart Earbud Translator in Real Time, Smart Voice Translator Device Supports 84 Languages, 5 Modes, HiFi Stereo, Translating Earbuds with Charging Case (1pcs)</t>
  </si>
  <si>
    <t>Yoidesu</t>
  </si>
  <si>
    <t>Yoidesu2mdko56tfz</t>
  </si>
  <si>
    <t>112-0697252-6969022</t>
  </si>
  <si>
    <t>TBA323570104935</t>
  </si>
  <si>
    <t>B091PL3NG9</t>
  </si>
  <si>
    <t>LEKUFEE Waterproof Hard Case for DJI FPV Drone &amp; Accessories - Compatible with DJI Goggles 2 &amp; Motion Controller (Case Only)</t>
  </si>
  <si>
    <t>Lekufee</t>
  </si>
  <si>
    <t>LEKUFEE</t>
  </si>
  <si>
    <t>LK1301</t>
  </si>
  <si>
    <t>Lekufee Direct US</t>
  </si>
  <si>
    <t>112-8144217-4330606</t>
  </si>
  <si>
    <t>B0CLCXDVWT</t>
  </si>
  <si>
    <t>PHOLSY Camcorder Remote Wireless Camcorder Remote Control with LANC Remote, Video Zoom, Video Focus, IRIS and Video Recording Remote Compatible with Canon and Sony Camcorders</t>
  </si>
  <si>
    <t>PHOLSY</t>
  </si>
  <si>
    <t>LSYWXZOOM</t>
  </si>
  <si>
    <t>PHOLSY US</t>
  </si>
  <si>
    <t>112-3600262-2380229</t>
  </si>
  <si>
    <t>B07F63FPT3</t>
  </si>
  <si>
    <t>Funturbo Ultimate Version SD2Vita 5.0 Memory Card Adapter, PS Vita PSVSD Micro SD Adapter PSV 1000/2000 PSTV FW 3.60 HENkaku Enso System</t>
  </si>
  <si>
    <t>Funturbo</t>
  </si>
  <si>
    <t>FTB-05</t>
  </si>
  <si>
    <t>112-9887182-6157043</t>
  </si>
  <si>
    <t>TBA323555884349</t>
  </si>
  <si>
    <t>B0951389DJ</t>
  </si>
  <si>
    <t>5FT USB Micro Bose SoundLink Color, Color II 2 Charger Charging Cord Cable for Bose SoundLink Revolve+ II, SoundLink Micro II, Mini II, QuietComfort 35 II, 20, SoundSport Bluetooth Speaker Power Cord</t>
  </si>
  <si>
    <t>LILIBIN</t>
  </si>
  <si>
    <t>LiliBin</t>
  </si>
  <si>
    <t>LLB-032</t>
  </si>
  <si>
    <t>112-0418681-4593842</t>
  </si>
  <si>
    <t>TBA323559032674</t>
  </si>
  <si>
    <t>B0B42LZTC6</t>
  </si>
  <si>
    <t>Lijinlan Men's Resin Replacement Watch Band for Casio AE-1000W AE-1200 AE-1300 AEQ-110W AQ-S800W MRW-200H SGW-300H SGW-400H W-216H W-218H W-735H Waterproof Watch Strap (Red)</t>
  </si>
  <si>
    <t>Lijinlan</t>
  </si>
  <si>
    <t>112-4877721-8212259</t>
  </si>
  <si>
    <t>B09B9RL1QQ</t>
  </si>
  <si>
    <t>Keyboard Lube GPL 205g0 Switch Lube Grease for Mechanical Keyboard Cherry Mx Switches Stabilizers</t>
  </si>
  <si>
    <t>Sumgsn</t>
  </si>
  <si>
    <t>USA-GPL 205 g0</t>
  </si>
  <si>
    <t>112-7089019-9981831</t>
  </si>
  <si>
    <t>08/29/2025</t>
  </si>
  <si>
    <t>4PX3060153513333CN</t>
  </si>
  <si>
    <t>B097C26TH9</t>
  </si>
  <si>
    <t>HangTon Hirose 12 Pin Male HR10A-10P-12P to Open End Flying Cable Bare Wire for Sony Hitachi Camera Remote Control, B4 ENG Lens Extension, Amira and Alexa Mini PL Lens Mount Steel (1 m)</t>
  </si>
  <si>
    <t>HangTon</t>
  </si>
  <si>
    <t>HangTon Connect</t>
  </si>
  <si>
    <t>HR12P-open</t>
  </si>
  <si>
    <t>Hangton connect</t>
  </si>
  <si>
    <t>112-5837542-6829051</t>
  </si>
  <si>
    <t>B0DNJSXNG5</t>
  </si>
  <si>
    <t>co2CREA for Anker 25,000mAh Laptop Power Bank, Hard Travel Case Compatible with Anker Zolo A1695 Power Bank 25K 165W, Case Only (Black Case)</t>
  </si>
  <si>
    <t>X2024077</t>
  </si>
  <si>
    <t>112-5644990-3152220</t>
  </si>
  <si>
    <t>TBA323556736111</t>
  </si>
  <si>
    <t>B07Z7TD29C</t>
  </si>
  <si>
    <t>BINLUN Nylon Watch Band Thick G10 Premium Ballistic Nylon Multicolor Replacement Watch Straps with Silver/Black Stainless Steel Buckle for Men Women 18mm 20mm 22mm 24mm</t>
  </si>
  <si>
    <t>BL00032B-NBB222</t>
  </si>
  <si>
    <t>BINLUN FLAGSHIP STORE</t>
  </si>
  <si>
    <t>112-6554705-4649022</t>
  </si>
  <si>
    <t>112-4660679-4737853</t>
  </si>
  <si>
    <t>TBA323568723969</t>
  </si>
  <si>
    <t>B0936NL939</t>
  </si>
  <si>
    <t>C-Shaped Clip Finger Phone Grip, Sinjimoru Silicone Cell Phone Strap for Phone Case with Clip as Phone Loop Holder for iPhone Case &amp; Samsung Phone. Sinji Loop Clip Pink 210</t>
  </si>
  <si>
    <t>Sinjimoru</t>
  </si>
  <si>
    <t>Sinjimoru Co.Ltd</t>
  </si>
  <si>
    <t>SLP_CLIP</t>
  </si>
  <si>
    <t>Sinjimoru Inc</t>
  </si>
  <si>
    <t>112-0185175-7525842</t>
  </si>
  <si>
    <t>B08DKDMJD9</t>
  </si>
  <si>
    <t>Glorious G-Lube Switch for Mechanical Keyboard &amp; Stabilizers, Plastic and Metal Surface Lubricant, Compatible, Cherry, Gateron, Kailh Type Mechanical Switches</t>
  </si>
  <si>
    <t>GLSFN</t>
  </si>
  <si>
    <t>Glorious</t>
  </si>
  <si>
    <t>Glorious PC Gaming Race</t>
  </si>
  <si>
    <t>GLO-ACC-KEY-LUBE</t>
  </si>
  <si>
    <t>112-2047846-6849838</t>
  </si>
  <si>
    <t>TBA323569153757</t>
  </si>
  <si>
    <t>B0D28B418P</t>
  </si>
  <si>
    <t>ZtotopCases for New iPad Pro 13 Inch Case 7th Gen M4(2024)/ Pro 12.9 Inch 6th/5th/4th Generation 2022/2021/2020, [6 Magnetic Stand Angles] Protective Cover with Pencil Holder, Auto Wake/Sleep, Orange</t>
  </si>
  <si>
    <t>ZtotopCases</t>
  </si>
  <si>
    <t>ZTS-iPad 12.9 2024 DJD Orange</t>
  </si>
  <si>
    <t>YXSM-US</t>
  </si>
  <si>
    <t>112-1536472-7242654</t>
  </si>
  <si>
    <t>B0CSK3LL66</t>
  </si>
  <si>
    <t>RREAKA Switch Dock for Nintendo Switch OLED, 3 in 1 Switch TV Adapter with 4K HDMI, USB 3.0 Port, Type C 100W Charging, Portable Switch Docking Station Travel, for Samsung Dex S24, MacBook</t>
  </si>
  <si>
    <t>Docking stations</t>
  </si>
  <si>
    <t>RREAKA</t>
  </si>
  <si>
    <t>Red1</t>
  </si>
  <si>
    <t>Rreaka</t>
  </si>
  <si>
    <t>112-7197652-8970652</t>
  </si>
  <si>
    <t>B0CH14XVYW</t>
  </si>
  <si>
    <t>Avantree Opera Plus - Wireless Headphones for TV Watching with Clear Dialogue &amp; Volume Boost for Seniors &amp; Hard of Hearing, Use with Soundbar at Same Time, Charging Transmitter Base, Comfortable Fit</t>
  </si>
  <si>
    <t>BTHT-6190P-EU</t>
  </si>
  <si>
    <t>BTHT-6190P</t>
  </si>
  <si>
    <t>112-3034165-2835400</t>
  </si>
  <si>
    <t>TBA323564503449</t>
  </si>
  <si>
    <t>B0CG3B1ZT9</t>
  </si>
  <si>
    <t>Lightning to SD Card Camera Reader for iPhone iPad,(Apple MFi Certified) SD Card Reader for iPhone,Trail Camera Viewer SD Memory Card Reader Adapter for iPhone 14/13/12/11/XS/XR/X/8/7/iPad,Plug &amp; Play</t>
  </si>
  <si>
    <t>PAINICA</t>
  </si>
  <si>
    <t>Genney Direct</t>
  </si>
  <si>
    <t>112-8277710-2703433</t>
  </si>
  <si>
    <t>B0BFX44V7K</t>
  </si>
  <si>
    <t>Fasgear Short USB C to Micro USB Cable 1ft/30cm - 1 Pack USB 2.0 Type C to Micro USB Cable Support Data Sync &amp; Charging Compatible with MacBook Pro|PS4/X-box Controller|Android Phone OTG Device</t>
  </si>
  <si>
    <t>Fasgear</t>
  </si>
  <si>
    <t>Dongguanshi Cunpin lndustrial Co., Ltd</t>
  </si>
  <si>
    <t>FG-CM2240</t>
  </si>
  <si>
    <t>112-1933102-2333051</t>
  </si>
  <si>
    <t>Toy</t>
  </si>
  <si>
    <t>B0C33D3CRP</t>
  </si>
  <si>
    <t>Tepsmigo Police Officer Costume for Kids, Police Costume for kids with Police Uniform, Recorder, shoulder police lights, Halloween Costume for Boys Girls, Role Play Kit for Boys Girls</t>
  </si>
  <si>
    <t>Toys and games</t>
  </si>
  <si>
    <t>Dramatic play equipment and accessories</t>
  </si>
  <si>
    <t>Tepsmigo</t>
  </si>
  <si>
    <t>XFC US</t>
  </si>
  <si>
    <t>112-2176262-9441840</t>
  </si>
  <si>
    <t>Kitchen</t>
  </si>
  <si>
    <t>B0BWMSYRF9</t>
  </si>
  <si>
    <t>OLYCRAFT 8Pcs Soap and Lotion Dispenser Tags Alloy Lotion Bottle Tags Silver Soap and Lotion Label Tags with Chains for Bathroom Soap Dispenser Kitchen Mason Jar- 2 Styles</t>
  </si>
  <si>
    <t>Cleaning Equipment and Supplies</t>
  </si>
  <si>
    <t>Cleaning and janitorial supplies</t>
  </si>
  <si>
    <t>Restroom supplies</t>
  </si>
  <si>
    <t>Institutional soap or lotion dispensers</t>
  </si>
  <si>
    <t>OLYCRAFT</t>
  </si>
  <si>
    <t>BJEW-OC0001-07AB-US13</t>
  </si>
  <si>
    <t>OLYCRAFT US</t>
  </si>
  <si>
    <t>112-3267117-7203460</t>
  </si>
  <si>
    <t>TBA323554557101</t>
  </si>
  <si>
    <t>B09T3KXRZ4</t>
  </si>
  <si>
    <t>2Pcs Bench Grinder Eyeshield, Grinder Tool Angle Grinder Protective Cover for Bench Type 125/150/200/250 Grinder Attachment Accessories S</t>
  </si>
  <si>
    <t>Walfront1fdairqoky305</t>
  </si>
  <si>
    <t>Luoyuu</t>
  </si>
  <si>
    <t>112-2497055-0441857</t>
  </si>
  <si>
    <t>TBA323568492943</t>
  </si>
  <si>
    <t>B0DB1V5QB6</t>
  </si>
  <si>
    <t>OCASE for iPhone 16 Case Detachable Wallet Case with Card Holder, 2 in 1 Pu Leather Flip Folio with RFID Blocking Stand Wrist Strap Shockproof Phone Cover 6.1 Inch 2024, Dark Purple</t>
  </si>
  <si>
    <t>OCASE</t>
  </si>
  <si>
    <t>OCASE iPhone 16 Serie</t>
  </si>
  <si>
    <t>PS-US</t>
  </si>
  <si>
    <t>112-5394451-7330649</t>
  </si>
  <si>
    <t>B09KTXWZ71</t>
  </si>
  <si>
    <t>CPU Cooling Fan Intended for Dell Latitude E5270 Laptop 06K37N EG50050S1-C800-S9A</t>
  </si>
  <si>
    <t>PYDDIN</t>
  </si>
  <si>
    <t>PY-E5270</t>
  </si>
  <si>
    <t>112-2257662-5177848</t>
  </si>
  <si>
    <t>TBA323623479028</t>
  </si>
  <si>
    <t>B0BDKJJRVQ</t>
  </si>
  <si>
    <t>Acouto Clamp Monitor Mount with 1/4 Inch 3/8 Inch Thread Quick Release Rail Lock Clamp for Locating Hole Cold Shoe Mount Camera Cage Expansion Accessories</t>
  </si>
  <si>
    <t>Acouto</t>
  </si>
  <si>
    <t>9b641143-2554-41bb-af40-7a4d53c05e2b</t>
  </si>
  <si>
    <t>Acoutob7q85rh0eg217</t>
  </si>
  <si>
    <t>SOROS</t>
  </si>
  <si>
    <t>112-4899888-6999448</t>
  </si>
  <si>
    <t>TBA323562541443</t>
  </si>
  <si>
    <t>B08CX9ZNM9</t>
  </si>
  <si>
    <t>BINLUN Leather Watch Band Genuine Calfskin Replacement Watch Strap Quick Release Crocodile Pattern 10 Colors 13 Sizes for Men Women（Rose Gold Buckle, Red,17MM）</t>
  </si>
  <si>
    <t>JBL0004B-GRLReA17</t>
  </si>
  <si>
    <t>112-7414453-8189801</t>
  </si>
  <si>
    <t>B09SF7LP4R</t>
  </si>
  <si>
    <t>NewFantasia 4.4mm Male to 4.4mm Female Balanced Headphone Audio Adapter Cable Extension Cord 6N OCC Copper Single Crystal Silver Plated Wire Walnut Wood Shell 1.5meters/4.9ft</t>
  </si>
  <si>
    <t>NewFantasia</t>
  </si>
  <si>
    <t>7bbf4912-5b65-4c95-bd17-b0959a6ec2f9</t>
  </si>
  <si>
    <t>NewFantasiaDirect</t>
  </si>
  <si>
    <t>112-1827056-8485030</t>
  </si>
  <si>
    <t>1ZY608720356765375</t>
  </si>
  <si>
    <t>B08X69Q2RS</t>
  </si>
  <si>
    <t>Yealink Headset YHS34 Mono - One Ear Headphones - with RJ Connection Cable</t>
  </si>
  <si>
    <t>YEB0C</t>
  </si>
  <si>
    <t>Yealink</t>
  </si>
  <si>
    <t>Yealink Network</t>
  </si>
  <si>
    <t>YHS34 Mono</t>
  </si>
  <si>
    <t>Telephone King</t>
  </si>
  <si>
    <t>Disability-Owned Business Enterprise, Classified Small Business - SBA Standard</t>
  </si>
  <si>
    <t>112-4953963-7223423</t>
  </si>
  <si>
    <t>B00XSE0QS6</t>
  </si>
  <si>
    <t>Green-utech 6ft FT232RL USB to 5v TTL Uart Serial Cable TTL -232r-5v We Cable Connector Wire End</t>
  </si>
  <si>
    <t>Green-utech</t>
  </si>
  <si>
    <t>Green utech</t>
  </si>
  <si>
    <t>usb-ttl-5v-6pin-wire end</t>
  </si>
  <si>
    <t>LYSB00XSE0QS6-CMPTRACCS</t>
  </si>
  <si>
    <t>112-2093101-1065018</t>
  </si>
  <si>
    <t>1ZY5076A0324112036</t>
  </si>
  <si>
    <t>B07G5HM7KT</t>
  </si>
  <si>
    <t>VBESTLIFE Portable 6 Fret Guitar Practice Tool - Mahogany Fingerboard - Chord &amp; Scales Exercise - Beginner &amp; Pro Guitarists</t>
  </si>
  <si>
    <t>String instruments</t>
  </si>
  <si>
    <t>Guitars</t>
  </si>
  <si>
    <t>VBESTLIFE</t>
  </si>
  <si>
    <t>Vbestlifewg1hiczkp5</t>
  </si>
  <si>
    <t>Youluu-cd</t>
  </si>
  <si>
    <t>112-1121227-4849844</t>
  </si>
  <si>
    <t>B0B7Q3LJ9R</t>
  </si>
  <si>
    <t>HiBy FC4 Headphone Amplifier Portable DAC with 4.4mm and 3.5mm Headphones Outputs Support MQA16X PCM768K DSD256 High Driving Power for Android/iOS/Mac/Windows</t>
  </si>
  <si>
    <t>Audio amplifier</t>
  </si>
  <si>
    <t>HiBy</t>
  </si>
  <si>
    <t>FC4</t>
  </si>
  <si>
    <t>112-2131655-5051428</t>
  </si>
  <si>
    <t>B083YXF52G</t>
  </si>
  <si>
    <t>Hemobllo Cell Phone Camera Lens Clip on Cell Phone Lens Microscope Micro Lens with LED Light</t>
  </si>
  <si>
    <t>Hemobllo</t>
  </si>
  <si>
    <t>CMQAVQ1055303ZZ0</t>
  </si>
  <si>
    <t>Depriket</t>
  </si>
  <si>
    <t>112-6268797-0170615</t>
  </si>
  <si>
    <t>B07MVWGCL7</t>
  </si>
  <si>
    <t>(Pack of 10) TL072CP DIP8 Delay Op Amps Operational Amplifier IC Chips</t>
  </si>
  <si>
    <t>Electronic Components and Supplies</t>
  </si>
  <si>
    <t>Printed circuits and integrated circuits and microassemblies</t>
  </si>
  <si>
    <t>Integrated circuits</t>
  </si>
  <si>
    <t>HUABAN</t>
  </si>
  <si>
    <t>TL072</t>
  </si>
  <si>
    <t>LF-Amplifier-TL072-10PCS</t>
  </si>
  <si>
    <t>SHENZHEN ERIC ELECTRONICS TECHNOLOGY LIMITED</t>
  </si>
  <si>
    <t>112-1080118-5946649</t>
  </si>
  <si>
    <t>B0984TFYT7</t>
  </si>
  <si>
    <t>UK 3 Prong AC Power Cord Cable for Dell HP Asus Sony Toshiba Lenovo Acer Charger (UK Power Cord)</t>
  </si>
  <si>
    <t>BRENDAZ</t>
  </si>
  <si>
    <t>Classified Small Business - Gartner Standard</t>
  </si>
  <si>
    <t>112-2429948-6629057</t>
  </si>
  <si>
    <t>B0B88H2HTC</t>
  </si>
  <si>
    <t>Kewig Motorcycle Fork Stem Phone Mount, Motorcycle Phone Mount, 1S One-Push Automatically Lock &amp; Release, Fits for Fork Stem 12-25.4mm in Diameter, for 4.0-6.9" Cellphones</t>
  </si>
  <si>
    <t>Vehicle handsfree phone set</t>
  </si>
  <si>
    <t>Kewig</t>
  </si>
  <si>
    <t>KEWIG</t>
  </si>
  <si>
    <t>M22-C2</t>
  </si>
  <si>
    <t>112-7326966-0468228</t>
  </si>
  <si>
    <t>B0D6YJFGHG</t>
  </si>
  <si>
    <t>XVX Shine Through Keycaps - Double Shot PBT Keycaps 60 65 75 100 Percent, Side Print Key caps Custom 129 Keys Set, Dye Sub Wave of Kanagawa Key caps for Mechanical Keyboards, Red</t>
  </si>
  <si>
    <t>Keycaps or keytops or keys</t>
  </si>
  <si>
    <t>SDYZ</t>
  </si>
  <si>
    <t>Wave of Kanagawa 129</t>
  </si>
  <si>
    <t>xh-xiantiao-shh-h</t>
  </si>
  <si>
    <t>HITIME Shop</t>
  </si>
  <si>
    <t>112-5601602-6965805</t>
  </si>
  <si>
    <t>TBA323561909386</t>
  </si>
  <si>
    <t>B0BYDBDBSJ</t>
  </si>
  <si>
    <t>Qaoquda DIN 8 Pin to RCA Cable, 8-Pin Din Female to 2 RCA Male Audio Adapter Cable for Electrophonic Bang &amp; Olufsen, Naim, Quad.Stereo Systems (DIN 8Pin F/2RCA M 50CM)</t>
  </si>
  <si>
    <t>Qaoquda</t>
  </si>
  <si>
    <t>QD-RCA-1009164</t>
  </si>
  <si>
    <t>112-5764678-2101002</t>
  </si>
  <si>
    <t>1ZG1937J1311856459</t>
  </si>
  <si>
    <t>B07516GWNB</t>
  </si>
  <si>
    <t>1/4" Magnetic Extension Socket Drill Bit Holder, 10Pcs Carbon Steel Screwdriver Bit Holder Magnetic Screwdriver Extension Socket Drill Bit Holder 1/4" Hex Power Tools, Grey</t>
  </si>
  <si>
    <t>Wrenches and drivers</t>
  </si>
  <si>
    <t>Estink</t>
  </si>
  <si>
    <t>JZZ-US</t>
  </si>
  <si>
    <t>ochun</t>
  </si>
  <si>
    <t>112-7298791-5789804</t>
  </si>
  <si>
    <t>TBA323581037035</t>
  </si>
  <si>
    <t>112-9201505-4111423</t>
  </si>
  <si>
    <t>1ZW6Y7450256918671</t>
  </si>
  <si>
    <t>B07PQJTQN2</t>
  </si>
  <si>
    <t>Autel AutoLink AL619 OBD2 Scanner | 2025 ABS/SRS/CAN Diagnostic Tool | Read/Erase Codes, Check Engine Light, OBDII Live Data &amp; DTC Library | Upgrade for AL519, ML519, ML619 (Vehicle-Specific)</t>
  </si>
  <si>
    <t>Scanners</t>
  </si>
  <si>
    <t>Autel</t>
  </si>
  <si>
    <t>AutoLink AL619</t>
  </si>
  <si>
    <t>Autel Direct</t>
  </si>
  <si>
    <t>112-4510075-6845822</t>
  </si>
  <si>
    <t>TBA323538676440</t>
  </si>
  <si>
    <t>B07RYNYG3X</t>
  </si>
  <si>
    <t>Morpheus 360 Tremors Bluetooth Headphones | Built-in Microphone | Wireless Headset | Gaming Headphones | on Ear Earphones | Wireless/Wired | Rose Gold | HP4500R</t>
  </si>
  <si>
    <t>MO9OJ</t>
  </si>
  <si>
    <t>Morpheus 360</t>
  </si>
  <si>
    <t>Creative Marketing, Inc.</t>
  </si>
  <si>
    <t>HP4500R</t>
  </si>
  <si>
    <t>112-8200598-2561002</t>
  </si>
  <si>
    <t>TBA323546439462</t>
  </si>
  <si>
    <t>B08HVQMRSY</t>
  </si>
  <si>
    <t>Laptop Camera Cover Slide, 0.02 Inch Ultra Thin Cute Panda Camera Cover for MacBook Pro Laptops Smartphone Mac PC Tablets for Echo Spot Show, Webcam Cover Protecting Your Visual Privacy (Panda-Black)</t>
  </si>
  <si>
    <t>HKDGYHON</t>
  </si>
  <si>
    <t>Camera Privacy Covers-001</t>
  </si>
  <si>
    <t>EDGEMANTECH</t>
  </si>
  <si>
    <t>114-6499308-5406606</t>
  </si>
  <si>
    <t>112-7200672-2469846</t>
  </si>
  <si>
    <t>TBA323580933835</t>
  </si>
  <si>
    <t>B0BD34DZNJ</t>
  </si>
  <si>
    <t>Superbat SDI Cable BNC Cable 75ohm Belden 1694A 100ft + 3G/6G SDI Cable Reel Supports HD-SDI/3G-SDI/4K/6K SDI Recorder Camera Monitor Converter Router Audio Sync Broadcast etc.</t>
  </si>
  <si>
    <t>Superbat</t>
  </si>
  <si>
    <t>wlaniot</t>
  </si>
  <si>
    <t>GP-AC-SDI-98</t>
  </si>
  <si>
    <t>Quantity Discount</t>
  </si>
  <si>
    <t>TBA323605552111</t>
  </si>
  <si>
    <t>TBA323552590803</t>
  </si>
  <si>
    <t>112-3565943-3409809</t>
  </si>
  <si>
    <t>4PX3060153525801CN</t>
  </si>
  <si>
    <t>B09BVWL68J</t>
  </si>
  <si>
    <t>EZYEZII Mosue Power Metal RGB Power Stander Charging Dock for Logitech Mouse G Pro X Superlight,G502 Lightspeed, G703, G905 Lightspeed and G PRO Wireless Gaming Mice Powerplay Wireless Charging System</t>
  </si>
  <si>
    <t>Hokeyio</t>
  </si>
  <si>
    <t>hokeyio</t>
  </si>
  <si>
    <t>AA0153-Metal</t>
  </si>
  <si>
    <t>Hokeyio Store</t>
  </si>
  <si>
    <t>112-2273459-4080230</t>
  </si>
  <si>
    <t>1Z0F57320327173340</t>
  </si>
  <si>
    <t>B0B6167WFK</t>
  </si>
  <si>
    <t>USB C Hub for MacBook, VENTION USB Type C Hub Multiport Adapter 6 in 1 with 4K HDMI USB 3.0 Data Transfer SD/TF Card Reader, USB C Dongle Compatible with MacBook Pro/Air, iPad Pro, Surface,XPS</t>
  </si>
  <si>
    <t>VENTION</t>
  </si>
  <si>
    <t>TOOHB</t>
  </si>
  <si>
    <t>Vention Official Store</t>
  </si>
  <si>
    <t>112-2997353-1241002</t>
  </si>
  <si>
    <t>B09QYCVKN9</t>
  </si>
  <si>
    <t>Digital Wind Speed &amp; Temperature Anemometer, handheld Wind Gauge for Shooting, Windsurfing, Hunting - Gray</t>
  </si>
  <si>
    <t>XRCLIF</t>
  </si>
  <si>
    <t>xinjiayi technology</t>
  </si>
  <si>
    <t>112-2318377-3232202</t>
  </si>
  <si>
    <t>112-4371690-6622643</t>
  </si>
  <si>
    <t>B075D8SFQX</t>
  </si>
  <si>
    <t>JewelryWe Mens Vintage Wrist Watch Multilayer Wrap Leather Quartz Watch Eiffel Tower Pattern Wristwatch</t>
  </si>
  <si>
    <t>JewelryWe</t>
  </si>
  <si>
    <t>JW85P10013W</t>
  </si>
  <si>
    <t>112-7865080-0161813</t>
  </si>
  <si>
    <t>TBA323567625863</t>
  </si>
  <si>
    <t>B00FBM4ZTO</t>
  </si>
  <si>
    <t>OSTENT 3.7V 1800mAh Rechargeable Li-ion Battery Pack Replacement for Sony PS3 Wireless Bluetooth Controller</t>
  </si>
  <si>
    <t>LIP 1359</t>
  </si>
  <si>
    <t>TBA323579817527</t>
  </si>
  <si>
    <t>112-9389237-6948235</t>
  </si>
  <si>
    <t>B084LMCDDH</t>
  </si>
  <si>
    <t>Cricut Joy Gel Point Pens 1.0 (3) Black, Gray, Blue</t>
  </si>
  <si>
    <t>Office supplies</t>
  </si>
  <si>
    <t>Writing instruments</t>
  </si>
  <si>
    <t>112-7488993-4925806</t>
  </si>
  <si>
    <t>B0B6VG3JLD</t>
  </si>
  <si>
    <t>kwmobile Straps Compatible with Huawei Watch Fit 2 Straps - 2x Replacement Silicone Watch Bands - Dusty Pink/Pastel Green</t>
  </si>
  <si>
    <t>59298.03_m002392</t>
  </si>
  <si>
    <t>112-5155460-1034658</t>
  </si>
  <si>
    <t>B07PXRZT7M</t>
  </si>
  <si>
    <t>Wathai 40mm x 20mm 3pin Computer Case Fan 12V High Speed Replacement for DIY CPU Cooler, Routers, Switches, NAS,DVRs Cooling 2 Pack</t>
  </si>
  <si>
    <t>Wathai</t>
  </si>
  <si>
    <t>4020S12V2P2.5</t>
  </si>
  <si>
    <t>112-2315446-0600209</t>
  </si>
  <si>
    <t>TBA323548911615</t>
  </si>
  <si>
    <t>Home Theater</t>
  </si>
  <si>
    <t>B0CDPLL1GL</t>
  </si>
  <si>
    <t>Mac Mini Monitor Vesa Mount, IFCASE Aluminum Material Behind Monitor, Monitor Arm VESA Mount Holder for Mac Mini 2010 to 2023 M2 Pro (Silver)</t>
  </si>
  <si>
    <t>IFCASE</t>
  </si>
  <si>
    <t>IFCASE® Direct</t>
  </si>
  <si>
    <t>112-8802034-8612261</t>
  </si>
  <si>
    <t>B0982Y53NH</t>
  </si>
  <si>
    <t>EZ EAR Wired Earbuds in Ear Headphones Monitor,1DD HiFi Bass Immersive Sound Earphones, for Drummer Musicians Singer Stage Earbuds, Patented Ear Tips Headset,CCZ Coffee Bean (3.5mm Brown with Mic)</t>
  </si>
  <si>
    <t>EZ EAR</t>
  </si>
  <si>
    <t>LX668E2Brown</t>
  </si>
  <si>
    <t>EZ EAR us</t>
  </si>
  <si>
    <t>112-8167374-8911405</t>
  </si>
  <si>
    <t>GTG250813AFBQ1000003</t>
  </si>
  <si>
    <t>Chukou1</t>
  </si>
  <si>
    <t>B07DGCQ9G1</t>
  </si>
  <si>
    <t>10pack FTTH FC/UPC Optical Fiber Cable Quick FC Fast Connector Adapter Single Mode for CATV Network (10Pcs/Lot)</t>
  </si>
  <si>
    <t>Jeirdus</t>
  </si>
  <si>
    <t>FBM-LJZ-FC-10</t>
  </si>
  <si>
    <t>Jeirdus US</t>
  </si>
  <si>
    <t>112-7376215-1264259</t>
  </si>
  <si>
    <t>TBA323610181648</t>
  </si>
  <si>
    <t>B08CNG7NP5</t>
  </si>
  <si>
    <t>Marhynchus Stainless Steel 1/2 inch BSPP Female Thread Air Check Valve for Gas, Oil, Water Pipe Connection</t>
  </si>
  <si>
    <t>Fluid and gas distribution</t>
  </si>
  <si>
    <t>Valves</t>
  </si>
  <si>
    <t>Marhynchusx9g8bq3tn5-04</t>
  </si>
  <si>
    <t>112-8433098-5228254</t>
  </si>
  <si>
    <t>TBA323543793849</t>
  </si>
  <si>
    <t>B081GL7NTX</t>
  </si>
  <si>
    <t>NotoCity for Suunto Core Band, Rubber Accessory Strap Wrist Sport Strap Replacement Bands with Metal Clasp Compatible with Suunto Core Smartwatch (black)</t>
  </si>
  <si>
    <t>112-8346447-0015435</t>
  </si>
  <si>
    <t>TBA323537802662</t>
  </si>
  <si>
    <t>B094YFLWVL</t>
  </si>
  <si>
    <t>TriPro Tablet Stand -Portable Monitor Stand,4.72" Wide, Adjustable &amp; Foldable, Super Sturdy,Tablet Holder for Desk Compatible with iPad/Tablets/Portable Monitor 7"-15.6"</t>
  </si>
  <si>
    <t>TriPro</t>
  </si>
  <si>
    <t>Shenzhen Chunchun Technologies Co., LTD</t>
  </si>
  <si>
    <t>TriPro UK</t>
  </si>
  <si>
    <t>112-0635590-4942652</t>
  </si>
  <si>
    <t>TBA323537749469</t>
  </si>
  <si>
    <t>B0CCRPJP25</t>
  </si>
  <si>
    <t>Cresee Case for Motorola Razr Plus 2023 (Razr+ 2023) with Cover Screen Protector - Genuine Leather Phone Case for Moto Razr+ 2023 - Black</t>
  </si>
  <si>
    <t>Cresee</t>
  </si>
  <si>
    <t>Motorola Razr+ 2023</t>
  </si>
  <si>
    <t>Cresee Technology Co.,Ltd</t>
  </si>
  <si>
    <t>112-7459732-4393041</t>
  </si>
  <si>
    <t>B07JBWDSR4</t>
  </si>
  <si>
    <t>Sujeetec Microphone Headset Discreet Headworn Earset Over Ear Hanging Mic Compatible with AKG Wireless System Bodypack Transmitter, Ideal for Lectures, Live Performance, Theater, Podcasts - Beige</t>
  </si>
  <si>
    <t>Sujeetec</t>
  </si>
  <si>
    <t>SJ-1710</t>
  </si>
  <si>
    <t>112-6110689-4347423</t>
  </si>
  <si>
    <t>Art and Craft Supply</t>
  </si>
  <si>
    <t>B0BV11Q9HK</t>
  </si>
  <si>
    <t>Cricut Joy Linerless Transfer Tape Transparent</t>
  </si>
  <si>
    <t>Manufacturing Components and Supplies</t>
  </si>
  <si>
    <t>Adhesives and sealants</t>
  </si>
  <si>
    <t>Tape</t>
  </si>
  <si>
    <t>CRIG7</t>
  </si>
  <si>
    <t>112-7990765-0435419</t>
  </si>
  <si>
    <t>B0B5SQJGNK</t>
  </si>
  <si>
    <t>Headphone Stand with Wireless Charger, Gaming Headset Holder Hanger Rack 2 in 1 Wireless Charging Station Dock for iPhone 15/14/13/12/11 Series, AirPods Pro/3/2 and Desk All Headphones, White</t>
  </si>
  <si>
    <t>HiWe</t>
  </si>
  <si>
    <t>Hiwe Dongguan Xunyue Electronics Co.,Ltd.</t>
  </si>
  <si>
    <t>XY18U30-QC1</t>
  </si>
  <si>
    <t>Hiwe Direct</t>
  </si>
  <si>
    <t>112-4886149-1801048</t>
  </si>
  <si>
    <t>TBA323543374525</t>
  </si>
  <si>
    <t>B0CH8BQNK4</t>
  </si>
  <si>
    <t>Pagani Design Skeleton Design Mechanical Waterproof Watch Sapphire Crystal High Precision Men's Luxury Luxury Watches</t>
  </si>
  <si>
    <t>PAGRNE DESIGN</t>
  </si>
  <si>
    <t>PAGANI DESIGN</t>
  </si>
  <si>
    <t>PD-1653-HY</t>
  </si>
  <si>
    <t>PD-1653</t>
  </si>
  <si>
    <t>TIMER RING WATCHES</t>
  </si>
  <si>
    <t>112-8116332-4215451</t>
  </si>
  <si>
    <t>B07FK9QZVX</t>
  </si>
  <si>
    <t>Case-Mate - Iphone XS Case - Barely There Leather - Iphone 5.8 - Black Leather</t>
  </si>
  <si>
    <t>CTSM1</t>
  </si>
  <si>
    <t>Case-Mate</t>
  </si>
  <si>
    <t>CM037746</t>
  </si>
  <si>
    <t>Below Market Cellular</t>
  </si>
  <si>
    <t>112-3621001-2112220</t>
  </si>
  <si>
    <t>TBA323531782710</t>
  </si>
  <si>
    <t>112-4949733-3203408</t>
  </si>
  <si>
    <t>B07X8H9W6R</t>
  </si>
  <si>
    <t>Gel Ear Seals Ear Pads for David Clark H10 Series Headsets, ATH-50x,Rugged, Faro, ASA Telex 25xt Pilot Aviation Headsets</t>
  </si>
  <si>
    <t>Saidbuds</t>
  </si>
  <si>
    <t>H10</t>
  </si>
  <si>
    <t>Said-ele</t>
  </si>
  <si>
    <t>112-1338101-9798641</t>
  </si>
  <si>
    <t>08/28/2025</t>
  </si>
  <si>
    <t>4PX3001942793248CN</t>
  </si>
  <si>
    <t>B0CH5JHMDV</t>
  </si>
  <si>
    <t>Acouto 77mm Rubber Lens Hood, Lens Hood 3 In1 Universal Collapsible Camera Lens Hood with 3 Different Adjustable States (82mm)</t>
  </si>
  <si>
    <t>Acouto3fn46azbe9-15</t>
  </si>
  <si>
    <t>112-1092395-0389035</t>
  </si>
  <si>
    <t>1ZG1937R0314273702</t>
  </si>
  <si>
    <t>B098QK8PMF</t>
  </si>
  <si>
    <t>NewFantasia 2.5mm Balanced Male to 4.4mm Balanced Male Headphone Audio Adapter Cable 8 Cores 6N OCC Copper Single Crystal Silver Plated Wire Walnut Wood Shell 2.5mm to 4.4mm 4.9ft</t>
  </si>
  <si>
    <t>112-0935469-2803420</t>
  </si>
  <si>
    <t>TBA323532164015</t>
  </si>
  <si>
    <t>B0013J0502</t>
  </si>
  <si>
    <t>Giottos RAB-1903 Rocket Air Blaster Large-Red</t>
  </si>
  <si>
    <t>Janitorial equipment</t>
  </si>
  <si>
    <t>Cleaning equipment</t>
  </si>
  <si>
    <t>GIOTR</t>
  </si>
  <si>
    <t>Giottos</t>
  </si>
  <si>
    <t>AA1903</t>
  </si>
  <si>
    <t>VIDEO CAMERA CENTER</t>
  </si>
  <si>
    <t>Minority-Owned Business, Registered Small Business, LGBT Business Enterprise, Disability-Owned Business Enterprise, 889 certification, Classified Small Business - SBA Standard</t>
  </si>
  <si>
    <t>112-5603606-6927449</t>
  </si>
  <si>
    <t>TBA323550624783</t>
  </si>
  <si>
    <t>B0B81YVH4W</t>
  </si>
  <si>
    <t>Jlong Blackout Blinds for Windows Pleated Paper Shades Adhesive Cordless Office,Living Room,Bedroom,Light Filtering,Easy to Cut and Install Coffee-semi Shading 35.4*59''(90*150cm)</t>
  </si>
  <si>
    <t>Window treatments</t>
  </si>
  <si>
    <t>Blinds and shades</t>
  </si>
  <si>
    <t>Jlong</t>
  </si>
  <si>
    <t>QRE-USBYA</t>
  </si>
  <si>
    <t>QianrenUS</t>
  </si>
  <si>
    <t>112-0047428-5709067</t>
  </si>
  <si>
    <t>B0C5HZLH5B</t>
  </si>
  <si>
    <t>VIOFO 256GB Industrial Grade microSD Card, U3 A2 V30 High Speed Memory Card with Adapter, Support Ultra HD 4K Video Recording</t>
  </si>
  <si>
    <t>Flash memory storage card</t>
  </si>
  <si>
    <t>VIOFO</t>
  </si>
  <si>
    <t>VIOFO_256GB_Card</t>
  </si>
  <si>
    <t>VIOFO LTD</t>
  </si>
  <si>
    <t>112-8985475-7913834</t>
  </si>
  <si>
    <t>TBA323544782923</t>
  </si>
  <si>
    <t>B07N3BZ9DT</t>
  </si>
  <si>
    <t>OxyLED Under Cabinet Lights, 10 LED Rechargeable Motion Sensor Closet Lights Indoor, 3 Pack Wireless Magnetic Stick-on Cordless Night Lighting Bar, Under Counter Lighting for Kitchen, Stairs, Hallway</t>
  </si>
  <si>
    <t>Portable and Temporary Lighting and accessories</t>
  </si>
  <si>
    <t>OxyLED</t>
  </si>
  <si>
    <t>D03-1022N-18</t>
  </si>
  <si>
    <t>D03-1022N-18-AU</t>
  </si>
  <si>
    <t>Thousandshores Inc</t>
  </si>
  <si>
    <t>112-9089987-4143440</t>
  </si>
  <si>
    <t>TBA323528411310</t>
  </si>
  <si>
    <t>B07QM6MTHW</t>
  </si>
  <si>
    <t>P4250 Oscilloscope Probe High Voltage Probe Oscilloscope Probe BNC Oscilloscope Scope Clip Probe Test Kit</t>
  </si>
  <si>
    <t>Electronic and communication measuring and testing instruments</t>
  </si>
  <si>
    <t>Wal frontchedfgpmnk</t>
  </si>
  <si>
    <t>Danyanty</t>
  </si>
  <si>
    <t>112-7149878-1967411</t>
  </si>
  <si>
    <t>TBA323530456982</t>
  </si>
  <si>
    <t>B07GWBVWD7</t>
  </si>
  <si>
    <t>Hermitshell Travel Case Fits JBL Clip 3 Portable Waterproof Wireless Bluetooth Speaker (Black)</t>
  </si>
  <si>
    <t>180828-1</t>
  </si>
  <si>
    <t>112-2613618-1887419</t>
  </si>
  <si>
    <t>TBA323541657825</t>
  </si>
  <si>
    <t>B07MNLD6C2</t>
  </si>
  <si>
    <t>Aluminum NVG Helmet Mount Compatible with GoPro Hero 13/12/11/10/9/8/7/(2018) Black, DJI Osmo Action 5 Pro/4/3 Insta360, AKASO and Most Action Cameras</t>
  </si>
  <si>
    <t>SKEZN</t>
  </si>
  <si>
    <t>GUOYU</t>
  </si>
  <si>
    <t>NVG</t>
  </si>
  <si>
    <t>GY-NVG-005</t>
  </si>
  <si>
    <t>112-8624094-7930628</t>
  </si>
  <si>
    <t>112-0950725-1543455</t>
  </si>
  <si>
    <t>TBA323543241662</t>
  </si>
  <si>
    <t>B01N2AMAVA</t>
  </si>
  <si>
    <t>Kensington N17 Dell Laptop Lock - Keyed (K64440WW), Black and Silver, 1.1"x0.4"x0.4"</t>
  </si>
  <si>
    <t>KENG9</t>
  </si>
  <si>
    <t>Kensington</t>
  </si>
  <si>
    <t>K64440WW</t>
  </si>
  <si>
    <t>The Wozy Group</t>
  </si>
  <si>
    <t>112-3457379-1718613</t>
  </si>
  <si>
    <t>B0CRKFVZ9L</t>
  </si>
  <si>
    <t>Kensington Combination Laptop Lock for Standard Security Slot, Resettable (K60213WW)</t>
  </si>
  <si>
    <t>KENX9</t>
  </si>
  <si>
    <t>K60213WW</t>
  </si>
  <si>
    <t>112-8029033-2309061</t>
  </si>
  <si>
    <t>B0B2DHXQWJ</t>
  </si>
  <si>
    <t>SURITCH Sport Band Compatible with Apple Watch 44mm 45mm, Soft Silicone Wristbands Replacement Strap with Case for iWatch SE/9/8/7/6/5/4/ Women Men(44/45mm Navy Blue)</t>
  </si>
  <si>
    <t>SURITCH</t>
  </si>
  <si>
    <t>watch</t>
  </si>
  <si>
    <t>Digfc</t>
  </si>
  <si>
    <t>112-9096491-2062630</t>
  </si>
  <si>
    <t>TBA323555363174</t>
  </si>
  <si>
    <t>B09FJYTSBK</t>
  </si>
  <si>
    <t>cablecc SFF-8654 to U2 Kit NGFF M-Key to Slimline SAS NVME PCIe SSD SATA Adapter for Mainboard</t>
  </si>
  <si>
    <t>cablecc</t>
  </si>
  <si>
    <t>SF-016-CC</t>
  </si>
  <si>
    <t>CableCC</t>
  </si>
  <si>
    <t>112-6538437-9671416</t>
  </si>
  <si>
    <t>B07YW6FTJ2</t>
  </si>
  <si>
    <t>COV31736202 Replaced Remote Control Compatible with LG DVD Player DP132 DP132NU Almost All LG DVD Player</t>
  </si>
  <si>
    <t>AULCMEET</t>
  </si>
  <si>
    <t>RC Direct-City Discount</t>
  </si>
  <si>
    <t>112-1296885-7437039</t>
  </si>
  <si>
    <t>B07DGTVYZV</t>
  </si>
  <si>
    <t>Speder Fish Scaler Corded Electric Fish Scale Remover Scraper Cleaner Kit with Waterproof Powerful Motor and AC Power Adapter for Fish Scaling</t>
  </si>
  <si>
    <t>Domestic kitchenware and kitchen supplies</t>
  </si>
  <si>
    <t>Domestic kitchen tools and utensils</t>
  </si>
  <si>
    <t>Speder</t>
  </si>
  <si>
    <t>112-2385499-7313001</t>
  </si>
  <si>
    <t>B09PZ559ZB</t>
  </si>
  <si>
    <t>Wishiot TF-Luna LiDAR Range Finder Sensor 0.2m-8m Single-Point Ranging Module UART/I2C 5V with 6Pin Terminal to Dupont Cable for Arduino/RPi Pico/Pixhawk/WiFi_Lora_32</t>
  </si>
  <si>
    <t>Wishiot</t>
  </si>
  <si>
    <t>TF-Luna</t>
  </si>
  <si>
    <t>HD3489</t>
  </si>
  <si>
    <t>WISHIOT</t>
  </si>
  <si>
    <t>112-2973917-4344268</t>
  </si>
  <si>
    <t>112-5983376-8277811</t>
  </si>
  <si>
    <t>B0C9HSMKHW</t>
  </si>
  <si>
    <t>Case Compatible with SanDisk 1TB 2TB 500GB 4TB/for SanDisk PRO Extreme Portable SSD, External Solid State Hard Drive Storage Holder for SDSSDE61/ SDSSDE60/ SDSSDE81/SDSSDE30/SDSSDE60 (Box Only)(Green)</t>
  </si>
  <si>
    <t>Media storage devices</t>
  </si>
  <si>
    <t>Solid state drive SSD</t>
  </si>
  <si>
    <t>PAIYULE</t>
  </si>
  <si>
    <t>Greenssdin2024813-8</t>
  </si>
  <si>
    <t>VE-9N5M-CU30</t>
  </si>
  <si>
    <t>112-1829808-2473029</t>
  </si>
  <si>
    <t>B09QHXDD7B</t>
  </si>
  <si>
    <t>QWORK Fire Alarm, 12 / 24V DC Wired Sound and Light Fire Alarm Warning Strobe Siren Horn, Sound Alarm Security System Sensor</t>
  </si>
  <si>
    <t>Fire protection</t>
  </si>
  <si>
    <t>Fire prevention</t>
  </si>
  <si>
    <t>QWORK</t>
  </si>
  <si>
    <t>WD7324</t>
  </si>
  <si>
    <t>112-6454626-7317848</t>
  </si>
  <si>
    <t>B08HMHNRPQ</t>
  </si>
  <si>
    <t>Yahboom Jetson Orin Super/Xavier NX Case Acrylic Protective Case Strong and Transparent Precise Hole Design (Without Antenna)</t>
  </si>
  <si>
    <t>Yahboom</t>
  </si>
  <si>
    <t>112-3673822-9469057</t>
  </si>
  <si>
    <t>B0716BF5JJ</t>
  </si>
  <si>
    <t>Kenko Mirage Binoculars, 10 x 50 W, Polo Prism Type, 10x, 50 Calibers, Starry Sky Observation, Bird Watching, Black</t>
  </si>
  <si>
    <t>AAYIX</t>
  </si>
  <si>
    <t>ケンコー(Kenko)</t>
  </si>
  <si>
    <t>JAPAN-FAST.</t>
  </si>
  <si>
    <t>Business Hour Delivery</t>
  </si>
  <si>
    <t>112-8086116-4221814</t>
  </si>
  <si>
    <t>B075VNHLKL</t>
  </si>
  <si>
    <t>co2CREA Hard Case Replacement for Logitech MX Ergo Wireless Trackball Mouse</t>
  </si>
  <si>
    <t>CA-170923-3</t>
  </si>
  <si>
    <t>112-6130428-2849857</t>
  </si>
  <si>
    <t>B09P9ZM8LS</t>
  </si>
  <si>
    <t>Case with Clip for CAT S22 Flip Phone, Nakedcellphone [Outdoor Camouflage] Slim Hard Shell Cover and [Rotating/Ratchet] Belt Hip Holster Holder Combo - Bush Camo Design</t>
  </si>
  <si>
    <t>HOLCOM-S22FLIP-CAMO</t>
  </si>
  <si>
    <t>112-4876688-9505001</t>
  </si>
  <si>
    <t>B09HZXLZZF</t>
  </si>
  <si>
    <t>Puccy 3 Pack Screen Protector Film, Compatible with CAT S22 Flip TPU Guard （ Not Tempered Glass Protectors Case Cover）, Transparent</t>
  </si>
  <si>
    <t>Puccy</t>
  </si>
  <si>
    <t>For CAT S22 Flip</t>
  </si>
  <si>
    <t>CAT S22 Flip</t>
  </si>
  <si>
    <t>BYWIN</t>
  </si>
  <si>
    <t>112-0042222-4961863</t>
  </si>
  <si>
    <t>TBA323557210719</t>
  </si>
  <si>
    <t>B082PYZMDS</t>
  </si>
  <si>
    <t>Theexecva Cleaver Knife Ultra Sharp 7 inch Meat Cleaver Butcher Knife. High Carbon Stainless Steel Kitchen Knife with Ergonomic Handle (Meat knife)</t>
  </si>
  <si>
    <t>Domestic flatware and cutlery</t>
  </si>
  <si>
    <t>Theexecva</t>
  </si>
  <si>
    <t>CFD005</t>
  </si>
  <si>
    <t>it-jsGarlic-20h-37</t>
  </si>
  <si>
    <t>uan Maozhuo Trading Co., Ltd.</t>
  </si>
  <si>
    <t>112-7258465-8473040</t>
  </si>
  <si>
    <t>B0CHYGMHZW</t>
  </si>
  <si>
    <t>Screen Protector Compatible with Garmin Venu 3S Cases (Not for Venu 3) Smartwatch TenCloud Covers Scratched Resistant All-Around Cover Screen Protectors Intended for Garmin Venu 3S (6Colors)</t>
  </si>
  <si>
    <t>TenCloud</t>
  </si>
  <si>
    <t>112-1156426-2457818</t>
  </si>
  <si>
    <t>B09XTWKFG4</t>
  </si>
  <si>
    <t>TUSITA Magnetic Charger Compatible with Withings Scanwatch | Scanwatch Horizon Smart Watch - 1M</t>
  </si>
  <si>
    <t>T00143</t>
  </si>
  <si>
    <t>112-8838476-6799402</t>
  </si>
  <si>
    <t>112-1815287-5085052</t>
  </si>
  <si>
    <t>B08C2TZBVS</t>
  </si>
  <si>
    <t>Enesco Disney Showcase Alice in Wonderland Disney Showcase Cheshire Cat Miniature Figurine, 2.68 Inch, Multicolor</t>
  </si>
  <si>
    <t>Toys</t>
  </si>
  <si>
    <t>ENEAN</t>
  </si>
  <si>
    <t>Enesco</t>
  </si>
  <si>
    <t>Fitzula's Gift Shop</t>
  </si>
  <si>
    <t>114-8941275-8467426</t>
  </si>
  <si>
    <t>114-8676923-9308215</t>
  </si>
  <si>
    <t>1ZGG84630355769287</t>
  </si>
  <si>
    <t>Beauty</t>
  </si>
  <si>
    <t>B0DTKCN3Z4</t>
  </si>
  <si>
    <t>medicube Salmon DNA PDRN Pink Collagen Capsule Cream, Face Moisturizer | Lightweight Moisturizing Cream | PDRN, Niacinamide for Uneven Skin Tone, Glow hydration | Korean Skin Care 1.94 oz</t>
  </si>
  <si>
    <t>Personal care products</t>
  </si>
  <si>
    <t>Bath and body</t>
  </si>
  <si>
    <t>medicube</t>
  </si>
  <si>
    <t>Medicube</t>
  </si>
  <si>
    <t>Medicube PDRN</t>
  </si>
  <si>
    <t>Medicube &amp; Aprilskin</t>
  </si>
  <si>
    <t>TBA323516800916</t>
  </si>
  <si>
    <t>B0CLLV2T1P</t>
  </si>
  <si>
    <t>ANUA Niacinamide 10 + TXA 4 Serum, Hyaluronic Acid, Tranexamic acid, Vitamin B12, Facial Serum for Glass Skin, Clarifying, Radiant Complexion with Natural Color, Korean Skin Care (30ml /1.01 fl.oz)</t>
  </si>
  <si>
    <t>ANUA</t>
  </si>
  <si>
    <t>AN000264</t>
  </si>
  <si>
    <t>Anua</t>
  </si>
  <si>
    <t>B0CMGHGXZ1</t>
  </si>
  <si>
    <t>EMBEAUTY Fino Premium Touch Hair Mask treatment, 230g</t>
  </si>
  <si>
    <t>Hair care supplies</t>
  </si>
  <si>
    <t>Fino</t>
  </si>
  <si>
    <t>48-W58R-92A3</t>
  </si>
  <si>
    <t>tokyoexport</t>
  </si>
  <si>
    <t>112-0210881-9169823</t>
  </si>
  <si>
    <t>B0CXXBSLLJ</t>
  </si>
  <si>
    <t>UVOOI 10K 8K Short HDMI Cable 1 Foot, HDMI Cable 1FT HDMI 2.1 Cord 8K@60Hz Ultra High Speed HDMI to HDMI 48Gbps (4K@120Hz, 2K@144Hz, eARC, HDR, 3D) for Laptop, Monitor, Switch, TV, PS5/PS4, Xbox</t>
  </si>
  <si>
    <t>UVOOI</t>
  </si>
  <si>
    <t>YL-CK24</t>
  </si>
  <si>
    <t>112-0981698-8997049</t>
  </si>
  <si>
    <t>B08L9Y7H65</t>
  </si>
  <si>
    <t>QWORK Air Blow Gun Pneumatic Engine Cleaning Gun with 4Ft Hose, Cleaning Degreaser Sprayer Tool</t>
  </si>
  <si>
    <t>Hoses</t>
  </si>
  <si>
    <t>CA4068</t>
  </si>
  <si>
    <t>112-3922994-4082638</t>
  </si>
  <si>
    <t>TBA323487871955</t>
  </si>
  <si>
    <t>B07QPYWLBZ</t>
  </si>
  <si>
    <t>2pcs Flange Coupler, M4 Flange Coupling Motor Shaft Coupler Connector ID 12mm OD 18mm Used to Couple Electric Motors</t>
  </si>
  <si>
    <t>Hardware</t>
  </si>
  <si>
    <t>Nuts</t>
  </si>
  <si>
    <t>Wal front</t>
  </si>
  <si>
    <t>Walfrontew6mop18dk</t>
  </si>
  <si>
    <t>112-1962628-9644208</t>
  </si>
  <si>
    <t>TBA323513748841</t>
  </si>
  <si>
    <t>B0D1TSDXQN</t>
  </si>
  <si>
    <t>LEFXMOPHY for Shure SM7B Windscreen, for Shure SM7dB Vocal Microphone Pop Filter Wind Foam RK345 Replacement Pop filter Purple Windsock Cover</t>
  </si>
  <si>
    <t>Voice microphones for computers</t>
  </si>
  <si>
    <t>LEFXMOPHY</t>
  </si>
  <si>
    <t>112-9237890-6743428</t>
  </si>
  <si>
    <t>TBA323496830581</t>
  </si>
  <si>
    <t>B07JYZC7H6</t>
  </si>
  <si>
    <t>MOSISO Laptop Case 13 inch, 13 inch Laptop Sleeve Compatible with MacBook Air M4 M3 M2 M1 2025-2018 / Pro M2 M1 2025-2016, Polyester Vertical Computer Sleeve Bag with Pocket, Purple</t>
  </si>
  <si>
    <t>MO-NEW-13PM-Poly-VS-LPurple</t>
  </si>
  <si>
    <t>112-8620413-9065055</t>
  </si>
  <si>
    <t>B08KYFNLZM</t>
  </si>
  <si>
    <t>Cisco Business CBS110-8T-D Unmanaged Switch | 8 Port GE | Desktop | Ext PS | Limited Lifetime Protection (CBS110-8T-D-NA)</t>
  </si>
  <si>
    <t>Data Voice or Multimedia Network Equipment or Platforms and Accessories</t>
  </si>
  <si>
    <t>Network service equipment</t>
  </si>
  <si>
    <t>Network switches</t>
  </si>
  <si>
    <t>SBTG</t>
  </si>
  <si>
    <t>Cisco</t>
  </si>
  <si>
    <t>CBS110-8T-D-NA</t>
  </si>
  <si>
    <t>112-0868196-8499467</t>
  </si>
  <si>
    <t>Sports</t>
  </si>
  <si>
    <t>B089RBTZQ1</t>
  </si>
  <si>
    <t>Keychain Compass, Pack of 2 Vintage Style Zinc Alloy Pocket Compass Navigation Tool for Outdoor Camping Hiking</t>
  </si>
  <si>
    <t>Vbestlife</t>
  </si>
  <si>
    <t>Vbest lifemh9gq7r1zd</t>
  </si>
  <si>
    <t>Densive</t>
  </si>
  <si>
    <t>112-0614521-5658652</t>
  </si>
  <si>
    <t>AM112543214YP</t>
  </si>
  <si>
    <t>Yanwen</t>
  </si>
  <si>
    <t>B09G6T92FQ</t>
  </si>
  <si>
    <t>fonefunshop Auto Clicker Tapper Liker for Smart Phone with 6 Clickers - Keep Screen Alive - No Sleep Passcode</t>
  </si>
  <si>
    <t>Mobile phone face plates</t>
  </si>
  <si>
    <t>fonefunshop</t>
  </si>
  <si>
    <t>ffs</t>
  </si>
  <si>
    <t>autoclick6</t>
  </si>
  <si>
    <t>anlab</t>
  </si>
  <si>
    <t>112-0800854-2997810</t>
  </si>
  <si>
    <t>B07VP6J7WJ</t>
  </si>
  <si>
    <t>Crowd Control Warehouse - CCW Series WMB-220 Magnetic Wall Mount Retractable Belt Barrier -15 Foot, Caution Do Not Enter with Yellow ABS Case</t>
  </si>
  <si>
    <t>Public safety and control</t>
  </si>
  <si>
    <t>Traffic control</t>
  </si>
  <si>
    <t>Barrier tapes or chains</t>
  </si>
  <si>
    <t>CRQ5V</t>
  </si>
  <si>
    <t>Crowd Control Warehouse</t>
  </si>
  <si>
    <t>CCW-05-022-01529</t>
  </si>
  <si>
    <t>889 certification, Classified Small Business - SBA Standard, Business Hour Delivery</t>
  </si>
  <si>
    <t>112-5181786-1097030</t>
  </si>
  <si>
    <t>TBA323501930563</t>
  </si>
  <si>
    <t>B09NNH5G8N</t>
  </si>
  <si>
    <t>CCA CRA in Ear Monitor Headphones, Ultra-Thin Diaphragm Dynamic Driver IEM Earphones, Clear Sound &amp; Deep Bass, Wired Gaming Earbuds with Tangle-Free Detachable Cable for Singer Musicians Drummers DJ</t>
  </si>
  <si>
    <t>CCA</t>
  </si>
  <si>
    <t>CCA CRA</t>
  </si>
  <si>
    <t>CCA Offical Store</t>
  </si>
  <si>
    <t>112-0061751-3406673</t>
  </si>
  <si>
    <t>TBA323484718588</t>
  </si>
  <si>
    <t>B0BT8TWQJX</t>
  </si>
  <si>
    <t>NotoCity Band for Garmin Instinct 2 Watchband Instinct 2 Solar Wristband 22mm Soft Silicone Replacement Watch Strap Compatible with Instinct 2 Solar Tactical(Tundra-white)</t>
  </si>
  <si>
    <t>112-0183221-8605859</t>
  </si>
  <si>
    <t>B00B5AGJDG</t>
  </si>
  <si>
    <t>Cressi F1 Snorkeling Mask, Black</t>
  </si>
  <si>
    <t>Personal safety and protection</t>
  </si>
  <si>
    <t>Respiratory protection</t>
  </si>
  <si>
    <t>Masks or accessories</t>
  </si>
  <si>
    <t>CJIO9</t>
  </si>
  <si>
    <t>CRESSI</t>
  </si>
  <si>
    <t>Cressi</t>
  </si>
  <si>
    <t>ZDN282000</t>
  </si>
  <si>
    <t>112-4518270-4602621</t>
  </si>
  <si>
    <t>B0B1PQX68G</t>
  </si>
  <si>
    <t>weishan G Pro X Cable, Detachable Gaming Headset Cord Replacement for Logitech G Pro, G433, G233 Headsets, 3.5mm(1/8") Nylon Braided Aux Wire with Volume Controller, 6ft</t>
  </si>
  <si>
    <t>weishan</t>
  </si>
  <si>
    <t>GPRO-3.5MM-CABLE</t>
  </si>
  <si>
    <t>weishan brand</t>
  </si>
  <si>
    <t>112-9373062-2016250</t>
  </si>
  <si>
    <t>114-0704195-9021827</t>
  </si>
  <si>
    <t>112-9201855-6713013</t>
  </si>
  <si>
    <t>TBA323492258844</t>
  </si>
  <si>
    <t>B08W477H1C</t>
  </si>
  <si>
    <t>FORSINING New Women Fashion Skeleton Wristwatch Lady Casual Waterproof Self-Wind Mechanical Watch with Stainless Steel Mesh Band (03-Rose White)</t>
  </si>
  <si>
    <t>FORSINING</t>
  </si>
  <si>
    <t>WRA880</t>
  </si>
  <si>
    <t>Forsining Watch</t>
  </si>
  <si>
    <t>112-7564519-6721860</t>
  </si>
  <si>
    <t>TBA323488006055</t>
  </si>
  <si>
    <t>B0B7WNQDN9</t>
  </si>
  <si>
    <t>PULUZ Photo Studio Light Box 16'' x 16'' x 16'' Portable Foldable Photo Tent Light Box 24W Professional Studio Shooting Tent Soft Box with Carry Bag and 4 Color Backdrops (Black, Orange, White, Green)</t>
  </si>
  <si>
    <t>PULUZ</t>
  </si>
  <si>
    <t>ZY-5042U</t>
  </si>
  <si>
    <t>ZhanYe-US</t>
  </si>
  <si>
    <t>112-3645496-8397046</t>
  </si>
  <si>
    <t>B0C3QQ4X6F</t>
  </si>
  <si>
    <t>Avantree Relay - Airplane Bluetooth 5.3 Adapter with Qualcomm aptX Adaptive, Supports 2 AirPods or Headphones, 20Hr Playtime, 3.5mm AUX Wireless Audio Transmitter for Travel Flight, Airline, Gym</t>
  </si>
  <si>
    <t>BTTC-218</t>
  </si>
  <si>
    <t>112-2960922-0981868</t>
  </si>
  <si>
    <t>B0B7DPQ1LL</t>
  </si>
  <si>
    <t>Daymeet TV Led Backlight, 9.8 FT LED Lights for TV 32-60 inch, ICRGB 5050 Rainbow Color TV Led Strip Lights USB Music Sync Bluetooth APP Control with Remote for Room Bedroom Christmas Decor</t>
  </si>
  <si>
    <t>Daymeet</t>
  </si>
  <si>
    <t>Daymeet-9.8FT-RGB</t>
  </si>
  <si>
    <t>DM-BT02-3-US</t>
  </si>
  <si>
    <t>112-0262398-8618627</t>
  </si>
  <si>
    <t>B09WM84YRF</t>
  </si>
  <si>
    <t>PENGLIN 2Pack RJ45 Shielded Panel Mount Coupler, Ethernet LAN Pass Through Connector, CAT6A Female to Female Bulkhead Extension Interface Adapter</t>
  </si>
  <si>
    <t>PENGLIN</t>
  </si>
  <si>
    <t>PL173</t>
  </si>
  <si>
    <t>112-1157392-9468254</t>
  </si>
  <si>
    <t>B0B63D6MFL</t>
  </si>
  <si>
    <t>Thsucords Thin HDMI to HDMI Cable 3.3FT 2 Pack, Ultra Slim &amp; Flexible HDMI Cord Supports High Speed 4K@60Hz 18gbps 2160p 1080p</t>
  </si>
  <si>
    <t>Thsucords</t>
  </si>
  <si>
    <t>Jinglong</t>
  </si>
  <si>
    <t>HD-202-1.0M</t>
  </si>
  <si>
    <t>112-8454259-8840258</t>
  </si>
  <si>
    <t>TBA323521428467</t>
  </si>
  <si>
    <t>B07HQJDX4Y</t>
  </si>
  <si>
    <t>BOOX Marker Tips Nibs Kit for All BOOX Devices,Except Original Note Air and Nova Air, 5pcs</t>
  </si>
  <si>
    <t>BOOX</t>
  </si>
  <si>
    <t>tips</t>
  </si>
  <si>
    <t>BOOX Official</t>
  </si>
  <si>
    <t>112-1344508-3920254</t>
  </si>
  <si>
    <t>112-2339965-1982661</t>
  </si>
  <si>
    <t>112-8935251-3256216</t>
  </si>
  <si>
    <t>B0CCF83CQG</t>
  </si>
  <si>
    <t>OWC 32GB (2X16GB) DDR4 RAM Compatible with Synology DiskStation DS1522+ 2666MHz PC4-21300 CL19 ECC Unbuffered SODIMM 2Rx8 1.2V Memory Upgrade</t>
  </si>
  <si>
    <t>OWC</t>
  </si>
  <si>
    <t>Other World Computing</t>
  </si>
  <si>
    <t>OWC2C6D42R8032P</t>
  </si>
  <si>
    <t>OWC (Other World Computing)</t>
  </si>
  <si>
    <t>112-7826174-5402608</t>
  </si>
  <si>
    <t>Office Product</t>
  </si>
  <si>
    <t>B004VQXJ7K</t>
  </si>
  <si>
    <t>Standard Adjustable Footrest</t>
  </si>
  <si>
    <t>Ergonomic support aids</t>
  </si>
  <si>
    <t>Foot rests</t>
  </si>
  <si>
    <t>FEMYG</t>
  </si>
  <si>
    <t>Fellowes</t>
  </si>
  <si>
    <t>FELLOWES MFG. CO.</t>
  </si>
  <si>
    <t>Insight Trade LLC</t>
  </si>
  <si>
    <t>112-3040158-9661069</t>
  </si>
  <si>
    <t>B0CWTY6Z99</t>
  </si>
  <si>
    <t>ProtoArc Wireless Trackball Mouse, EM01 NL Ergonomic Bluetooth Rollerball Thumb Rechargeable Computer Laptop Mouse, Adjustable Angle &amp; 3 Device Connection for PC, Mac, Windows-Gray Ball</t>
  </si>
  <si>
    <t>ProtoArc</t>
  </si>
  <si>
    <t>EM01 NL</t>
  </si>
  <si>
    <t>Protoarc B0CWTY6Z99</t>
  </si>
  <si>
    <t>112-2320266-5147456</t>
  </si>
  <si>
    <t>B09KZQ811G</t>
  </si>
  <si>
    <t>Arlo Chime 2 - Built-in Siren, Audible Alerts, Customizable Melodies, Wi-Fi Connected, Compatible with Arlo Wired and Wireless Doorbell Camera, Security Camera, and Smart Home Devices (AC2001)</t>
  </si>
  <si>
    <t>D100W</t>
  </si>
  <si>
    <t>Arlo</t>
  </si>
  <si>
    <t>AC2001-100NAS</t>
  </si>
  <si>
    <t>AC1001-100NAS</t>
  </si>
  <si>
    <t>112-1770388-1960228</t>
  </si>
  <si>
    <t>B07YYXYYH2</t>
  </si>
  <si>
    <t>Sangean RCR-30 FM-RBDS/AM/Bluetooth/Aux-in Digital Tuning Clock Radio with USB Phone Charging and Sound Soother, Gray</t>
  </si>
  <si>
    <t>SAWG1</t>
  </si>
  <si>
    <t>Sangean</t>
  </si>
  <si>
    <t>RCR-30</t>
  </si>
  <si>
    <t>Hour Loop</t>
  </si>
  <si>
    <t>112-9288538-6445861</t>
  </si>
  <si>
    <t>TBA323504839615</t>
  </si>
  <si>
    <t>B08K2QXZ1P</t>
  </si>
  <si>
    <t>Privacy Cover Compatible for Logitech Webcam Camera C930 C920 C922Pro C930C C930e 902S 922x C920x 920Pro Pro 22</t>
  </si>
  <si>
    <t>Web cameras</t>
  </si>
  <si>
    <t>LoYinLo</t>
  </si>
  <si>
    <t>LoYin</t>
  </si>
  <si>
    <t>112-1933929-9005815</t>
  </si>
  <si>
    <t>B0BHVPCBXQ</t>
  </si>
  <si>
    <t>Stylus Pen for HP Envy X360 Pavilion X360 Specter X360 Spectre X2 Envy X2 Rechargeable MPP 2.0 Tilt Active Pen with 4096 Pressure Sensitivity, Palm Rejection, Magnetic Attachment Function, Black</t>
  </si>
  <si>
    <t>Pressure stylus</t>
  </si>
  <si>
    <t>SSSxb7GRGB</t>
  </si>
  <si>
    <t>HP Pen 5 Heise</t>
  </si>
  <si>
    <t>SSSGRGB</t>
  </si>
  <si>
    <t>112-3355657-3273033</t>
  </si>
  <si>
    <t>TBA323482743391</t>
  </si>
  <si>
    <t>B07HJD3R43</t>
  </si>
  <si>
    <t>Sangean WR-16 AM/FM Bluetooth Wooden Cabinet Radio</t>
  </si>
  <si>
    <t>SA38N</t>
  </si>
  <si>
    <t>RA50562</t>
  </si>
  <si>
    <t>112-3558019-6724212</t>
  </si>
  <si>
    <t>B0DHRTGKR5</t>
  </si>
  <si>
    <t>NFHK NGFF M-Key NVME Male to Female Extension PCI Express Cable 30cm PCI-E 4.0 for Mainboard SSD 2230/2242/2260/2280</t>
  </si>
  <si>
    <t>NFHK</t>
  </si>
  <si>
    <t>NF-EP-050-BK</t>
  </si>
  <si>
    <t>NFHK Adapter</t>
  </si>
  <si>
    <t>112-5773388-0321868</t>
  </si>
  <si>
    <t>B07FQ8CLLN</t>
  </si>
  <si>
    <t>Carbide Inserts, 10pcs Indexable Soild Carbide Turning Insert Blade for Lathe Tool Holder DCMT070204 YBC251 for Lathe Turning Boring Tool</t>
  </si>
  <si>
    <t>Grinding and polishing and smoothing materials</t>
  </si>
  <si>
    <t>Abrasive wheels</t>
  </si>
  <si>
    <t>Akozonwnpm5vfr4d</t>
  </si>
  <si>
    <t>Miyinla-Z</t>
  </si>
  <si>
    <t>112-8997891-8633849</t>
  </si>
  <si>
    <t>TBA323493197240</t>
  </si>
  <si>
    <t>B09NGCDH2H</t>
  </si>
  <si>
    <t>Lightning to 3.5mm Headphone Adapter for Iphone(2pack)Audio and Charger Splitter Dongle Jack AUX Adaptador Para Earphone Phone Charge Earbud 2 in 1 Cable 13 12 11 Pro Max Mini XS SE 7 X 8 Plus</t>
  </si>
  <si>
    <t>Kefiany</t>
  </si>
  <si>
    <t>YCJIN</t>
  </si>
  <si>
    <t>112-1319897-8864232</t>
  </si>
  <si>
    <t>B0C81H7HP2</t>
  </si>
  <si>
    <t>Men's Wooden Watch Creative Colorful Hollow Out Dial Wooden Mens Watches Analog Quartz Men's Wood Watch</t>
  </si>
  <si>
    <t>Dentily</t>
  </si>
  <si>
    <t>BOSNI</t>
  </si>
  <si>
    <t>Q1238</t>
  </si>
  <si>
    <t>SUP-GRAB</t>
  </si>
  <si>
    <t>112-8396715-4760202</t>
  </si>
  <si>
    <t>B0CCJLS4R5</t>
  </si>
  <si>
    <t>USB C Charger Cable, 60W 3.3ft Type C Charging Cable, Flat 90-Degree C-Port, High-Speed Data Transfer Compatible with Samsung S23/S22/S21, iPhone 15 Pro/Pro Max, MacBook Air/Pro, etc.</t>
  </si>
  <si>
    <t>DbillionDa</t>
  </si>
  <si>
    <t>DBillionDa</t>
  </si>
  <si>
    <t>USB C to USB C Cable 3.3ft</t>
  </si>
  <si>
    <t>DbillionDa Technology</t>
  </si>
  <si>
    <t>112-4812832-7023416</t>
  </si>
  <si>
    <t>B0B822771T</t>
  </si>
  <si>
    <t>Jlong Blackout Blinds for Windows Pleated Paper Shades Adhesive Cordless Office,Living Room,Bedroom,Light Filtering,Easy to Cut and Install White-semi Shading 35.4*71''(90*180cm）</t>
  </si>
  <si>
    <t>112-1207364-3907422</t>
  </si>
  <si>
    <t>UK372471152YP</t>
  </si>
  <si>
    <t>B0C2YWZH3C</t>
  </si>
  <si>
    <t>HMHAMA Replacement Accessories Kit Compatible with 360 C50 G50 Smartai Robot Vacuum, 12 Pack(12 Side Brushes)</t>
  </si>
  <si>
    <t>Brooms and mops and brushes and accessories</t>
  </si>
  <si>
    <t>112-8821662-2842666</t>
  </si>
  <si>
    <t>B093KRPJ4F</t>
  </si>
  <si>
    <t>Yealink T31G IP Phone, 2 VoIP Accounts. 2.3-Inch Graphical Display. Dual-Port Gigabit Ethernet, 802.3af PoE, Power Adapter Not Included (SIP-T31G)</t>
  </si>
  <si>
    <t>Personal communication devices</t>
  </si>
  <si>
    <t>IP phones</t>
  </si>
  <si>
    <t>SIP-T31G</t>
  </si>
  <si>
    <t>112-5289345-0930619</t>
  </si>
  <si>
    <t>TBA323551909319</t>
  </si>
  <si>
    <t>112-7044172-7255468</t>
  </si>
  <si>
    <t>TBA323501199060</t>
  </si>
  <si>
    <t>114-8698586-0098632</t>
  </si>
  <si>
    <t>112-7103724-1744236</t>
  </si>
  <si>
    <t>B00T631UTC</t>
  </si>
  <si>
    <t>IK Multimedia iRig 2 portable guitar audio interface, lightweight audio adapter for iPhone and iPad with instrument input and headphone/amplfier outs</t>
  </si>
  <si>
    <t>IKMAF</t>
  </si>
  <si>
    <t>IK Multimedia</t>
  </si>
  <si>
    <t>iRig 2</t>
  </si>
  <si>
    <t>112-2728479-3979404</t>
  </si>
  <si>
    <t>TBA323461274174</t>
  </si>
  <si>
    <t>B08KHD1S7S</t>
  </si>
  <si>
    <t>Saramonic SR-C2001 3.5mm TRS Male to USB-C Stereo or Mono Microphone &amp; Audio Adapter Cable to Record into iPhone 15, Android Mobile Devices, Computers, New iPad &amp; More</t>
  </si>
  <si>
    <t>SARW8</t>
  </si>
  <si>
    <t>Saramonic</t>
  </si>
  <si>
    <t>SR-C2001</t>
  </si>
  <si>
    <t>112-7963999-0755466</t>
  </si>
  <si>
    <t>B0BJTFF9L7</t>
  </si>
  <si>
    <t>New Precision G7 Switch Board with Cable Replacement for Laser Sensor PMS7003 PMSA003 PMS7003M PM2.5 PM10 Particles Dust Sensor Module for Arduino</t>
  </si>
  <si>
    <t>BestParts</t>
  </si>
  <si>
    <t>XA.SW.020</t>
  </si>
  <si>
    <t>BestPartsCom</t>
  </si>
  <si>
    <t>112-2270503-7150621</t>
  </si>
  <si>
    <t>TBA323477174577</t>
  </si>
  <si>
    <t>B0BHWLS99M</t>
  </si>
  <si>
    <t>Stylus Pen for ASUS Transformer/Mini/ASUS Zenbook Flip/Pro/ASUS Vivobook Flip/Pro/Duo/ASUS Notebook, Rechargeable MPP 2.0 Tilt Active Pen with 4096 Pressure Sensitivity, Palm Rejection, Black</t>
  </si>
  <si>
    <t>SSSxb7GRGB-XXXX</t>
  </si>
  <si>
    <t>112-2663602-9394651</t>
  </si>
  <si>
    <t>1ZH9371F0303791629</t>
  </si>
  <si>
    <t>B09WM63PGR</t>
  </si>
  <si>
    <t>PENGLIN 2Pack RJ45 Panel Mount Coupler, Ethernet LAN Pass Through Connector, CAT6 Female to Female Bulkhead Extension Interface Adapter</t>
  </si>
  <si>
    <t>PL172</t>
  </si>
  <si>
    <t>112-7732064-9015461</t>
  </si>
  <si>
    <t>B08RCTQV4C</t>
  </si>
  <si>
    <t>Frgyee 2 Pack 3/8" Female to 1/4" Male Screw Adapter Thread for Tripod Accessories Microphone Holder Camera Mount</t>
  </si>
  <si>
    <t>Frgyee</t>
  </si>
  <si>
    <t>Silence</t>
  </si>
  <si>
    <t>112-6720532-9439455</t>
  </si>
  <si>
    <t>B0C6FRT62V</t>
  </si>
  <si>
    <t>DAILYCARRYCO. Ultra Thin Leather Wallet - Slim RFID Wallet for Men - Genuine Leather Card Holder Fits Up To 7 Cards + Cash - Handmade Minimalist Slim Wallet, Stylish Cash and Card Holder (Black)</t>
  </si>
  <si>
    <t>Office and desk accessories</t>
  </si>
  <si>
    <t>Organizers and accessories</t>
  </si>
  <si>
    <t>DAILYCARRYCO.</t>
  </si>
  <si>
    <t>PT1</t>
  </si>
  <si>
    <t>112-5098789-3776255</t>
  </si>
  <si>
    <t>TBA323503591686</t>
  </si>
  <si>
    <t>B0CP7RGBH2</t>
  </si>
  <si>
    <t>MYSNBKN Watch Strap for Garmin Forerunner 265/Forerunner 255/Vivoactive 4/Venu 3/Venu 2, 22mm Replacement Strap Soft Silicone</t>
  </si>
  <si>
    <t>MYSNBKN</t>
  </si>
  <si>
    <t>SBWSSTY-22MM-02</t>
  </si>
  <si>
    <t>US-MYSNBKN Direct</t>
  </si>
  <si>
    <t>112-3663538-7697804</t>
  </si>
  <si>
    <t>TBA323518547608</t>
  </si>
  <si>
    <t>B0BXKYC6M6</t>
  </si>
  <si>
    <t>kwmobile 8X Replacement Ear Tips Compatible with Sennheiser CX 300S / CX 6.00BT / Momentum in-Ear - Set of Silicone Eartips for Earbuds Headphones</t>
  </si>
  <si>
    <t>61010.22_m002981</t>
  </si>
  <si>
    <t>112-2611445-1448254</t>
  </si>
  <si>
    <t>TBA323499730044</t>
  </si>
  <si>
    <t>B0BYYF714Q</t>
  </si>
  <si>
    <t>&amp;#x1D48D;&amp;#x1D486;&amp;#x1D478;&amp;#x1D496;&amp;#x1D48A;&amp;#x1D497;&amp;#x1D486;&amp;#x1D48F; Wireless Charging Case for Samsung Galaxy Buds2 Pro, Replacement Charger Case for Galaxy Buds 2 Pro with Bluetooth Pairing, Support Wireless/Wired Charging (Not Include Earbuds)</t>
  </si>
  <si>
    <t>leQuiven</t>
  </si>
  <si>
    <t>Shenzhen Haijiao Qihao Intelligent Technology Co., Ltd</t>
  </si>
  <si>
    <t>Y026</t>
  </si>
  <si>
    <t>leQuiven-US</t>
  </si>
  <si>
    <t>112-8891307-9317044</t>
  </si>
  <si>
    <t>B0BK9WCXWB</t>
  </si>
  <si>
    <t>Case Compatible with Texas Instruments TI-Nspire CX II/TI Nspire CX/TI-NSPIRE CX-II T CAS/for TI-84 Plus/TI-83 Plus CE Color Graphing Calculator, Storage Holder-Blue (Box Only)</t>
  </si>
  <si>
    <t>Calculating machines and accessories</t>
  </si>
  <si>
    <t>TIBlueCal-PYLCASE006</t>
  </si>
  <si>
    <t>112-7568070-6089053</t>
  </si>
  <si>
    <t>TBA323459036166</t>
  </si>
  <si>
    <t>B07QP2FXTB</t>
  </si>
  <si>
    <t>Pop Filter,Aokeo [Upgraded Three Layers] Metal Mesh &amp; Foam &amp; Etamine Layer Microphone Windscreen Cover Handheld Mic Shield Mask,Microphone Accessories for Vocal Recording,Youtube videos,Streaming</t>
  </si>
  <si>
    <t>Aokeo</t>
  </si>
  <si>
    <t>B-7</t>
  </si>
  <si>
    <t>Aokeo Technology Limited</t>
  </si>
  <si>
    <t>112-2179777-5633032</t>
  </si>
  <si>
    <t>TBA323478798241</t>
  </si>
  <si>
    <t>B07ZNCWNQP</t>
  </si>
  <si>
    <t>OUTXE Titanium 2 in 1 Fork and Spoon Combo 2-Pack Ultra Lightweight Camping Utensil, Eco-Friendly Spork for Backpacking, Hiking, Outdoors</t>
  </si>
  <si>
    <t>OUTXE</t>
  </si>
  <si>
    <t>MiniPowerUS</t>
  </si>
  <si>
    <t>112-8033643-0508227</t>
  </si>
  <si>
    <t>B0721D3SWM</t>
  </si>
  <si>
    <t>Yoga Knee Pads Cushion Non-Slip Knee Mat by Heathyoga, Knee Pad for Gardening Yard Work, Yoga Knee Pad Cushion for Yoga and Floor Exercises Yoga Mat Accessory 26"x10"x0.5"</t>
  </si>
  <si>
    <t>Sports and Recreational Equipment and Supplies and Accessories</t>
  </si>
  <si>
    <t>Sports equipment and accessories</t>
  </si>
  <si>
    <t>Sport accessories</t>
  </si>
  <si>
    <t>Heathyoga</t>
  </si>
  <si>
    <t>112-8463160-2061859</t>
  </si>
  <si>
    <t>B07WCKJXLC</t>
  </si>
  <si>
    <t>MCXGL Heavy duty nylon watch strap + Adapter 16mm Replacement for GShock DW5600 DW9052 GW6900 GA110 GA120 GA100 mens watch band</t>
  </si>
  <si>
    <t>MCXGL</t>
  </si>
  <si>
    <t>Mcxgl</t>
  </si>
  <si>
    <t>Mcxgl0001087</t>
  </si>
  <si>
    <t>112-1446313-6617066</t>
  </si>
  <si>
    <t>TBA323457173385</t>
  </si>
  <si>
    <t>B08ZCZX5KS</t>
  </si>
  <si>
    <t>Lacdo Hard Carrying Case for WD My Passport SSD External Portable Drive 500GB 1TB 2TB 4TB External Solid State Drive EVA Shockproof Water Repellent Protective Storage Travel Bag, Black</t>
  </si>
  <si>
    <t>Lacdo</t>
  </si>
  <si>
    <t>B1D16C1S</t>
  </si>
  <si>
    <t>Liduo Ltd</t>
  </si>
  <si>
    <t>112-8426534-8129832</t>
  </si>
  <si>
    <t>4PX3001936124652CN</t>
  </si>
  <si>
    <t>B0C9SV7FDV</t>
  </si>
  <si>
    <t>Health Gear 17cm / 6.7in Portable Air Conditioner Exhaust Hose Coupler A C Unit Tube Connector for 1.5P Mobile Air Conditioner Accessories KYR-35, Adjustable Exhaust Duct</t>
  </si>
  <si>
    <t>Yosoo</t>
  </si>
  <si>
    <t>Yosoo Health Gear</t>
  </si>
  <si>
    <t>Yosoo Health Gearw01guo8gq4</t>
  </si>
  <si>
    <t>Ironcty</t>
  </si>
  <si>
    <t>112-3482329-9110656</t>
  </si>
  <si>
    <t>TBA323504084552</t>
  </si>
  <si>
    <t>B0CBRGY7FM</t>
  </si>
  <si>
    <t>HUYUN Mouse Side Panels/Anti Sweat Paste Grip Tape Replacement for Logit G502 Proteus Core / G502 Proteus Spectrum / G502 Hero Wired / G502 Lightspeed Wireless Gaming Mouse (White)</t>
  </si>
  <si>
    <t>HUYUN</t>
  </si>
  <si>
    <t>HY20130713</t>
  </si>
  <si>
    <t>112-9654526-2321819</t>
  </si>
  <si>
    <t>TBA323501889629</t>
  </si>
  <si>
    <t>B08JQ9G2LP</t>
  </si>
  <si>
    <t>Car Bluetooth Transmitter with USB &amp; AUX Input Interface for Honda Accord 2003-2012, Civic 2006-2014, CR-V 2004-2014, Odyssey 2005-2010, Pilot 2006-2014, TSX 2004-2011, MDX 2005-2006</t>
  </si>
  <si>
    <t>Yomikoo</t>
  </si>
  <si>
    <t>Sannie</t>
  </si>
  <si>
    <t>QX508</t>
  </si>
  <si>
    <t>112-2192481-4838624</t>
  </si>
  <si>
    <t>TBA323504062610</t>
  </si>
  <si>
    <t>B0CJ91BF1C</t>
  </si>
  <si>
    <t>AIMIBO Wireless HDMI Transmitter and Receiver, 2025 Upgraded, 4K/1080P, 5.8G/2.4G, Up to 8TXs, 165FT, Plug and Play, Wirelessly Stream Video/Audio for Laptop, Camera, CCTV, TV Box to HDTV, Projector</t>
  </si>
  <si>
    <t>AIMIBO</t>
  </si>
  <si>
    <t>G75TX&amp;RX</t>
  </si>
  <si>
    <t>AIMIBOWIRELESSHDMIG75</t>
  </si>
  <si>
    <t>AIMIBO-US</t>
  </si>
  <si>
    <t>112-5665290-7831405</t>
  </si>
  <si>
    <t>TBA323499883466</t>
  </si>
  <si>
    <t>B0D2L14BYP</t>
  </si>
  <si>
    <t>EMEET HS50 Wired Headset with Mic, On-Ear Computer Headphones with Noise Cancelling Microphone, USB-A/USB-C, Adjustable Design, in-line Control for Home Office Online Class Teams Zoom, All Day Comfort</t>
  </si>
  <si>
    <t>EMEET</t>
  </si>
  <si>
    <t>Shenzhen eMeet technology Co.,Ltd.</t>
  </si>
  <si>
    <t>HS50</t>
  </si>
  <si>
    <t>EMEET CREATIVE</t>
  </si>
  <si>
    <t>ISO 9001, 889 certification</t>
  </si>
  <si>
    <t>112-1490540-0648221</t>
  </si>
  <si>
    <t>TBA323517032386</t>
  </si>
  <si>
    <t>B0C68MPKHV</t>
  </si>
  <si>
    <t>BATIGE Micro HDMI Male to HDMI Female &amp; Type C 3.0 Male to Female Car Flush Mount Cable for Car Boat and Motorcycle - 3ft</t>
  </si>
  <si>
    <t>BATIGE</t>
  </si>
  <si>
    <t>Micro HDMI to HDMI + Type-C 3.0</t>
  </si>
  <si>
    <t>112-8942617-2005051</t>
  </si>
  <si>
    <t>B0C8N78H6Q</t>
  </si>
  <si>
    <t>TUSITA 10-ft. Indoor Magnetic Charging Cable Compatible with Arlo Ultra 1 2, Pro 3 4 5 2K - 3M, White</t>
  </si>
  <si>
    <t>TUSITA Indoor Magnetic Charging Cable</t>
  </si>
  <si>
    <t>AA</t>
  </si>
  <si>
    <t>112-4901488-6545805</t>
  </si>
  <si>
    <t>TBA323505648291</t>
  </si>
  <si>
    <t>B0CZVMPM72</t>
  </si>
  <si>
    <t>Nordic Ware Formed Swirl Bundt, 10 Cup, Twilight Blue</t>
  </si>
  <si>
    <t>Domestic bakeware</t>
  </si>
  <si>
    <t>NORQ9</t>
  </si>
  <si>
    <t>Nordic Ware</t>
  </si>
  <si>
    <t>112-2554762-5761812</t>
  </si>
  <si>
    <t>TBA323500575782</t>
  </si>
  <si>
    <t>B0CS31PHJK</t>
  </si>
  <si>
    <t>Lunivop for Samsung Galaxy s24 Ultra Case Leather [Compatible with Magsafe Wireless Charging] Magnetic Cover Stand Funda para S 24 Ultra 6.8 '' 5G 2024 Rugged Best Phone Cases Black</t>
  </si>
  <si>
    <t>Lunivop</t>
  </si>
  <si>
    <t>Samsung Galaxy S24 Ultra</t>
  </si>
  <si>
    <t>Lunivop Accessories Inc</t>
  </si>
  <si>
    <t>112-0155279-6269812</t>
  </si>
  <si>
    <t>TBA323508383191</t>
  </si>
  <si>
    <t>B0BSVNJVWH</t>
  </si>
  <si>
    <t>Twelve South Backpack for Apple Studio Display | Ventilated Hidden Storage Shelf with Integrated Mount for Hard Drives and Accessories</t>
  </si>
  <si>
    <t>TWEA7</t>
  </si>
  <si>
    <t>Twelve South</t>
  </si>
  <si>
    <t>TS-2220</t>
  </si>
  <si>
    <t>112-9213015-6165817</t>
  </si>
  <si>
    <t>TBA323502861945</t>
  </si>
  <si>
    <t>B07KSLCPYY</t>
  </si>
  <si>
    <t>Gymreapers Lifting Wrist Straps for Weightlifting, Bodybuilding, Powerlifting, Strength Training, &amp; Deadlifts - Padded Neoprene with 18" Cotton (Military Green)</t>
  </si>
  <si>
    <t>Fitness equipment</t>
  </si>
  <si>
    <t>Weight and resistance training equipment</t>
  </si>
  <si>
    <t>Gymreapers</t>
  </si>
  <si>
    <t>GR0504</t>
  </si>
  <si>
    <t>112-0882493-1949818</t>
  </si>
  <si>
    <t>4PX3001936146685CN</t>
  </si>
  <si>
    <t>B0C9Q6148N</t>
  </si>
  <si>
    <t>Miimall Compatible for Google Pixel Tablet Leather Case 2023, Ultra Slim PU Leather TPU Protector, Foldable Kickstand Back Drop-Proof Shockproof Stand Case Cover for Google Pixel Tablet, 11inch(Grey)</t>
  </si>
  <si>
    <t>Miimall</t>
  </si>
  <si>
    <t>M21634-GREY</t>
  </si>
  <si>
    <t>MiimallUC</t>
  </si>
  <si>
    <t>112-9464040-6514623</t>
  </si>
  <si>
    <t>B007WDPN6O</t>
  </si>
  <si>
    <t>Beadery B6485 Bead Stylin' Box Kit, 4.4-Ounce, Bubblegum</t>
  </si>
  <si>
    <t>Arts and crafts equipment and accessories and supplies</t>
  </si>
  <si>
    <t>Beads or beading accessories</t>
  </si>
  <si>
    <t>BEAH6</t>
  </si>
  <si>
    <t>The Beadery</t>
  </si>
  <si>
    <t>BEADERY</t>
  </si>
  <si>
    <t>B6485</t>
  </si>
  <si>
    <t>Agave Mkt</t>
  </si>
  <si>
    <t>112-7148493-1655449</t>
  </si>
  <si>
    <t>TBA323495210244</t>
  </si>
  <si>
    <t>B08CSCNYFV</t>
  </si>
  <si>
    <t>NOYITO 4-Channel 24V Computer USB Control Switch Relay Module Drive-Free Relay Module Plug and Play Suitable for PC Smart Controller</t>
  </si>
  <si>
    <t>System boards processors interfaces or modules</t>
  </si>
  <si>
    <t>NOYITO</t>
  </si>
  <si>
    <t>NO424DFS-258</t>
  </si>
  <si>
    <t>NOYITO TECHNOLOGIES</t>
  </si>
  <si>
    <t>112-7386917-4876228</t>
  </si>
  <si>
    <t>B09TP6J33Z</t>
  </si>
  <si>
    <t>OLDZHU Pink Travel Carrying Case Accessories Kit Compatible with Nintendo Switch OLED 2021,10 in 1 Protection Kits with Hard Protective Cover,Glass Screen Protector,Adjustable Stand,Thumb Grip Caps</t>
  </si>
  <si>
    <t>Computer data input device accessories</t>
  </si>
  <si>
    <t>OLDZHU</t>
  </si>
  <si>
    <t>112-4357936-1307424</t>
  </si>
  <si>
    <t>B0B829R8BD</t>
  </si>
  <si>
    <t>AH81-13358A Replace Remote Control Compatible with Samsung Sound Bar HW-A450/ZA HW-A430 HW-A430ZA HW-A650/ZA HW-A550/ZA PS-WA45T PS-WT45T HW-A430/ZA HW-A470/ZA PS-WA45T HW-R60C HW-Q70R HW-T650</t>
  </si>
  <si>
    <t>AULCMEET lnc</t>
  </si>
  <si>
    <t>HW-A450/ZA AH81-13358A</t>
  </si>
  <si>
    <t>112-6543709-2045824</t>
  </si>
  <si>
    <t>B0CFL8ZJR5</t>
  </si>
  <si>
    <t>[For Cargo Rack] ONVIAN Smart Bike Tail Light with Turn Signals for Rear Bike Rack Mounting, Rechargeable Auto-Sensing Bike Turn Signals Light Alarm, Waterproof Bike Accessories for Adult Kids Cycling</t>
  </si>
  <si>
    <t>Commercial and Military and Private Vehicles and their Accessories and Components</t>
  </si>
  <si>
    <t>Transportation components and systems</t>
  </si>
  <si>
    <t>Exterior vehicle lighting</t>
  </si>
  <si>
    <t>Vehicle headlight</t>
  </si>
  <si>
    <t>Onvian</t>
  </si>
  <si>
    <t>KS-SF31</t>
  </si>
  <si>
    <t>AU01219</t>
  </si>
  <si>
    <t>112-6430966-1189813</t>
  </si>
  <si>
    <t>112-7202237-5541853</t>
  </si>
  <si>
    <t>TBA323512811365</t>
  </si>
  <si>
    <t>B08LMMWY91</t>
  </si>
  <si>
    <t>JLab Epic ANC Earbuds, Active Noise Canceling, Be Aware Audio, Bluetooth 5, 25+ Hour Battery Life, IP54 Sweat Resistant, Universal Music Control, Bluetooth Headphones, Black</t>
  </si>
  <si>
    <t>Earphone</t>
  </si>
  <si>
    <t>EBEPICANCRBLK123</t>
  </si>
  <si>
    <t>alwayz-on-sale</t>
  </si>
  <si>
    <t>112-5159523-4597033</t>
  </si>
  <si>
    <t>112-7405473-6974648</t>
  </si>
  <si>
    <t>B09Q5YGQNZ</t>
  </si>
  <si>
    <t>LC-dolida Sleep Headphones Bluetooth Headband Wireless Headband Headphones with Thin HD Stereo Speakers Perfect for Side Sleepers, Sport, Yoga, Travel (Fashion Grey)</t>
  </si>
  <si>
    <t>Clothing</t>
  </si>
  <si>
    <t>Clothing accessories</t>
  </si>
  <si>
    <t>Headbands</t>
  </si>
  <si>
    <t>LC-dolida</t>
  </si>
  <si>
    <t>LC003</t>
  </si>
  <si>
    <t>HEYE</t>
  </si>
  <si>
    <t>112-9012279-3241030</t>
  </si>
  <si>
    <t>112-6739913-6737853</t>
  </si>
  <si>
    <t>TBA323481303587</t>
  </si>
  <si>
    <t>Waste containers and accessories</t>
  </si>
  <si>
    <t>112-1440678-7437025</t>
  </si>
  <si>
    <t>B0BCPB97SX</t>
  </si>
  <si>
    <t>USB C to Lightning Cable [2Pack 4FT] Retractable iPhone Charger Fast Charging Type C to Lightning Cable Charger Cord MFi Certified for iPhone 14 13 12 11 Pro Max Mini XS XR X 8 7 6s 6 Plus 6 SE</t>
  </si>
  <si>
    <t>Miger</t>
  </si>
  <si>
    <t>Miger-Rxe9tractables</t>
  </si>
  <si>
    <t>PD-Mg-20220802</t>
  </si>
  <si>
    <t>MigerUS</t>
  </si>
  <si>
    <t>112-5252804-9554641</t>
  </si>
  <si>
    <t>B08RMJPZGF</t>
  </si>
  <si>
    <t>ubrokeifixit Lens Glass Replacement for Samsung Galaxy Watch Active2 44mm,Galaxy Watch Active2 40mm,Galaxy Watch3 45mm,Galaxy Watch3 41mm (Active2 Back Glass)</t>
  </si>
  <si>
    <t>ubrokeifixit</t>
  </si>
  <si>
    <t>Ubrokeifixit</t>
  </si>
  <si>
    <t>Galaxy Watch Active2, Galaxy Watch3</t>
  </si>
  <si>
    <t>112-3783543-5365863</t>
  </si>
  <si>
    <t>B0CC5NDG96</t>
  </si>
  <si>
    <t>kwmobile Case Compatible with ASUS Zenfone 10 Case - TPU Silicone Phone Cover with Soft Finish - Gray Green</t>
  </si>
  <si>
    <t>112-9861195-7323453</t>
  </si>
  <si>
    <t>B09YRMQT1F</t>
  </si>
  <si>
    <t>GRAUGEAR 20Gbps USB 3.2 Gen 2x2 USB-C Front Panel Type-C Adapter, Motherboard Header Extension Cable, USB-C to USB3.2 Type-E Key-A 20-Pin Connector with PCIe Bracket, 23.6 in [G-AD-ETC-10G]</t>
  </si>
  <si>
    <t>GRAUGEAR</t>
  </si>
  <si>
    <t>G-AD-ETC-10G</t>
  </si>
  <si>
    <t>GRAUGEAR USA</t>
  </si>
  <si>
    <t>112-0803384-3867469</t>
  </si>
  <si>
    <t>B0D1Q7MDKN</t>
  </si>
  <si>
    <t>Thsucords Ultra Thin 8K HDMI 2.1 90 Degree Right Angle Cable 6.6FT, Flexible Slim High Speed Cord Support 4K@120Hz 8K@60Hz Compatible with Roku TV/HDTV/PS5/Blu-ray</t>
  </si>
  <si>
    <t>HD-216-2.0M-L</t>
  </si>
  <si>
    <t>112-4518709-2942639</t>
  </si>
  <si>
    <t>B0BVFW6RH5</t>
  </si>
  <si>
    <t>TenCloud Charger Charging Clip Intended for Garmin Lily 2/Lily Sport/Classic vívomove Trend Women's Watches</t>
  </si>
  <si>
    <t>lilyclipcord-1</t>
  </si>
  <si>
    <t>112-8594307-9228223</t>
  </si>
  <si>
    <t>B097M7Q3JT</t>
  </si>
  <si>
    <t>AEDIKO FM Radio Antenna 75 Ohm FM Antenna FM Coax Antenna and AM Loop Antenna with 3 Connectors for Indoor Home Stereo Receiver AV Audio Home Theater Receiver Power</t>
  </si>
  <si>
    <t>Fixed network equipment and components</t>
  </si>
  <si>
    <t>AEDIKO</t>
  </si>
  <si>
    <t>Aediko US</t>
  </si>
  <si>
    <t>112-3038119-6597849</t>
  </si>
  <si>
    <t>B07NBHX1B4</t>
  </si>
  <si>
    <t>Vacuum Generator CV-10HS Pneumatic Air Exhaust Valve with Vacuum Ejector, Compressed Pneumatic Air Exhaust Vacuum Generator</t>
  </si>
  <si>
    <t>Walfront508oiw7yd2</t>
  </si>
  <si>
    <t>Walfrontfgamrxu6g4</t>
  </si>
  <si>
    <t>nineone</t>
  </si>
  <si>
    <t>112-0772828-2595430</t>
  </si>
  <si>
    <t>B08DTFL1JB</t>
  </si>
  <si>
    <t>ontto Key Fob Cover Case Compatible with Land Rover Fit for Range Rover Black</t>
  </si>
  <si>
    <t>ontto</t>
  </si>
  <si>
    <t>zjslh01</t>
  </si>
  <si>
    <t>ontto car accessory</t>
  </si>
  <si>
    <t>112-0904660-1860224</t>
  </si>
  <si>
    <t>112-9933133-7152247</t>
  </si>
  <si>
    <t>B0DGG8NMY2</t>
  </si>
  <si>
    <t>ChenYang M.2(A+E Key) 2230MM to NVME M-Key Extension Card Adapter for Motherboard NVME SSD Hard Drive Port Extension 2230/2242/2260/2280MM with 15cm Flat Cable</t>
  </si>
  <si>
    <t>chenyang</t>
  </si>
  <si>
    <t>CY</t>
  </si>
  <si>
    <t>CY-EP-043</t>
  </si>
  <si>
    <t>CHEN YANG</t>
  </si>
  <si>
    <t>112-0068474-0396221</t>
  </si>
  <si>
    <t>1ZR1D0590304451600</t>
  </si>
  <si>
    <t>B0DFHCKZLT</t>
  </si>
  <si>
    <t>RM-ADP090 RM ADP090 Replace Remote Commander Compatible with Sony 3D / Smart Blu-ray Home Theater System BDV-E2100 BDV-E3100 BDVE3100 BDV-E4100 BDV-E6100 BDVE4100 BDVE6100 RM-ADP089</t>
  </si>
  <si>
    <t>RM-ADP090</t>
  </si>
  <si>
    <t>RM-ADP090-aul</t>
  </si>
  <si>
    <t>112-2184286-0886655</t>
  </si>
  <si>
    <t>TBA323445363532</t>
  </si>
  <si>
    <t>B085C7GTBD</t>
  </si>
  <si>
    <t>arsvita Car Audio Bluetooth Wireless Cassette Receiver, Tape Player Bluetooth 5.0 Cassette Aux Adapter, Black</t>
  </si>
  <si>
    <t>arsvita</t>
  </si>
  <si>
    <t>Arsvita</t>
  </si>
  <si>
    <t>Us1AKca010</t>
  </si>
  <si>
    <t>114-1264337-5328250</t>
  </si>
  <si>
    <t>112-6770396-2381057</t>
  </si>
  <si>
    <t>TBA323436506180</t>
  </si>
  <si>
    <t>B09ZLRCBF3</t>
  </si>
  <si>
    <t>Synctem Armor Air Vent Phone Holder for Car, Phone Mount for Car for Cell Phones with New Upgraded Vent Locks</t>
  </si>
  <si>
    <t>Synctem</t>
  </si>
  <si>
    <t>car phone holder</t>
  </si>
  <si>
    <t>Synctem Direct</t>
  </si>
  <si>
    <t>112-5596253-1972234</t>
  </si>
  <si>
    <t>TBA323421862571</t>
  </si>
  <si>
    <t>B0DPKL911T</t>
  </si>
  <si>
    <t>OWC Thunderbolt 5 Hub, 3 x Thunderbolt 5 Ports, USB-A Port, Up to 80/120Gb/s, Up to 3 8k displays, 140 w Power &amp; Charging, Compatible with Mac &amp; PC, Thunderbolt 5/4/3, USB4 &amp; USB-C</t>
  </si>
  <si>
    <t>OWCTB5HUB5P</t>
  </si>
  <si>
    <t>112-4586343-0484240</t>
  </si>
  <si>
    <t>B000G6M916</t>
  </si>
  <si>
    <t>Sangean America, Inc. dt-120-white Sangean DT-120 AM/FM Stereo PLL Synthesized Pocket Receiver</t>
  </si>
  <si>
    <t>SANG9</t>
  </si>
  <si>
    <t>dt-120-white</t>
  </si>
  <si>
    <t>DT-120 WHITE</t>
  </si>
  <si>
    <t>AFSF Distributors</t>
  </si>
  <si>
    <t>112-6884949-2415419</t>
  </si>
  <si>
    <t>TBA323423629586</t>
  </si>
  <si>
    <t>B0DQC2RM3F</t>
  </si>
  <si>
    <t>FORSINING Automatic Mechanical Watch, Self Winding Skeleton Tourbillon Steampunk Fashion Men's Watch, Date Day Dress Watch, Gift for Men</t>
  </si>
  <si>
    <t>J128-5</t>
  </si>
  <si>
    <t>leishuhong</t>
  </si>
  <si>
    <t>112-2631403-6541018</t>
  </si>
  <si>
    <t>B0D44W4NX5</t>
  </si>
  <si>
    <t>OLED for Samsung Galaxy S20 Plus 5G G986 Screen Replacement for Samsung Galaxy S20 Plus G985 LCD Display Touch Screen Digitizer Assembly Replacement with Tools（with Fingerprint, Grey Frame）</t>
  </si>
  <si>
    <t>YWLRONG</t>
  </si>
  <si>
    <t>Shenzhenshiyueweilaidianzishangwuyouxiangongsi</t>
  </si>
  <si>
    <t>RongZy</t>
  </si>
  <si>
    <t>112-8427773-8160219</t>
  </si>
  <si>
    <t>TBA323417211245</t>
  </si>
  <si>
    <t>B07L6FN97Z</t>
  </si>
  <si>
    <t>Fosi Audio TP-02 Subwoofer Amplifier Home Audio, Mini Bass Amp Mono Subwoofer Amp, with TDA7498E Chip 220W Volume and Frequency Control, for Powered Passive Subwoofers Bass Shakers</t>
  </si>
  <si>
    <t>Fosi Audio</t>
  </si>
  <si>
    <t>TP-02</t>
  </si>
  <si>
    <t>TP-02-IT</t>
  </si>
  <si>
    <t>FosiAudioDirect</t>
  </si>
  <si>
    <t>112-7919480-1073005</t>
  </si>
  <si>
    <t>TBA323449100441</t>
  </si>
  <si>
    <t>B00H1ERHDQ</t>
  </si>
  <si>
    <t>GRIFITI Band Joes X Cross Style 9" Flat 18" Circumference 5.73" Diameter 5 Pack Big Strong Elastic Rubberbands Pressure Cooking, Office, Puzzles, Board Games Heat Cold UV Large Colorful Heavy Giant Silicone Rubber Bands</t>
  </si>
  <si>
    <t>Fastening supplies</t>
  </si>
  <si>
    <t>GRIFITI</t>
  </si>
  <si>
    <t>Grifiti</t>
  </si>
  <si>
    <t>Classified Small Business - SBA Standard</t>
  </si>
  <si>
    <t>112-2131077-5650659</t>
  </si>
  <si>
    <t>1Z1EW3190302713006</t>
  </si>
  <si>
    <t>B07B2XKWRN</t>
  </si>
  <si>
    <t>Jeirdus 2Meters 6ft ST to ST Duplex 62.5/125 OM1 Multimode Fiber Optic Cable Jumper Optical Patch Cord ST-ST</t>
  </si>
  <si>
    <t>FBM-STST1MD002</t>
  </si>
  <si>
    <t>112-9142845-8809819</t>
  </si>
  <si>
    <t>B0CDXC6SH9</t>
  </si>
  <si>
    <t>Lanhiem Magnetic for iPhone 15 Case, IP68 Waterproof Dustproof Case, [Compatible with Magsafe] [Built-in Screen Protector] Full Body Heavy Duty Rugged Phone Cover 6.1 inch, Black/Clear</t>
  </si>
  <si>
    <t>Lanhiem</t>
  </si>
  <si>
    <t>Celular</t>
  </si>
  <si>
    <t>WP-ZS-I15-B</t>
  </si>
  <si>
    <t>Letigo US</t>
  </si>
  <si>
    <t>112-5804855-8759404</t>
  </si>
  <si>
    <t>TBA323433401641</t>
  </si>
  <si>
    <t>B09MQP2RC7</t>
  </si>
  <si>
    <t>Men's Watches Business Work Waterproof Chronograph Watch with Leather Band Men Fashion Sport Classic Elegant Men's Wrist Watch Unique Gifts for Men</t>
  </si>
  <si>
    <t>AIMES</t>
  </si>
  <si>
    <t>AMS-1001</t>
  </si>
  <si>
    <t>112-5736755-4137862</t>
  </si>
  <si>
    <t>B07N16F2JY</t>
  </si>
  <si>
    <t>Supershieldz (2 Pack) Designed for Samsung Galaxy J4 (2018) and J4 SM-J400 J400M Tempered Glass Screen Protector, Anti Scratch, Bubble Free</t>
  </si>
  <si>
    <t>Supershieldz</t>
  </si>
  <si>
    <t>SS-TG-S-Galaxy J4 (2018)-2P</t>
  </si>
  <si>
    <t>112-8067909-6368204</t>
  </si>
  <si>
    <t>TBA323445366806</t>
  </si>
  <si>
    <t>B0CD44XNGV</t>
  </si>
  <si>
    <t>MOSISO 360 Protective 13-14 inch Laptop Case, 13.3 inch Puffy Laptop Sleeve Compatible with MacBook Air 13 13.6 M3 M2 M1/Pro 13/14, HP, Dell, ASUS, Lenovo,Polyester Horizontal Side Open Bag, Black</t>
  </si>
  <si>
    <t>MO-13-Poly-PF-FVRT-FP-SOP-H-MB-BK</t>
  </si>
  <si>
    <t>112-5543287-8995456</t>
  </si>
  <si>
    <t>TBA323451369547</t>
  </si>
  <si>
    <t>B0CKTJW78Y</t>
  </si>
  <si>
    <t>RUSUO Mini Speake 1 Pack Humbird Speaker Bone Conduction Speaker Mini Size Wireless Portable Speaker Loud Stereo Sound Built-in Mic Sound Box(Silver)</t>
  </si>
  <si>
    <t>Loudspeakers</t>
  </si>
  <si>
    <t>RUSUO</t>
  </si>
  <si>
    <t>RRO5544031321299HV</t>
  </si>
  <si>
    <t>JXLjiaxunle</t>
  </si>
  <si>
    <t>112-3890759-2557811</t>
  </si>
  <si>
    <t>TBA323438063958</t>
  </si>
  <si>
    <t>B0CD1WLDVX</t>
  </si>
  <si>
    <t>QearFun Luxurious Rhinestone LED Lighted Compact Mirror,Bling Portable Travel Makeup Mirrors,3.5 inch Rechargeable Mini Magnifying Pockets Mirror,Sparkly Beauty for Women,Wedding Favors for Guests</t>
  </si>
  <si>
    <t>QearFun</t>
  </si>
  <si>
    <t>QearFun Direct</t>
  </si>
  <si>
    <t>112-9993099-9960268</t>
  </si>
  <si>
    <t>TBA323445892812</t>
  </si>
  <si>
    <t>B0BVG19WPS</t>
  </si>
  <si>
    <t>iTecFree for Metal Apple Watch Ultra Band with Case 49mm, Stainless Steel Bands Metal Chain Bracelet Wrist Strap and TPU Soft Rugged Case for iWatch Ultra 2 (49mm, Gold)</t>
  </si>
  <si>
    <t>iTecFree</t>
  </si>
  <si>
    <t>MBTC001</t>
  </si>
  <si>
    <t>haptesy</t>
  </si>
  <si>
    <t>112-3820584-5269040</t>
  </si>
  <si>
    <t>B07T84BK5S</t>
  </si>
  <si>
    <t>BINLUN Ultra Thin Mesh Stainless Steel Watch Band Light Watch Strap Polished Watch Bracelets Replacement 12mm/14mm/16mm/18mm/20mm/22mm for Men Women with Butterfly Buckle(Gold,16mm)</t>
  </si>
  <si>
    <t>EUBL00025B-GG16</t>
  </si>
  <si>
    <t>112-0512486-9468236</t>
  </si>
  <si>
    <t>TBA323425440571</t>
  </si>
  <si>
    <t>B09FJVRZ1P</t>
  </si>
  <si>
    <t>chenyang M.2 NVME to SFF-8654 ＆ NGFF SSD to SATA 2 in 1 Combo Adapter for Mainboard (Not Work NVME SSD to SATA)</t>
  </si>
  <si>
    <t>CY-SF-016</t>
  </si>
  <si>
    <t>112-6999564-5987465</t>
  </si>
  <si>
    <t>TBA323434678597</t>
  </si>
  <si>
    <t>B0CQYCFZC5</t>
  </si>
  <si>
    <t>Carveit Wood Case for Galaxy S24 Ultra Case [Natural Wood &amp; Black Soft TPU] Shockproof Protective Cover Unique Wooden Design Compatible with Samsung S24 Ultra (Natural Wood-Blackwood)</t>
  </si>
  <si>
    <t>Carveit</t>
  </si>
  <si>
    <t>FIX-S24Ultra</t>
  </si>
  <si>
    <t>112-2337249-8921069</t>
  </si>
  <si>
    <t>112-7903522-4384250</t>
  </si>
  <si>
    <t>TBA323442972699</t>
  </si>
  <si>
    <t>B082GGR8DX</t>
  </si>
  <si>
    <t>Stylus Pen for HP Pavilion X360 2 in 1 Laptop, EDIVIA Digital Pencil with 1.5mm Ultra Fine Tip Pencil for HP Pavilion X360 2 in 1 Laptop Stylus, White</t>
  </si>
  <si>
    <t>EDIVIA</t>
  </si>
  <si>
    <t>K811B</t>
  </si>
  <si>
    <t>Nawarope Technology</t>
  </si>
  <si>
    <t>112-1527561-8986600</t>
  </si>
  <si>
    <t>B0C3GRN29P</t>
  </si>
  <si>
    <t>Aceele 10Gbps USB 3.2 Hub with 4 USB A 3.2 Ports, USB 3.2 Gen 2 Splitter with 4ft Extented Long Data Cable and Type-C Power Port, for Chromebook,Surface Pro 3,iMac,PS4 Flash Drive Data and More</t>
  </si>
  <si>
    <t>112-2732589-0401050</t>
  </si>
  <si>
    <t>B0BMT67S3G</t>
  </si>
  <si>
    <t>Dock Connector for Samsung Galaxy A03s USB Charging Port Flex Cable Replacement for A037U Type C Charger Dock Board Connector with Tools(Only for A037U)</t>
  </si>
  <si>
    <t>A037U</t>
  </si>
  <si>
    <t>YWLRONG-A037U-001</t>
  </si>
  <si>
    <t>112-5165021-1546601</t>
  </si>
  <si>
    <t>B08L6GJW91</t>
  </si>
  <si>
    <t>kwmobile Case Compatible with Samsung Galaxy S20 FE Case - Soft Slim Protective TPU Silicone Cover - Light Lavender</t>
  </si>
  <si>
    <t>53604.139_m001628</t>
  </si>
  <si>
    <t>112-2430520-5780206</t>
  </si>
  <si>
    <t>TBA323438341691</t>
  </si>
  <si>
    <t>B0CHYGHT2L</t>
  </si>
  <si>
    <t>Screen Protector Compatible with Garmin Venu 3S Case 41mm (Not for Venu 3) Smartwatch Scratched Resistant All-Around Cover Screen Protectors (Black)</t>
  </si>
  <si>
    <t>112-5062454-2076200</t>
  </si>
  <si>
    <t>TBA323443088596</t>
  </si>
  <si>
    <t>B09DG21DVH</t>
  </si>
  <si>
    <t>PROfezzion 72 Slots Switch Game Card Case Cartridges Holder Wallet Water-Resistant Protector Organizer for 48 Micro SD/TF Memory Card Keeper Box for 24 Nintendo Switch Game Cards Storage (Black)</t>
  </si>
  <si>
    <t>Removable storage media accessories</t>
  </si>
  <si>
    <t>PROfezzion</t>
  </si>
  <si>
    <t>MCC-NT72_PCB</t>
  </si>
  <si>
    <t>PROfezzion Direct</t>
  </si>
  <si>
    <t>112-8648771-6177813</t>
  </si>
  <si>
    <t>TBA323417554374</t>
  </si>
  <si>
    <t>B0CL4MJ6NK</t>
  </si>
  <si>
    <t>Dual Lens Endoscope with Light, Teslong USB-C Borescope Inspection Camera with 8+1 LED Light, Flexible Waterproof Fiber Optic Camera Snake Scope Compatible with iPhone 15, Android Phone(16.5FT)</t>
  </si>
  <si>
    <t>Teslong</t>
  </si>
  <si>
    <t>NTC100-8mm-5m</t>
  </si>
  <si>
    <t>112-6537055-8313803</t>
  </si>
  <si>
    <t>B0DCDGZ482</t>
  </si>
  <si>
    <t>Rokform Rugged Case Compatible with iPhone 16 Pro Max, Magnetic Cover (Black)</t>
  </si>
  <si>
    <t>Rokform</t>
  </si>
  <si>
    <t>313301P</t>
  </si>
  <si>
    <t>ROKFORM, LLC</t>
  </si>
  <si>
    <t>112-5856670-3392216</t>
  </si>
  <si>
    <t>B08KFQGYXJ</t>
  </si>
  <si>
    <t>Rokform - Magnetic Sport Ring Grip and Stand, Thin Metal Cell Phone Ring Holder, Specially Designed for Rokform iPhone &amp; Samsung Twist Lock Cases (Black)</t>
  </si>
  <si>
    <t>112-0944067-8717842</t>
  </si>
  <si>
    <t>TBA323411060164</t>
  </si>
  <si>
    <t>B07Q59SSKT</t>
  </si>
  <si>
    <t>Solar Auto Darkening Welding Lens Filter, Auto Solar Darkening Welding Helmet Lens Goggles Mask Automation Filter Anti-Glare Welding Construction Use</t>
  </si>
  <si>
    <t>Face and head protection</t>
  </si>
  <si>
    <t>Walfrontigsqy4wc2u</t>
  </si>
  <si>
    <t>112-2635634-2008247</t>
  </si>
  <si>
    <t>B0B1DSDRD9</t>
  </si>
  <si>
    <t>Nakedcellphone Case for Nokia 2760 2780 Flip Phone, Slim Hard Shell Protector Cover with Grid Texture for Tracfone N139DL, TA-1398, TA-1451, TA-1420 - Rose Gold Pink</t>
  </si>
  <si>
    <t>NOKIA2760-GRID-ROSE</t>
  </si>
  <si>
    <t>112-8791732-0960228</t>
  </si>
  <si>
    <t>TBA323408563300</t>
  </si>
  <si>
    <t>B07P3K49BV</t>
  </si>
  <si>
    <t>SMOOTHERPRO Bolt Action Pen with Tungsten Side 3 Colors for EDC Pocket Color Gray(TP157)</t>
  </si>
  <si>
    <t>SMOOTHERPRO</t>
  </si>
  <si>
    <t>LLP International Group</t>
  </si>
  <si>
    <t>TP157</t>
  </si>
  <si>
    <t>LLP17120370B</t>
  </si>
  <si>
    <t>Smootherpro Inc.</t>
  </si>
  <si>
    <t>112-7362901-9960262</t>
  </si>
  <si>
    <t>4PX3001931761289CN</t>
  </si>
  <si>
    <t>B0CH16K8CC</t>
  </si>
  <si>
    <t>2 Port Gigabit Network Switch, RJ45 CAT6 Port Gigabit Ethernet Switch 2 in 1 Out, Network Key Press Switch Splitter Selector Box</t>
  </si>
  <si>
    <t>Acogedor</t>
  </si>
  <si>
    <t>Acogedor9q47zekgac</t>
  </si>
  <si>
    <t>Xicchekai</t>
  </si>
  <si>
    <t>112-6310174-2569826</t>
  </si>
  <si>
    <t>4PX3001931703548CN</t>
  </si>
  <si>
    <t>112-9859302-1015464</t>
  </si>
  <si>
    <t>B0CZ311153</t>
  </si>
  <si>
    <t>Vaydeer Enlarged Turntable Mouse Mover, Max 3 Mouse Jiggler with Adjustable Intervals User-Friendly Buttons and LED Display Mouse Jiggler to Keep Your PC Awake (Gradient Blue)</t>
  </si>
  <si>
    <t>Vaydeer</t>
  </si>
  <si>
    <t>VAYDEER</t>
  </si>
  <si>
    <t>FMB036</t>
  </si>
  <si>
    <t>112-9720618-7551462</t>
  </si>
  <si>
    <t>B0C7VZVSZS</t>
  </si>
  <si>
    <t>SHAKING TANK ARGB and PWM Hub - 9 Ports for Addressable RGB Lighting With Magnetic Backplane Splitter - 5V/3PIN Fan Hub Adapter for Case Fans - Black</t>
  </si>
  <si>
    <t>Shaking Tank</t>
  </si>
  <si>
    <t>/</t>
  </si>
  <si>
    <t>KuFengKeJi store</t>
  </si>
  <si>
    <t>112-5013800-0593865</t>
  </si>
  <si>
    <t>B0BTZZ8F6L</t>
  </si>
  <si>
    <t>Cricut Vinyl Sampler, Skin Tone - Permanent (10 ct), Multi</t>
  </si>
  <si>
    <t>Published Products</t>
  </si>
  <si>
    <t>Signage and accessories</t>
  </si>
  <si>
    <t>Labels</t>
  </si>
  <si>
    <t>Decals</t>
  </si>
  <si>
    <t>112-8327210-5137811</t>
  </si>
  <si>
    <t>Shoes</t>
  </si>
  <si>
    <t>B07D3HD3DX</t>
  </si>
  <si>
    <t>6FT Original Advanced Height Increase Insoles 2.36 Inches (6CM) 3 Layer Air Cushion Comfort Support Discreet Elevation Enhancer Boost Shoe Lifts Taller All Day</t>
  </si>
  <si>
    <t>Shoe insoles</t>
  </si>
  <si>
    <t>6FT CLUB</t>
  </si>
  <si>
    <t>6FT-3PLUS</t>
  </si>
  <si>
    <t>6FT-3</t>
  </si>
  <si>
    <t>6FT CLUB®</t>
  </si>
  <si>
    <t>112-9040270-5872226</t>
  </si>
  <si>
    <t>112-5661212-0353022</t>
  </si>
  <si>
    <t>B09YYBZW5Q</t>
  </si>
  <si>
    <t>Vlogging Camera Case Compatible with for Duluvulu/for VJIANGER/for JGIPL/for TEBNGIHNM 4K Digital Cameras for Youtube. Vlog Camera Carrying Storage for Lens, Cable and Other Accessories (Box Only)</t>
  </si>
  <si>
    <t>Comecase</t>
  </si>
  <si>
    <t>4KCM0001</t>
  </si>
  <si>
    <t>Comecase Direct</t>
  </si>
  <si>
    <t>112-5559732-1588217</t>
  </si>
  <si>
    <t>1Z2EX9210398382427</t>
  </si>
  <si>
    <t>B07KBZ3ZW8</t>
  </si>
  <si>
    <t>MightySkins Skin Compatible with Razor Hovertrax 1.5 Hover Board - Cherry Blossom Tree | Protective, Durable, and Unique Vinyl wrap Cover | Easy to Apply, Remove, and Change Styles | Made in The USA</t>
  </si>
  <si>
    <t>2I8Y8</t>
  </si>
  <si>
    <t>MIGHTY SKINS</t>
  </si>
  <si>
    <t>MightySkins</t>
  </si>
  <si>
    <t>RAHOV1.5-Cherry Blossom Tree</t>
  </si>
  <si>
    <t>112-3946190-1493827</t>
  </si>
  <si>
    <t>B09LTW2ZK2</t>
  </si>
  <si>
    <t>QWORK 2Pcs Brass One-way Check Valve, 1/2" Female to 1/2" Male Thread of Backflow Preventer</t>
  </si>
  <si>
    <t>WD5767</t>
  </si>
  <si>
    <t>112-5316028-6736247</t>
  </si>
  <si>
    <t>B07YNXL5K8</t>
  </si>
  <si>
    <t>Nitecore Tube V2.0 55 Lumen USB Rechargeable Ultralight Keychain Flashlight with LumenTac Micro USB Charging Cable</t>
  </si>
  <si>
    <t>Nitecore</t>
  </si>
  <si>
    <t>Tube v2.0</t>
  </si>
  <si>
    <t>TUBEV2-BK+UCORD</t>
  </si>
  <si>
    <t>Lumen Tactical</t>
  </si>
  <si>
    <t>112-2604040-8356201</t>
  </si>
  <si>
    <t>B0C5N8R47F</t>
  </si>
  <si>
    <t>Water Leak Detector, Wall Pipe Leak Listen Detector, High Strength Voice Listen Amplifier, for Basement Kitchen Bathroom Laundry, for Pipe Water Oil Leakage</t>
  </si>
  <si>
    <t>EBTOOLS</t>
  </si>
  <si>
    <t>EBTOOLSg0ik4ondt6</t>
  </si>
  <si>
    <t>Lazmin</t>
  </si>
  <si>
    <t>112-1552417-1330612</t>
  </si>
  <si>
    <t>1ZX226V50386872264</t>
  </si>
  <si>
    <t>B09L4HHZGX</t>
  </si>
  <si>
    <t>HangTon BNC to Microdot 10-32 UNF Coax Cable for Accelerometer Transducer Acoustic Vibration Test 5m</t>
  </si>
  <si>
    <t>bnc cable</t>
  </si>
  <si>
    <t>112-7569414-1934659</t>
  </si>
  <si>
    <t>B0D3VCT9NH</t>
  </si>
  <si>
    <t>Autel Original Programming Coding Ethernet Cable for BMW F &amp; G Series, 16Pin Enet OBD2 RJ45 Splitter Y Adapter, OBD II Extension Connector, Work w MS908S PRO II/ MK908 PRO II/Elite II</t>
  </si>
  <si>
    <t>B-M-W Ethernet Cable</t>
  </si>
  <si>
    <t>Autel-B-M.W-Ethernet-Cable</t>
  </si>
  <si>
    <t>Autel Choice</t>
  </si>
  <si>
    <t>112-8077932-2629042</t>
  </si>
  <si>
    <t>TBA323408776609</t>
  </si>
  <si>
    <t>B0D87BDKRN</t>
  </si>
  <si>
    <t>BN59-01357A TM2180E Replace Voice Remote Control Compatible with Samsung QLED Smart TV 2021 Series-Q60A-Q70A-Q80A-QN90A-QN800A-QN85A, The Frame QLED 4K Smart TV,sub BN59-01357B BN59-01357C BN59-01357F</t>
  </si>
  <si>
    <t>112-9161323-4055430</t>
  </si>
  <si>
    <t>TBA323433615477</t>
  </si>
  <si>
    <t>B0BG869P2T</t>
  </si>
  <si>
    <t>G4Free 54 Inch Large Windproof Umbrella for 2 Persons, 16 Ribs Auto Open Classic Wooden J Handle Cane Stick Golf Rain Umbrellas for Men Women Travel 120cm</t>
  </si>
  <si>
    <t>Umbrellas</t>
  </si>
  <si>
    <t>SZAUNT22A136A</t>
  </si>
  <si>
    <t>112-6787027-0725060</t>
  </si>
  <si>
    <t>TBA323429765313</t>
  </si>
  <si>
    <t>B0C4TLZPHT</t>
  </si>
  <si>
    <t>kwmobile 6X Replacement Ear Tips Compatible with JBL Live Pro 2 TWS - Set of Silicone Eartips for Earbuds Headphones</t>
  </si>
  <si>
    <t>61527.01_m002836</t>
  </si>
  <si>
    <t>112-3831314-8736229</t>
  </si>
  <si>
    <t>TBA323403084526</t>
  </si>
  <si>
    <t>B09LV9RQS6</t>
  </si>
  <si>
    <t>QWORK Circuit Breaker Lockout, 4 Pcs PA Nylon Energy Isolation Breaker Lock Out Device, Universal Single and Multi-Pole Breaker Lockouts for Loto Station Lock Out Tag Out</t>
  </si>
  <si>
    <t>Circuit protection devices and accessories</t>
  </si>
  <si>
    <t>Circuit breakers</t>
  </si>
  <si>
    <t>WD5824</t>
  </si>
  <si>
    <t>CA5824</t>
  </si>
  <si>
    <t>112-3873694-6638650</t>
  </si>
  <si>
    <t>TBA323387708405</t>
  </si>
  <si>
    <t>112-8642047-1201049</t>
  </si>
  <si>
    <t>B012V1HEP4</t>
  </si>
  <si>
    <t>Arducam 5MP Camera for Raspberry Pi, 1080P HD OV5647 Camera Module V1 for Raspberry Pi5/4/3/3B+, and Other A/B Series</t>
  </si>
  <si>
    <t>Arducam</t>
  </si>
  <si>
    <t>B0033</t>
  </si>
  <si>
    <t>UCT_B0033</t>
  </si>
  <si>
    <t>UCTRONICS</t>
  </si>
  <si>
    <t>112-0021274-5472255</t>
  </si>
  <si>
    <t>4PX3001930142713CN</t>
  </si>
  <si>
    <t>B0878WNWM9</t>
  </si>
  <si>
    <t>Hermitshell Hard Travel Case for Hasbro Gaming Bop It! Micro Series Game (Only The Case)</t>
  </si>
  <si>
    <t>Games</t>
  </si>
  <si>
    <t>112-4664407-5569861</t>
  </si>
  <si>
    <t>B0CQNFNYFB</t>
  </si>
  <si>
    <t>Smatree Hard EVA Protective Sleeve Case Compatible for 14 inch ASUS Vivobook 14X OLED K3405 Laptop, for 14.5 inch ASUS Zenbook Pro 14 OLED ux6404 Laptop Notebook Bag (X8255)</t>
  </si>
  <si>
    <t>Smatree</t>
  </si>
  <si>
    <t>X8255</t>
  </si>
  <si>
    <t>Smatree USA</t>
  </si>
  <si>
    <t>112-0509674-9155402</t>
  </si>
  <si>
    <t>TBA323387217660</t>
  </si>
  <si>
    <t>114-7156806-8282621</t>
  </si>
  <si>
    <t>112-9163724-4177821</t>
  </si>
  <si>
    <t>TBA323390050672</t>
  </si>
  <si>
    <t>B0B82JNP9P</t>
  </si>
  <si>
    <t>Avantree C171 - USB-C Wired Earbuds with Microphone &amp; Volume Controls, Compatible with New iPhone 15 &amp; 16, Samsung, Google &amp; Android Type C Phones Headphones with Ear Hook for Running &amp; Sports</t>
  </si>
  <si>
    <t>ADHF-C171</t>
  </si>
  <si>
    <t>112-6459350-6630664</t>
  </si>
  <si>
    <t>B093LQQQJV</t>
  </si>
  <si>
    <t>Upright GO S Lite | Posture Corrector Trainer &amp; Tracker for Women &amp; Men with Smart App</t>
  </si>
  <si>
    <t>UPRKF</t>
  </si>
  <si>
    <t>Upright GO</t>
  </si>
  <si>
    <t>UpRight</t>
  </si>
  <si>
    <t>URF03W-IN</t>
  </si>
  <si>
    <t>DarioHealth</t>
  </si>
  <si>
    <t>112-5072825-0993858</t>
  </si>
  <si>
    <t>TBA323398823722</t>
  </si>
  <si>
    <t>B0CH91F2XN</t>
  </si>
  <si>
    <t>Lattafa Pride Ajwaa Eau de Parfum Spray for Unisex, 3.04 Ounce</t>
  </si>
  <si>
    <t>Perfumes or colognes or fragrances</t>
  </si>
  <si>
    <t>LA1FJ</t>
  </si>
  <si>
    <t>Lattafa</t>
  </si>
  <si>
    <t>BPU60997048</t>
  </si>
  <si>
    <t>B6841U</t>
  </si>
  <si>
    <t>WeCare Products</t>
  </si>
  <si>
    <t>889 certification, Classified Small Business - Gartner Standard</t>
  </si>
  <si>
    <t>112-4443317-4863467</t>
  </si>
  <si>
    <t>B0BQ2PR46K</t>
  </si>
  <si>
    <t>Poetic Guardian Case for Galaxy S23 Ultra 5G 6.8" - 20 FT Drop-Tested, Fingerprint ID Compatible, Full Body Rugged Shockproof, Blue/Clear</t>
  </si>
  <si>
    <t>Poetic</t>
  </si>
  <si>
    <t>Guardian-Galaxy-S23-Ultra-Blue</t>
  </si>
  <si>
    <t>PoeticDirect</t>
  </si>
  <si>
    <t>112-6511366-6626622</t>
  </si>
  <si>
    <t>B09FSS43Q9</t>
  </si>
  <si>
    <t>AEDIKO 6pcs 4010 DC 12V Mini Brushless Cooling Fan 40x40x10mm Hydraulic Bearing Fan RGB LED with 2 Pin Terminal for 3D Printer, DVR, PC, CPU</t>
  </si>
  <si>
    <t>AE19583</t>
  </si>
  <si>
    <t>112-1440644-8771405</t>
  </si>
  <si>
    <t>TBA323394330072</t>
  </si>
  <si>
    <t>B0D69LV7N2</t>
  </si>
  <si>
    <t>G4Free 54 Inch Large Compact Windproof Golf Umbrella for Rain Oversized Auto Open Close Folding Travel 10 Ribs Vented Double Canopy Umbrella for Women Men (Navy Blue)</t>
  </si>
  <si>
    <t>G4Free TN23A264E</t>
  </si>
  <si>
    <t>112-1216739-7569047</t>
  </si>
  <si>
    <t>B097MSBLQZ</t>
  </si>
  <si>
    <t>DORHEA 19.6inch/50cm Car Radio Antenna Extension Cable, Universal Coaxial Cable Adaptor, DIN Plug Connector, Compatible with Car Stereo, Head Unit</t>
  </si>
  <si>
    <t>DORHEA</t>
  </si>
  <si>
    <t>Dorhea</t>
  </si>
  <si>
    <t>112-8328842-2563448</t>
  </si>
  <si>
    <t>TBA323382616000</t>
  </si>
  <si>
    <t>B07V5MPKH8</t>
  </si>
  <si>
    <t>TESSAN US to India Power Adapter, India Grounded Travel Plug Adapter with 2 USB &amp;1 American Sockets Outlet Charger, Type D Adaptor for Bangladesh Maldives Nepal Pakistan</t>
  </si>
  <si>
    <t>TEWOG</t>
  </si>
  <si>
    <t>TESSAN</t>
  </si>
  <si>
    <t>TS-AP2U-IN</t>
  </si>
  <si>
    <t>Tessan Direct</t>
  </si>
  <si>
    <t>112-1960076-2753844</t>
  </si>
  <si>
    <t>1Z01R63E0377805093</t>
  </si>
  <si>
    <t>B081Q9NF37</t>
  </si>
  <si>
    <t>SZRMCC M12 X-Coded to RJ45 Cat6 Cable for Cognex in-Sight 9000 8405 8402 3D L4000 DataMan Reader Basler ace 2 Blaze 111/101/102 Luxonis Triton Teledyne DALSA BOA GigE Vision (Blue,1M)</t>
  </si>
  <si>
    <t>SZRMCC</t>
  </si>
  <si>
    <t>xcode 8m</t>
  </si>
  <si>
    <t>112-7464839-7023437</t>
  </si>
  <si>
    <t>TBA323392744626</t>
  </si>
  <si>
    <t>B081689VM2</t>
  </si>
  <si>
    <t>QWORK Airless Paint Spray Gun, Extension Pole Rod &amp; Nozzle Tip Guard Protector, 11 Inch Universal Replacement Tool for Airless Sprayer Paint Spray Guns</t>
  </si>
  <si>
    <t>Hardware and fittings</t>
  </si>
  <si>
    <t>DG3004</t>
  </si>
  <si>
    <t>Qshave</t>
  </si>
  <si>
    <t>112-9035926-8655402</t>
  </si>
  <si>
    <t>TBA323404381282</t>
  </si>
  <si>
    <t>B00E4WEX76</t>
  </si>
  <si>
    <t>Adafruit Ultimate GPS Logger Shield - Includes GPS Module</t>
  </si>
  <si>
    <t>Adafruit</t>
  </si>
  <si>
    <t>PiShop US</t>
  </si>
  <si>
    <t>112-3137428-7616222</t>
  </si>
  <si>
    <t>TBA323440359033</t>
  </si>
  <si>
    <t>B097BZ4DB4</t>
  </si>
  <si>
    <t>Case with Clip for Nokia 2720 V Flip Phone, Nakedcellphone [Black] Snap-On Hard Shell Cover with [Rotating/Ratchet] Belt Hip Holster Holder for Verizon TA-1295</t>
  </si>
  <si>
    <t>HOLCOM-2720V-BLACK</t>
  </si>
  <si>
    <t>112-1185694-0433058</t>
  </si>
  <si>
    <t>B09LHH4D9P</t>
  </si>
  <si>
    <t>ULBTER Screen Protector for Fujifilm X-T30 II Fuji X-T30II Silver/Black [3+2Pack] with Hot Shoe Cover, Tempered Glass Cover 0.3mm 9H Hardness Anti-Scrach Anti-Bubble</t>
  </si>
  <si>
    <t>ULBTER</t>
  </si>
  <si>
    <t>BTER</t>
  </si>
  <si>
    <t>X-T30II</t>
  </si>
  <si>
    <t>ULBTER-US</t>
  </si>
  <si>
    <t>112-8754665-9445814</t>
  </si>
  <si>
    <t>112-1194913-3228201</t>
  </si>
  <si>
    <t>UK362227572YP</t>
  </si>
  <si>
    <t>B07D3S7XGQ</t>
  </si>
  <si>
    <t>Ostent Full Housing Shell Case Cover Replacement for Nintendo GBA SP Gameboy Advance SP - Color Pink</t>
  </si>
  <si>
    <t>Portable computer gaming console</t>
  </si>
  <si>
    <t>112-1567012-4725038</t>
  </si>
  <si>
    <t>B0B1LRT7QG</t>
  </si>
  <si>
    <t>Olytop for Garmin Instinct/2 Solar Watch Bands, 22mm Soft Elastic Stretchy Nylon Ultra-light Wristband Replacement Strap Men Women for Garmin Instinct Tactical/Esports/Solar/Tide, Black+Green</t>
  </si>
  <si>
    <t>Olytop</t>
  </si>
  <si>
    <t>112-9867108-1832205</t>
  </si>
  <si>
    <t>TBA323355907769</t>
  </si>
  <si>
    <t>B098W5TP1Z</t>
  </si>
  <si>
    <t>Timetec 32GB KIT(2x16GB) DDR4 2666MHz PC4-21300 Unbuffered ECC UDIMM 1.2V CL19 2Rx8 Dual Rank 260 Pin SODIMM Memory RAM Module Upgrade (32GB KIT(2x16GB))</t>
  </si>
  <si>
    <t>Timetec</t>
  </si>
  <si>
    <t>Timetec International Inc</t>
  </si>
  <si>
    <t>112-5052767-4791421</t>
  </si>
  <si>
    <t>TBA323353861341</t>
  </si>
  <si>
    <t>B09K3B664Y</t>
  </si>
  <si>
    <t>Case with Clip for Galaxy Z Flip 3 5G, Nakedcellphone [Grid Texture] Slim Hard Shell Cover and [Rotating/Ratchet] Belt Hip Holster Combo for Samsung Z Flip3 Phone (SM-F711, 2021) - Bright Orange</t>
  </si>
  <si>
    <t>HOLCOM-ZFLIP3-ORANGE</t>
  </si>
  <si>
    <t>112-2557552-3019436</t>
  </si>
  <si>
    <t>4PX3001926302794CN</t>
  </si>
  <si>
    <t>B0CSZC7KDM</t>
  </si>
  <si>
    <t>16MP Digital Camera 16X Optical Zoom 27mm Wide Angle 1080P Full Video 2.4in LCD Vlogging Camera for Beginner (White)</t>
  </si>
  <si>
    <t>Cuifati</t>
  </si>
  <si>
    <t>CUIFATI</t>
  </si>
  <si>
    <t>CUIFATI3r08b7zk5s</t>
  </si>
  <si>
    <t>Cuifati3</t>
  </si>
  <si>
    <t>112-8717071-0533043</t>
  </si>
  <si>
    <t>TBA323371605113</t>
  </si>
  <si>
    <t>B0BZPPN4BX</t>
  </si>
  <si>
    <t>TACOMEGE Phone Tether Tab for iPhone, Cell Phone Lanyard Patch, Phone Strap Replacement Part for All Full Phone Cases (Black)</t>
  </si>
  <si>
    <t>TACOMEGE</t>
  </si>
  <si>
    <t>TCMGCPSARBK</t>
  </si>
  <si>
    <t>TCMGCPSAR00</t>
  </si>
  <si>
    <t>112-3507264-4663440</t>
  </si>
  <si>
    <t>TBA323370771374</t>
  </si>
  <si>
    <t>B09YNTPTYS</t>
  </si>
  <si>
    <t>INDMEM SAS to USB 3.0 Adapter, SAS/SATA Hard Drive Enclosure Reader Converter Docking Station for 2.5/3.5 inch Server HDD SSD with 12V/2A Power Adapter,Support up to 18TB(New Upgrade)</t>
  </si>
  <si>
    <t>INDMEM</t>
  </si>
  <si>
    <t>SAS Enclosure</t>
  </si>
  <si>
    <t>112-0228194-5721802</t>
  </si>
  <si>
    <t>B088WQWVV6</t>
  </si>
  <si>
    <t>GhostCover Original Premium Ultra Thin Keyboard Cover Protector, Compatible with 2020 MacBook Air 13" with Apple Silicon M1 or Intel Processor, A2179 A2337, US ANSI Layout, Clear</t>
  </si>
  <si>
    <t>Key board skins</t>
  </si>
  <si>
    <t>UPPERCASE</t>
  </si>
  <si>
    <t>UPPERCASE Designs</t>
  </si>
  <si>
    <t>UPP-PKBC-RMBA1320-FBA</t>
  </si>
  <si>
    <t>112-6561380-0554628</t>
  </si>
  <si>
    <t>4PX3001927102324CN</t>
  </si>
  <si>
    <t>B0C5GYTH4L</t>
  </si>
  <si>
    <t>Miimall Leather Watch Band Compatible with Garmin Lily Smartwatch Strap, Replacement Watch Band Quick Release Strap Adjustable Stylish Wristband Accessories Bracelet Fit for Garmin Lily (Red)</t>
  </si>
  <si>
    <t>M9785-RED</t>
  </si>
  <si>
    <t>112-1092479-3238660</t>
  </si>
  <si>
    <t>TBA323355513007</t>
  </si>
  <si>
    <t>B0CKQVRH22</t>
  </si>
  <si>
    <t>Intended for Garmin Vivoactive 5 Screen Protector with Tempered Glass Film Hard PC Bumper Full Cover Shell Smartwatch Accessories for Garmin Vivoactive 5 Case (Pink&amp;Clear)</t>
  </si>
  <si>
    <t>112-7635896-1540243</t>
  </si>
  <si>
    <t>UK359939900YP</t>
  </si>
  <si>
    <t>B07D3RSJL2</t>
  </si>
  <si>
    <t>OSTENT Full Housing Shell Case Cover Replacement for Nintendo GBA SP Gameboy Advance SP - Color Gold</t>
  </si>
  <si>
    <t>6f59664f-6449-4317-9b4d-ab3e4c3880c6</t>
  </si>
  <si>
    <t>112-6125900-9325007</t>
  </si>
  <si>
    <t>B0CRL6QSHT</t>
  </si>
  <si>
    <t>Verbatim USB C Hub 14-in-1 Multiport Adapter USB-C to HDMI, VGA, RJ45, USBA-A and USB-C PD, with SD Card Reader, for Mac, MacBook Pro/Air, iPad Pro, Thinkpad, Windows Computer, Laptop and Co, gray</t>
  </si>
  <si>
    <t>VEUKU</t>
  </si>
  <si>
    <t>Verbatim</t>
  </si>
  <si>
    <t>SpaceBound</t>
  </si>
  <si>
    <t>Women-Owned Business Enterprise, Women-Owned Small Business, Registered Small Business, OH: DBE - Disadvantaged Business Enterprise, 889 certification</t>
  </si>
  <si>
    <t>112-7841699-4824233</t>
  </si>
  <si>
    <t>TBA323370067289</t>
  </si>
  <si>
    <t>B00KIJ6AUM</t>
  </si>
  <si>
    <t>chenyang FireWire IEEE 1394 6 Pin to 6Pin FireWire 400 to 400 6-6 ilink Cable 1.8m Black</t>
  </si>
  <si>
    <t>FW-016-1.8M-CY</t>
  </si>
  <si>
    <t>CY-FW-016-1.8M</t>
  </si>
  <si>
    <t>TBA323370069500</t>
  </si>
  <si>
    <t>112-7641149-9499453</t>
  </si>
  <si>
    <t>TBA323374896055</t>
  </si>
  <si>
    <t>112-1973489-1613032</t>
  </si>
  <si>
    <t>TBA323372626203</t>
  </si>
  <si>
    <t>B0C6RZRD87</t>
  </si>
  <si>
    <t>YQMAJIM 4Pin Backup Camera Extension Cable, (15Ft 4P) Pure Copper Thicker Shield Dash Cam Rear View Camera Extension Cord, Mirror Dashcam RearCamera Extension Cable, ReverseCamera Extension Wire</t>
  </si>
  <si>
    <t>YQMAJIM</t>
  </si>
  <si>
    <t>loudishi ouchi dianzishangwu youxiangongsi</t>
  </si>
  <si>
    <t>YQ-4PEX-3</t>
  </si>
  <si>
    <t>YQ-MAJIM</t>
  </si>
  <si>
    <t>112-4612866-9695417</t>
  </si>
  <si>
    <t>112-2374705-4879438</t>
  </si>
  <si>
    <t>TBA323335987606</t>
  </si>
  <si>
    <t>B07V4JDNH1</t>
  </si>
  <si>
    <t>VOBAGA Electric Egg Cooker, Rapid Egg Boiler with Auto Shut Off for Soft, Medium, Hard Boiled, Poached, Steamed Eggs, Vegetables and Dumplings, Stainless Steel Tray with 7-Egg Capacity (Green)</t>
  </si>
  <si>
    <t>VOBAGA</t>
  </si>
  <si>
    <t>VOB-08-4</t>
  </si>
  <si>
    <t>MY LOVELY STORE</t>
  </si>
  <si>
    <t>112-5395262-8533034</t>
  </si>
  <si>
    <t>TBA323315770210</t>
  </si>
  <si>
    <t>B0B5G6HFTL</t>
  </si>
  <si>
    <t>SKEZN Aluminum 360 Degree Rotation Camera Mount, 1/4 Screw Adjustable Adapter Mount, Compatible with GoPro Hero 12/11/10/9/8/7, DJI, Sony, Xiaomi yi and Other Action Cameras</t>
  </si>
  <si>
    <t>44ca012b-fcdd-412a-881e-0b25904cdb89</t>
  </si>
  <si>
    <t>112-0262091-7821061</t>
  </si>
  <si>
    <t>TBA323333985082</t>
  </si>
  <si>
    <t>FoneFunShop Ltd</t>
  </si>
  <si>
    <t>TBA323337611484</t>
  </si>
  <si>
    <t>112-7316609-1899464</t>
  </si>
  <si>
    <t>B09RTJDPJK</t>
  </si>
  <si>
    <t>SAMSUNG Galaxy A53 5G Smart S View Wallet Cover, Protective, Eco-Friendly Phone Case with Hidden Card Pocket, US Version, Black</t>
  </si>
  <si>
    <t>SAN05</t>
  </si>
  <si>
    <t>Samsung</t>
  </si>
  <si>
    <t>EF-EA536PBEGUS</t>
  </si>
  <si>
    <t>online reseller express</t>
  </si>
  <si>
    <t>112-2949328-5093839</t>
  </si>
  <si>
    <t>TBA323325507325</t>
  </si>
  <si>
    <t>B07B62BF2R</t>
  </si>
  <si>
    <t>EWA A109mini Bluetooth Speaker with Bass Radiator, Enhanced Bass, Portable Wireless Speaker for Home, Hiking and More - Gray</t>
  </si>
  <si>
    <t>EWA</t>
  </si>
  <si>
    <t>EWA-A109mini</t>
  </si>
  <si>
    <t>EWA-Direct</t>
  </si>
  <si>
    <t>112-6329707-6603405</t>
  </si>
  <si>
    <t>TBA323337925739</t>
  </si>
  <si>
    <t>B06XXQWTVK</t>
  </si>
  <si>
    <t>GNC Herbal Plus Milk Thistle 1300mg Supplement, Extra Strength, Vegetarian, Supports Healthy Liver Function, 120 Servings</t>
  </si>
  <si>
    <t>Food Beverage and Tobacco Products</t>
  </si>
  <si>
    <t>Nutritional supplements</t>
  </si>
  <si>
    <t>GNC</t>
  </si>
  <si>
    <t>114-5222438-3332258</t>
  </si>
  <si>
    <t>112-2200857-6355408</t>
  </si>
  <si>
    <t>112-9653227-4274617</t>
  </si>
  <si>
    <t>112-1106411-5227421</t>
  </si>
  <si>
    <t>B07W4JKZC7</t>
  </si>
  <si>
    <t>MOSISO Laptop Case 13 inch, 13 inch Laptop Sleeve Compatible with MacBook Air M4 M3 M2 M1 2025-2018 / Pro M2 M1 2025-2016, Polyester Vertical Computer Sleeve Bag with Pocket, Air Blue</t>
  </si>
  <si>
    <t>MO-NEW-13PM-Poly-VS-AB</t>
  </si>
  <si>
    <t>112-2732655-0040218</t>
  </si>
  <si>
    <t>TBA323344800761</t>
  </si>
  <si>
    <t>B0BPSLF39Y</t>
  </si>
  <si>
    <t>Avantree L171 - Lightning Wired Earbuds with Microphone &amp; in-Line Volume Control, Compatible with Older iPhone 11, 12, 13, 14 Models, MFi Certified Headphones with Ear Hook for Running &amp; Sports</t>
  </si>
  <si>
    <t>ADHF-L171</t>
  </si>
  <si>
    <t>ADHF-E171-BLK</t>
  </si>
  <si>
    <t>112-6842951-2469814</t>
  </si>
  <si>
    <t>B0CG1F3Y4W</t>
  </si>
  <si>
    <t>MOSISO 360 Protective Laptop Shoulder Bag,13 inch Computer Bags Compatible with MacBook Air M4 M3 M2 M1 2025-2018/Pro 13 2025-2016,Side Open Messenger Bag with 4 Zipper Pockets, Black</t>
  </si>
  <si>
    <t>MO-13PM-FP-SOP-BRWPUHD-FTFPKT-BT-BK</t>
  </si>
  <si>
    <t>112-3427143-0648244</t>
  </si>
  <si>
    <t>112-4192452-7534663</t>
  </si>
  <si>
    <t>112-8005908-5453059</t>
  </si>
  <si>
    <t>TBA323304970405</t>
  </si>
  <si>
    <t>B000RHDV5M</t>
  </si>
  <si>
    <t>Polycom HDX Mica Microphone Array</t>
  </si>
  <si>
    <t>POLZ9</t>
  </si>
  <si>
    <t>Polycom</t>
  </si>
  <si>
    <t>2215-23327-001</t>
  </si>
  <si>
    <t>Living Green Tech</t>
  </si>
  <si>
    <t>112-6823170-4166632</t>
  </si>
  <si>
    <t>TBA323285091221</t>
  </si>
  <si>
    <t>07/31/2025</t>
  </si>
  <si>
    <t>112-0086834-9113055</t>
  </si>
  <si>
    <t>B086WHQ3NB</t>
  </si>
  <si>
    <t>SZRMCC Dual NP-F970 NP-F Series Battery to V-Mount Lock Power Supply Converter Plate for ARRI Sony Camera Tilta Kit Monitors</t>
  </si>
  <si>
    <t>f970</t>
  </si>
  <si>
    <t>f970-vmount plate</t>
  </si>
  <si>
    <t>112-6147664-6036218</t>
  </si>
  <si>
    <t>B0BHYKNQ3D</t>
  </si>
  <si>
    <t>Real Time Translator Earbuds, 144 Languages Bluetooth Translator Device Smart Voice Translator Earphone for Travel Learn Business, Black Simultaneous Translation Bluetooth 5.1 with APP for iOS Android</t>
  </si>
  <si>
    <t>VBESTLIFEoptg908yih153-11</t>
  </si>
  <si>
    <t>Poover-eu</t>
  </si>
  <si>
    <t>112-7851132-5190658</t>
  </si>
  <si>
    <t>4PX3001920338430CN</t>
  </si>
  <si>
    <t>B0BGL65LS3</t>
  </si>
  <si>
    <t>SZRMCC Audio Input Cable Right Angle 0B 6 pin Male to 3.5mm TRS ARRI Alexa Mini LF Camera</t>
  </si>
  <si>
    <t>3.5-l6m</t>
  </si>
  <si>
    <t>112-5830358-7957806</t>
  </si>
  <si>
    <t>4PX3060153468076CN</t>
  </si>
  <si>
    <t>B0BV29SPKX</t>
  </si>
  <si>
    <t>QWORK Male luer Lock &amp; Female luer Lock 1/8" PP Hose Barb Adapter, 50 Pcs PP Hose Barb Adapter for Laboratory Biochemical/Analytical Instruments, Aquarium Equipment and Food Machinery</t>
  </si>
  <si>
    <t>QS8994</t>
  </si>
  <si>
    <t>112-9788041-5541843</t>
  </si>
  <si>
    <t>B0CB3MBVND</t>
  </si>
  <si>
    <t>Small Mini Invisible Earbuds for Work Wireless Bluetooth Tiny Low Profile Micro Smallest Discreet Earbuds Hidden for Work Small Ear Buds Tiny Mini Invisible Headphones Discreet Hidden Headphones</t>
  </si>
  <si>
    <t>Xmenha</t>
  </si>
  <si>
    <t>Shenzhen Kailige Technology Co., Ltd.</t>
  </si>
  <si>
    <t>Midou-GWC-SK18-Black</t>
  </si>
  <si>
    <t>TTBESMI</t>
  </si>
  <si>
    <t>112-9399097-2505832</t>
  </si>
  <si>
    <t>B0C1NSMKDZ</t>
  </si>
  <si>
    <t>(2 Pack) Miimall Compatible for Garmin Forerunner 965 Case, Scratch-Resistance TPU Military Protection Translucent Cover Case for Garmin Forerunner 965/ Garmin 965 (Clear+Black)</t>
  </si>
  <si>
    <t>M9732-2P-CLEARBLACK</t>
  </si>
  <si>
    <t>112-9707405-3377011</t>
  </si>
  <si>
    <t>112-7013724-8085868</t>
  </si>
  <si>
    <t>08/25/2025</t>
  </si>
  <si>
    <t>GTG250804AFBQ1000002</t>
  </si>
  <si>
    <t>112-6513157-7957830</t>
  </si>
  <si>
    <t>B0B3X71RZM</t>
  </si>
  <si>
    <t>Fosi Audio Box X3 Bluetooth 5.0 Phono Preamp Turntable Preamplifier 5725W Tube for MM Phonograph Mini Stereo Hi-Fi Pre-Amplifier for Home Audio Record Player Sound System</t>
  </si>
  <si>
    <t>BOX X3</t>
  </si>
  <si>
    <t>112-7349928-3330638</t>
  </si>
  <si>
    <t>B0B1DKYWYN</t>
  </si>
  <si>
    <t>Nakedcellphone Case for Nokia 2760 2780 Flip Phone, Slim Hard Shell Protector Cover with Grid Texture for Tracfone N139DL, TA-1398, TA-1451, TA-1420 - Black</t>
  </si>
  <si>
    <t>NOKIA2760</t>
  </si>
  <si>
    <t>NOKIA2760-GRID-BLACK</t>
  </si>
  <si>
    <t>112-9888046-1983463</t>
  </si>
  <si>
    <t>B0828Z2SVV</t>
  </si>
  <si>
    <t>MCXGL 16mm Resin Strap Replacement for G-Shock ga110 ga100 ga120 gd100 g8900 Men's Rubber Watch Band</t>
  </si>
  <si>
    <t>Mcxgl1001201</t>
  </si>
  <si>
    <t>112-1681571-6993813</t>
  </si>
  <si>
    <t>112-0839479-4577810</t>
  </si>
  <si>
    <t>TBA323273274290</t>
  </si>
  <si>
    <t>112-8140814-3833828</t>
  </si>
  <si>
    <t>112-1507197-0202600</t>
  </si>
  <si>
    <t>B07RQTRWKG</t>
  </si>
  <si>
    <t>Digital Tachometer Motor Tachometer RPM Meter Tach Speedometer 0.5~19999RPM AR925 LCD Display</t>
  </si>
  <si>
    <t>Wal frontshzq4dw8vk</t>
  </si>
  <si>
    <t>TBA323301142811</t>
  </si>
  <si>
    <t>112-8272333-2915409</t>
  </si>
  <si>
    <t>B09FK8N16V</t>
  </si>
  <si>
    <t>Deal4GO USB Audio I/O Board NB8513F03 Replacement for Acer Aspire 5 A514 A514-52 A514-52G A514-52-78MD N19H1 N19H2</t>
  </si>
  <si>
    <t>NB8513_UB_V3</t>
  </si>
  <si>
    <t>112-0659124-1592269</t>
  </si>
  <si>
    <t>TBA323268113511</t>
  </si>
  <si>
    <t>B0CNG754Y7</t>
  </si>
  <si>
    <t>Answin USB C to Mini HDMI Cable 3FT (NOT HDMI), 4K@30Hz/2K@60Hz/1080P Type-C to Mini HDMI for MacBook, iPad Pro, iPhone 15 Series, Galaxy S23, Steam Deck, ROG Ally, Laptop to Portable Monitor Cable</t>
  </si>
  <si>
    <t>Answin</t>
  </si>
  <si>
    <t>US-Answin</t>
  </si>
  <si>
    <t>TBA323276857920</t>
  </si>
  <si>
    <t>112-2150141-5377866</t>
  </si>
  <si>
    <t>B081KJBVSF</t>
  </si>
  <si>
    <t>AURICULARES MOTOROLA VERVERAP 105 BT Negro</t>
  </si>
  <si>
    <t>Motorola Sound</t>
  </si>
  <si>
    <t>Motorola</t>
  </si>
  <si>
    <t>SH051</t>
  </si>
  <si>
    <t>Buying Done Right</t>
  </si>
  <si>
    <t>112-3720850-7650651</t>
  </si>
  <si>
    <t>B09FNSZ5K5</t>
  </si>
  <si>
    <t>Compatible with Apple Watch Band and Case, Stainless Steel Metal Chain with TPU Cover, Smart-Watch Link Bracelet Strap, Wrist-Band for i-Watch Series 9 8 7 6 5 4 3 2 1 SE, 45mm 44mm 42mm, Gold</t>
  </si>
  <si>
    <t>MRYUESG</t>
  </si>
  <si>
    <t>awb01-42-gold</t>
  </si>
  <si>
    <t>HaoYiCheng</t>
  </si>
  <si>
    <t>112-3088480-7871420</t>
  </si>
  <si>
    <t>B08HMV7723</t>
  </si>
  <si>
    <t>CYGQ Water Resistant Antistatic Premium Nylon Fabric Dust Cover for Sony STRDH190/STRDH590/STR-DH790/STR-DH100 Receiver</t>
  </si>
  <si>
    <t>CYGQ</t>
  </si>
  <si>
    <t>GQSDC</t>
  </si>
  <si>
    <t>GQSDC02</t>
  </si>
  <si>
    <t>HGQDC Direct</t>
  </si>
  <si>
    <t>112-4109272-0697841</t>
  </si>
  <si>
    <t>1Z0F52710381711575</t>
  </si>
  <si>
    <t>B076SGCZBS</t>
  </si>
  <si>
    <t>Cablecc USB 3.1 Type-C Dual Screw Locking to Standard USB3.0 Data Cable 1.2m Panel Mount Type 5Gbps</t>
  </si>
  <si>
    <t>112-7298432-1080256</t>
  </si>
  <si>
    <t>B0CPTMS63X</t>
  </si>
  <si>
    <t>N2QAYA000172 Replace Remote Control Compatible with Panasonic Blu-ray Disc Player DP-UB9000 UB820EB N2QAYB000175 N2QAYA000128</t>
  </si>
  <si>
    <t>N2QAYA000172</t>
  </si>
  <si>
    <t>N2QAYA000172-aul</t>
  </si>
  <si>
    <t>112-6469315-8344204</t>
  </si>
  <si>
    <t>1Z0919390334897806</t>
  </si>
  <si>
    <t>B0002DOENE</t>
  </si>
  <si>
    <t>Polycom 15FT MIC Cable Extension (2200-41220-002)</t>
  </si>
  <si>
    <t>Polycom, Inc</t>
  </si>
  <si>
    <t>2200-41220-002</t>
  </si>
  <si>
    <t>Used - Very good</t>
  </si>
  <si>
    <t>Radwell International</t>
  </si>
  <si>
    <t>ISO 9001, 889 certification, Business Hour Delivery</t>
  </si>
  <si>
    <t>112-8853577-5379405</t>
  </si>
  <si>
    <t>112-6793073-4836221</t>
  </si>
  <si>
    <t>112-3404557-8653862</t>
  </si>
  <si>
    <t>B0CZLCLSV1</t>
  </si>
  <si>
    <t>TECWARE Flex RGB, Cable Cover Kit, Light Up LED Strip Set for PSU Extensions, 5V 3 Pin ARGB Sync, Compatible with 8-Pin or 16-Pin GPU Cable, 24-Pin Motherboard Cable, Black</t>
  </si>
  <si>
    <t>TECWARE</t>
  </si>
  <si>
    <t>Tecware</t>
  </si>
  <si>
    <t>Flex RGB</t>
  </si>
  <si>
    <t>TWAC-FLEX</t>
  </si>
  <si>
    <t>112-2876728-4463428</t>
  </si>
  <si>
    <t>1ZY608720356407994</t>
  </si>
  <si>
    <t>B08W56GBQ2</t>
  </si>
  <si>
    <t>QWORK CNC Motorcycle Tire Valve Stems, 2 Pack 90 Degrees and Alloy Aluminum Valve Air Stems, Diameter 10-11.3mm, Blue</t>
  </si>
  <si>
    <t>WD4612</t>
  </si>
  <si>
    <t>112-3896998-8699465</t>
  </si>
  <si>
    <t>1Z245W950327324256</t>
  </si>
  <si>
    <t>B0BQHLSCYQ</t>
  </si>
  <si>
    <t>Coobiiya Lunch box for Women, Lunch Bags for Adults, Small Leakproof Cute Lunch Pail Large Capacity Reusable Insulated Cooler Lunch Container for Work/Office/Picnic/Beach - leopard</t>
  </si>
  <si>
    <t>Domestic dishes and servingware and storage containers</t>
  </si>
  <si>
    <t>Coobiiya</t>
  </si>
  <si>
    <t>coobiiya</t>
  </si>
  <si>
    <t>lunch bag</t>
  </si>
  <si>
    <t>112-7353074-7608228</t>
  </si>
  <si>
    <t>B08ZHJD34S</t>
  </si>
  <si>
    <t>Scosche Rhythm R+2.0: Waterproof/Dustproof Armband with ANT+ &amp; BLE Bluetooth Smart for Hyper Accurate Workout Heart Rate Monitoring with Wahoo, Peloton, LED Monitor, DDP Yoga, Strava &amp; More</t>
  </si>
  <si>
    <t>Wearable computing devices</t>
  </si>
  <si>
    <t>SCPUU</t>
  </si>
  <si>
    <t>Scosche</t>
  </si>
  <si>
    <t>027RTHM2.0-SP5</t>
  </si>
  <si>
    <t>CE Warehouse</t>
  </si>
  <si>
    <t>112-4098190-0955451</t>
  </si>
  <si>
    <t>B07JFRFJG6</t>
  </si>
  <si>
    <t>OBDLink MX+ OBD2 Bluetooth Scanner for iPhone, Android, and Windows</t>
  </si>
  <si>
    <t>OBDLB</t>
  </si>
  <si>
    <t>OBDLink</t>
  </si>
  <si>
    <t>OBD Solutions, LLC</t>
  </si>
  <si>
    <t>MX201</t>
  </si>
  <si>
    <t>112-5960434-0141827</t>
  </si>
  <si>
    <t>B096B6WG99</t>
  </si>
  <si>
    <t>Headphone Adapter Compatible with Lightning to 3.5mm AUX Audio Jack and Charger Dongle Earphone Splitter Compatible for iPhone 11 12 for Ipad Converter power charging connector for Apple MFI Certified</t>
  </si>
  <si>
    <t>zoyuzan</t>
  </si>
  <si>
    <t>WASRUYI</t>
  </si>
  <si>
    <t>limeimeizhuang</t>
  </si>
  <si>
    <t>112-0330855-8772254</t>
  </si>
  <si>
    <t>TBA323277504847</t>
  </si>
  <si>
    <t>B07VNQ8SZ3</t>
  </si>
  <si>
    <t>FIRSTMEMORY USB C Ergonomic Wired RGB Gaming Mouse - Optical with Adjustable DPI 800/1600/2400/3200 - Compatible with Notebook, PC, Laptop, MacBook and All Type-C Devices (Black)</t>
  </si>
  <si>
    <t>Sunffice</t>
  </si>
  <si>
    <t>FIRSTMEMORY</t>
  </si>
  <si>
    <t>AOECM0193</t>
  </si>
  <si>
    <t>ONESTORE</t>
  </si>
  <si>
    <t>112-5808878-5747448</t>
  </si>
  <si>
    <t>B08NPJD9GC</t>
  </si>
  <si>
    <t>Yustda AC/DC Adapter Replacement for Pioneer DDJ-1000 / DDJ-1000SRT and DDJ-800 / DDJ-SR2 DJ Controller Power Supply</t>
  </si>
  <si>
    <t>YUSTDA</t>
  </si>
  <si>
    <t>SHENZHEN TENGSHUN POWER SUPPLY CO LTD</t>
  </si>
  <si>
    <t>TNS30W-xy-z</t>
  </si>
  <si>
    <t>EPtech</t>
  </si>
  <si>
    <t>112-8659372-4981046</t>
  </si>
  <si>
    <t>TBA323269111440</t>
  </si>
  <si>
    <t>112-6594182-1434605</t>
  </si>
  <si>
    <t>B0B2LRWXX8</t>
  </si>
  <si>
    <t>QWORK DSLR Camera Repair Tool Kit - 3/8" to 3-15/16" Lens Repair Set, Anti-Magnetic 3 Tips, 6 Screws &amp; 2 Hexagon Wrenches for Canon, Nikon, Sony, Olympus Cameras</t>
  </si>
  <si>
    <t>WD8090</t>
  </si>
  <si>
    <t>CA8090</t>
  </si>
  <si>
    <t>112-7443551-4279466</t>
  </si>
  <si>
    <t>112-9677829-9921866</t>
  </si>
  <si>
    <t>TBA323261707309</t>
  </si>
  <si>
    <t>B07THSKQTV</t>
  </si>
  <si>
    <t>BINLUN Stainless Steel Watch Band Replacement Metal Watch Straps for Men and Women 18mm/19mm/20mm/21mm/22mm/24mm with Curved and Straight End (Silver, 21mm)</t>
  </si>
  <si>
    <t>FBL00023B-5SSS21</t>
  </si>
  <si>
    <t>Jian Xing</t>
  </si>
  <si>
    <t>112-6659022-8833827</t>
  </si>
  <si>
    <t>TBA323333791301</t>
  </si>
  <si>
    <t>B0BKRRDVYP</t>
  </si>
  <si>
    <t>Dock Connector for Samsung Galaxy S20 FE 5G USB Charging Port Flex Cable Replacement for G781B G781V Type C Charger Dock Board Connector with Tools</t>
  </si>
  <si>
    <t>RM</t>
  </si>
  <si>
    <t>112-8732660-3094654</t>
  </si>
  <si>
    <t>B0BVH91PLH</t>
  </si>
  <si>
    <t>Powered UBS Hub, RSHTECH 7 Port USB 3.0/USB C Hub Upgraded Version Aluminum USB Splitter with 2-in-1 USB Cable,5V 3A Power Adapter and Individual Switches, USB Port Expander for Laptop/PC, RSH-ST07</t>
  </si>
  <si>
    <t>RSHTECH</t>
  </si>
  <si>
    <t>Shenzhen Rong Sheng Hui Electronics Co., Ltd</t>
  </si>
  <si>
    <t>RSH-ST07</t>
  </si>
  <si>
    <t>Vante Tech</t>
  </si>
  <si>
    <t>112-6161940-2973838</t>
  </si>
  <si>
    <t>B08C2FZXJC</t>
  </si>
  <si>
    <t>Fielect 5" Speaker Grill Cover Mesh Decorative Circle Woofer Guard Protector Cover Audio Accessories Metal Trim Silver with 4 Screws</t>
  </si>
  <si>
    <t>Fielect</t>
  </si>
  <si>
    <t>FLT20200622T-0026</t>
  </si>
  <si>
    <t>Fielect US</t>
  </si>
  <si>
    <t>112-7046298-0039460</t>
  </si>
  <si>
    <t>112-1053546-7641830</t>
  </si>
  <si>
    <t>112-8580029-0830664</t>
  </si>
  <si>
    <t>B07G82X5CY</t>
  </si>
  <si>
    <t>APPS2Car Tablet Car Mount for iPad Truck Holder Long Arm Extension Strong Suction Cup Windshield Mount for 7-11 Inch Tablet iPad Pro Air Mini iPhone</t>
  </si>
  <si>
    <t>Personal communication holders or mounts, stands</t>
  </si>
  <si>
    <t>APPS2Car</t>
  </si>
  <si>
    <t>Wiiki-Tech</t>
  </si>
  <si>
    <t>IP2-S3L</t>
  </si>
  <si>
    <t>112-5441285-0945046</t>
  </si>
  <si>
    <t>TBA323278106420</t>
  </si>
  <si>
    <t>B00S52Y2UE</t>
  </si>
  <si>
    <t>Cablecc High Speed HDMI 1.4 Type E Male to Type A Male Video Audio Cable 1.5M Automotive Connection System Grade Connector</t>
  </si>
  <si>
    <t>HD-201-1.5M</t>
  </si>
  <si>
    <t>112-1901016-9581016</t>
  </si>
  <si>
    <t>TBA323282323726</t>
  </si>
  <si>
    <t>B09VX24W2Q</t>
  </si>
  <si>
    <t>QWORK Lab Bunsen Burner with Flame Stabilizer and Gas Control for Efficient Lab Heating with Propane &amp; Natural Gas - Pack of 2</t>
  </si>
  <si>
    <t>WD7718</t>
  </si>
  <si>
    <t>112-7420284-7616211</t>
  </si>
  <si>
    <t>TBA323265440048</t>
  </si>
  <si>
    <t>112-6685218-1138666</t>
  </si>
  <si>
    <t>AM112501619YP</t>
  </si>
  <si>
    <t>B09L4JHH1V</t>
  </si>
  <si>
    <t>Batianda Premium Gradient Color Keyboard Cover for New MacBook Pro 14'' Pro 16'' 2024 2023 M4 M3 M2 M1 Pro/Max Chip &amp; New MacBook Air 13 15 inch Soft-Touch Silicone Protective Skin,White to Green</t>
  </si>
  <si>
    <t>Batianda</t>
  </si>
  <si>
    <t>A2442/A2485</t>
  </si>
  <si>
    <t>Pro14-us-en-JB5</t>
  </si>
  <si>
    <t>112-5081307-8817809</t>
  </si>
  <si>
    <t>TBA323273969564</t>
  </si>
  <si>
    <t>B0CQN68DLM</t>
  </si>
  <si>
    <t>USA Gear Hard Case Compatible Compatible with Wonder Bible KJV The Talking Audio Bible Player, Wonder Bible NIV, Cable, Earbuds &amp; More - Scratch Resistant Interior, Wrist Strap (Case Only) - Roses</t>
  </si>
  <si>
    <t>USA Gear</t>
  </si>
  <si>
    <t>USA GEAR</t>
  </si>
  <si>
    <t>GRHS500624FLEW</t>
  </si>
  <si>
    <t>Dharma Electronics</t>
  </si>
  <si>
    <t>112-6847807-6346623</t>
  </si>
  <si>
    <t>TBA323272719806</t>
  </si>
  <si>
    <t>B08Q7V4BV8</t>
  </si>
  <si>
    <t>Pen for Tablet, Capacitive Disc Tip Stylus Pencil &amp; Magnetic Cap Compatible with All Touch Screens, Pens for Apple iPad pro/5/6/7/8th/iPhone, Samsung Galaxy Tab A7/S7, Chromebook, Touch Pad (Black)</t>
  </si>
  <si>
    <t>OASS4</t>
  </si>
  <si>
    <t>OASO</t>
  </si>
  <si>
    <t>['1010B']</t>
  </si>
  <si>
    <t>1010B</t>
  </si>
  <si>
    <t>OASO-US</t>
  </si>
  <si>
    <t>112-2382416-9831427</t>
  </si>
  <si>
    <t>B07FCHRH8P</t>
  </si>
  <si>
    <t>Microsound Mini PIR Motion Sensor Activated Voice Reminder Multiple Recorded Sounds Player for Shop Store Factory Supermarket Special Sound Effect</t>
  </si>
  <si>
    <t>Waytronic</t>
  </si>
  <si>
    <t>WT-M13</t>
  </si>
  <si>
    <t>ISO 9001</t>
  </si>
  <si>
    <t>112-0869356-4211402</t>
  </si>
  <si>
    <t>1ZR08K320200086024</t>
  </si>
  <si>
    <t>B0D1XHBQDM</t>
  </si>
  <si>
    <t>DOQAUS Upgrade Bluetooth Headphones Over Ear, 90H Playtime BT 5.3 Wireless Headphone EQ Modes, Built-in HD Mic, HiFi Stereo Sound, Deep Bass, Memory Foam Cups for Phone/PC&amp;Travel/Gym/Workout</t>
  </si>
  <si>
    <t>DOQAUS</t>
  </si>
  <si>
    <t>LIFE 4</t>
  </si>
  <si>
    <t>Doqaus US</t>
  </si>
  <si>
    <t>112-1251769-2710641</t>
  </si>
  <si>
    <t>B08VSDP76F</t>
  </si>
  <si>
    <t>Solarhome Set of 3 Ignition Keys Master Set Excavator Key Heavy Equipment Key Set/Construction Compare with Key Heavy Equipment Excavator Loader Truck</t>
  </si>
  <si>
    <t>Solarhome</t>
  </si>
  <si>
    <t>11039228 777 C001</t>
  </si>
  <si>
    <t>Bluesun Solar</t>
  </si>
  <si>
    <t>112-9769027-2309829</t>
  </si>
  <si>
    <t>B09261HLG4</t>
  </si>
  <si>
    <t>MOSWAG Aux Cable 3.5mm to 3.5mm Audio Jack Stereo Male to Male Nylon Cable for Phones, Headphones, Speakers, Tablets, PCs, Music Players, etc.</t>
  </si>
  <si>
    <t>112-6112569-0213014</t>
  </si>
  <si>
    <t>TBA323260813209</t>
  </si>
  <si>
    <t>B07GGMTJRH</t>
  </si>
  <si>
    <t>VAYDEER Magic Keyboard Wrist Rest Ergonomic Keyboard Stand Compatible with Wireless Magic Keyboard 2 (MLA22L/A) (Black Silicone)</t>
  </si>
  <si>
    <t>yicaihong</t>
  </si>
  <si>
    <t>ST5011</t>
  </si>
  <si>
    <t>112-2327580-2119455</t>
  </si>
  <si>
    <t>07/30/2025</t>
  </si>
  <si>
    <t>112-3967681-7375424</t>
  </si>
  <si>
    <t>B0C548FLSJ</t>
  </si>
  <si>
    <t>KIMISS 5G Antenna Antenna Router 5G Tp Link Omnidirectional 5G Antenna AZ7795G 18dbi High Gain 5G Antenna SMA Omni Directional Full Band Antenna for Routers Monitoring (Black)</t>
  </si>
  <si>
    <t>KIMISS</t>
  </si>
  <si>
    <t>KIMISSmt82sbay0i-11</t>
  </si>
  <si>
    <t>Jazutaq</t>
  </si>
  <si>
    <t>112-7961353-1238611</t>
  </si>
  <si>
    <t>1ZB8C1080322418754</t>
  </si>
  <si>
    <t>114-4802087-4317022</t>
  </si>
  <si>
    <t>112-5537802-1897007</t>
  </si>
  <si>
    <t>TBA323265860729</t>
  </si>
  <si>
    <t>112-9573483-3084242</t>
  </si>
  <si>
    <t>B0CWTM9WSK</t>
  </si>
  <si>
    <t>ProtoArc Wireless Trackball Mouse, EM01 NL Ergonomic Bluetooth Rollerball Thumb Rechargeable Computer Laptop Mouse, Adjustable Angle &amp; 3 Device Connection for PC, Mac, Windows-Silver Ball</t>
  </si>
  <si>
    <t>Protoarc B0CWTM9WSK</t>
  </si>
  <si>
    <t>112-5968728-7393806</t>
  </si>
  <si>
    <t>B09313VJWR</t>
  </si>
  <si>
    <t>PowerLocus Wireless Bluetooth Over-Ear Stereo Foldable Headphones, Wired Headsets Rechargeable with Built-in Microphone for iPhone, Samsung, LG, iPad (Purple/White)</t>
  </si>
  <si>
    <t>Headphones</t>
  </si>
  <si>
    <t>PowerLocus</t>
  </si>
  <si>
    <t>P1</t>
  </si>
  <si>
    <t>pwl-p1</t>
  </si>
  <si>
    <t>Sampell</t>
  </si>
  <si>
    <t>112-7794651-0176223</t>
  </si>
  <si>
    <t>TBA323243289764</t>
  </si>
  <si>
    <t>B0CG7RQW7C</t>
  </si>
  <si>
    <t>Polaroid Go Generation 2 - Mini Instant Camera + Film Bundle (16 Photos Included) - Black (6280)</t>
  </si>
  <si>
    <t>112-6670130-4829812</t>
  </si>
  <si>
    <t>112-5856101-3221868</t>
  </si>
  <si>
    <t>TBA323240557476</t>
  </si>
  <si>
    <t>B08DTXKBYS</t>
  </si>
  <si>
    <t>SIMOLIO Rechargeable Battery Over Ear Wireless TV Headphones SM-825D Pro, SM-829D1, SM-829D2, SM-905TV ONLY, NOT Compatible with Other TV Headphone Models</t>
  </si>
  <si>
    <t>SIMOLIO</t>
  </si>
  <si>
    <t>Simolio</t>
  </si>
  <si>
    <t>SM-003-BAT</t>
  </si>
  <si>
    <t>Simolio Direct</t>
  </si>
  <si>
    <t>112-3221167-3909019</t>
  </si>
  <si>
    <t>112-0085597-0458666</t>
  </si>
  <si>
    <t>TBA323248662880</t>
  </si>
  <si>
    <t>B08Q7DPNJP</t>
  </si>
  <si>
    <t>Pen for Samsung Tablet, Capacitive Disc Tip Stylus Pencil &amp; Magnetic Cap Compatible with Apple iPad pro/iPad 6/7/8th/iPhone, Samsung Galaxy Tab A7/S7, Chromebook/Nintendo Switch (Pink)</t>
  </si>
  <si>
    <t>112-6097287-1667455</t>
  </si>
  <si>
    <t>B0BQ6T1Q8B</t>
  </si>
  <si>
    <t>27V 0.5A 1A Power Supply Charger for Sharper Image 1011666 1013002 1012667 1013983 1013985 2437599 Powerboost Deep Tissue Cordless Massager Gun</t>
  </si>
  <si>
    <t>PDEEY</t>
  </si>
  <si>
    <t>PDEEY-27V-POWER-SUPPLY</t>
  </si>
  <si>
    <t>112-3691403-7997816</t>
  </si>
  <si>
    <t>112-9590782-3720251</t>
  </si>
  <si>
    <t>B07T7GHG1T</t>
  </si>
  <si>
    <t>ubrokeifixit Gear S2 Back Door Glass Rear Lens Glass Case Replacement with Adhesive for Samsung Gear S2 SM-R720 SM-R730 SM-R732</t>
  </si>
  <si>
    <t>112-8173285-5697001</t>
  </si>
  <si>
    <t>TBA323257172225</t>
  </si>
  <si>
    <t>112-1419918-8005866</t>
  </si>
  <si>
    <t>112-5185641-4609055</t>
  </si>
  <si>
    <t>B0BYKPY6C4</t>
  </si>
  <si>
    <t>Hand Crank Generator Super Capacitor Portable Mechanical Emergency Power USB Charger Generator with COB Lamp</t>
  </si>
  <si>
    <t>Power generators</t>
  </si>
  <si>
    <t>WALFRONT</t>
  </si>
  <si>
    <t>WALFRONT7f0t56oqme</t>
  </si>
  <si>
    <t>Gytibedv-US</t>
  </si>
  <si>
    <t>112-2832708-2147464</t>
  </si>
  <si>
    <t>TBA323268468694</t>
  </si>
  <si>
    <t>B0CG9PFJPW</t>
  </si>
  <si>
    <t>Full Camera Cage Compatible with Sony a6700 - Titanium Gray | | Mount Accessories | Custom Designed | ARCA Ready | Compatible | HDMI CLAMP | TA-T54-FCC-TG</t>
  </si>
  <si>
    <t>Tilta</t>
  </si>
  <si>
    <t>TA-T54-FCC-TG TX</t>
  </si>
  <si>
    <t>112-6731909-7588221</t>
  </si>
  <si>
    <t>B08G5SC9GR</t>
  </si>
  <si>
    <t>SKROSS PRO Light USB (AC) - World</t>
  </si>
  <si>
    <t>SKRRI</t>
  </si>
  <si>
    <t>WorldConnect AG</t>
  </si>
  <si>
    <t>112-2294490-7813055</t>
  </si>
  <si>
    <t>B09DXDQF1V</t>
  </si>
  <si>
    <t>Macally Premium Bluetooth Keyboard and Mouse for Mac | Compatible Wireless Apple Keyboard and Mouse Combo (110 Keys Multi-Device Rechargeable) for MacBook Pro/Air and iMac</t>
  </si>
  <si>
    <t>Computer peripheral kit</t>
  </si>
  <si>
    <t>Macally</t>
  </si>
  <si>
    <t>Mace Group Inc / Macally Peripherals</t>
  </si>
  <si>
    <t>ACEBTKEYACB</t>
  </si>
  <si>
    <t>Jukegear</t>
  </si>
  <si>
    <t>112-9740482-2719458</t>
  </si>
  <si>
    <t>B08QW1JG2L</t>
  </si>
  <si>
    <t>Case with Clip for Motorola RAZR 5G Flip Phone, Nakedcellphone [Rose Gold Pink] Hard Shell Slim Cover with [Rotating/Ratchet] Belt Hip Holster Holder Combo for Moto RAZR 5G Flip Phone (2020) XT2071</t>
  </si>
  <si>
    <t>HOLCOM-RAZR5G-ROSE</t>
  </si>
  <si>
    <t>112-1232488-7729808</t>
  </si>
  <si>
    <t>B0CF6TDGVS</t>
  </si>
  <si>
    <t>VBESTLIFE 1080P Extender Cable, to RJ45 Extender(Output &amp; RX Input) Connection via RJ45 Cat5e, Cat6, Up to 60M, for Conference, Home Entertainment, etc. (US Plug)</t>
  </si>
  <si>
    <t>Vbestlifeqnkwsu50cr-11</t>
  </si>
  <si>
    <t>Xnaidzvs</t>
  </si>
  <si>
    <t>112-5989780-4109821</t>
  </si>
  <si>
    <t>TBA323241761258</t>
  </si>
  <si>
    <t>B08L7C2P4H</t>
  </si>
  <si>
    <t>Sound Bass TV Speaker Wall Mount Bracket | Compatible with Bose TV Speaker Soundbar Only | Complete with Full Mounting Hardware Kit | Only Suitable for Bose TV Speaker Sound Bar | UK Design</t>
  </si>
  <si>
    <t>Sound Bass</t>
  </si>
  <si>
    <t>Sound bass</t>
  </si>
  <si>
    <t>WM-TV</t>
  </si>
  <si>
    <t>Soundbase (UK)</t>
  </si>
  <si>
    <t>112-3878108-0612237</t>
  </si>
  <si>
    <t>1ZA81H040354078808</t>
  </si>
  <si>
    <t>B09S6BL1ZV</t>
  </si>
  <si>
    <t>G4Free Sling Bag RFID Blocking Sling Backpack Crossbody Chest Bag Daypack for Hiking Travel(DimGray)</t>
  </si>
  <si>
    <t>G4FR3</t>
  </si>
  <si>
    <t>Cangureras de Senderismo</t>
  </si>
  <si>
    <t>G4Free TN0743Q</t>
  </si>
  <si>
    <t>112-1693787-8061827</t>
  </si>
  <si>
    <t>TBA323238499631</t>
  </si>
  <si>
    <t>B084TFFPGF</t>
  </si>
  <si>
    <t>ATMOSURE Air Tube Headphones - Anti Radiation EMF Free Headphones (3.5mm Jack) - with Microphone, Volume Control, Clipper, Ear Tips and Carry Case</t>
  </si>
  <si>
    <t>ATMOSURE</t>
  </si>
  <si>
    <t>FC12-A</t>
  </si>
  <si>
    <t>HelloChakra</t>
  </si>
  <si>
    <t>112-6397588-7145844</t>
  </si>
  <si>
    <t>TBA323254000846</t>
  </si>
  <si>
    <t>B0CJ2XKHJ1</t>
  </si>
  <si>
    <t>MOSISO 360 Protective Laptop Case 13 inch, 13 inch Laptop Sleeve Compatible with MacBook Air M4 M3 M2 M1 2025-2018/Pro M2 M1 2025-2016, Side Open Carrying Case with 4 Zipper Pockets&amp;Handle, Black</t>
  </si>
  <si>
    <t>MO-13PM-FP-SOP-BRWPUHD-FTFPKT-BT-BF-BK</t>
  </si>
  <si>
    <t>112-2752574-6278605</t>
  </si>
  <si>
    <t>B0CCRLLW4V</t>
  </si>
  <si>
    <t>Eonvic 2.1 8K HDMI Cable High Speed Male to Male Extender Purple Coiled Cable for Atomos Ninja V, Sony a7siii, Portkeys BM5 Monitor (Right HDMI-Left HDMI, Purple)</t>
  </si>
  <si>
    <t>Eonvic</t>
  </si>
  <si>
    <t>HDMI-HDMI</t>
  </si>
  <si>
    <t>112-9753546-0870603</t>
  </si>
  <si>
    <t>112-1494011-5933029</t>
  </si>
  <si>
    <t>TBA323382533847</t>
  </si>
  <si>
    <t>B0BN1PKDGT</t>
  </si>
  <si>
    <t>Peastrex Ipad Holder for Mic Stand, Tablet Phone Holder Micophone Music Stand Mount Adjustable Rotatabe with Super Handle Clamp for iPad Pro 12.9 Air Mini, Android, 4 to 13.5inch iPhones and Tablets</t>
  </si>
  <si>
    <t>Computer or notebook stands</t>
  </si>
  <si>
    <t>Peastrex</t>
  </si>
  <si>
    <t>7fe5a0f4-464a-4d7d-b304-7251890df465</t>
  </si>
  <si>
    <t>PX-M10</t>
  </si>
  <si>
    <t>Atoptek</t>
  </si>
  <si>
    <t>112-2153864-0796254</t>
  </si>
  <si>
    <t>TBA323498799114</t>
  </si>
  <si>
    <t>B07C9S1928</t>
  </si>
  <si>
    <t>Heavy Duty Hot Air Gun Holder Cast Aluminum Base Clamp with 2 Fixtures for BGA Rework Soldering Station</t>
  </si>
  <si>
    <t>Walfrontm1d7hegy4u</t>
  </si>
  <si>
    <t>112-8561377-4152252</t>
  </si>
  <si>
    <t>TBA323244313306</t>
  </si>
  <si>
    <t>B07LBP4ZDH</t>
  </si>
  <si>
    <t>chenyang LFH DMS-59pin Male to HDMI 1080P Female Extension Adapter for PC Graphics Card</t>
  </si>
  <si>
    <t>JSER</t>
  </si>
  <si>
    <t>Chenyang</t>
  </si>
  <si>
    <t>CY-DB-024</t>
  </si>
  <si>
    <t>112-4717862-2925835</t>
  </si>
  <si>
    <t>B0D5QVQ9BM</t>
  </si>
  <si>
    <t>MOSWAG USB to 1/4 Jack Audio Adapter, USB to 6.35mm Female Headphone Aux Adapter with External Sound Card Compatible with Laptop, PC, Amplifier, Speaker, 6.35mm Headphone(NOT for Recording)</t>
  </si>
  <si>
    <t>112-8623713-9477049</t>
  </si>
  <si>
    <t>TBA323241983013</t>
  </si>
  <si>
    <t>B087BTVJX6</t>
  </si>
  <si>
    <t>iPad Pro USB C Hub, 7-in-1 Adapter for iPad Pro M4 M2 M1 13 12.9 11 inch iPad Air 5 4 Docking Station with 4K HDMI, USB-C PD, SD/TF Card Reader, USB 3.0, 3.5mm Headphone Jack, iPad mini 6 Accessories</t>
  </si>
  <si>
    <t>NXPGKEA</t>
  </si>
  <si>
    <t>7 in 1</t>
  </si>
  <si>
    <t>SB-122</t>
  </si>
  <si>
    <t>112-7841017-3253832</t>
  </si>
  <si>
    <t>TBA323237487522</t>
  </si>
  <si>
    <t>B09B5QYNM1</t>
  </si>
  <si>
    <t>MEETOOT 5pcs 250mm Braided Ground Strap Tinplate Silver Color Automotive Engine Copper Ground Strap Wire with Terminals Plugs</t>
  </si>
  <si>
    <t>MEETOOT</t>
  </si>
  <si>
    <t>ToToT</t>
  </si>
  <si>
    <t>BCGSWWT-250-5</t>
  </si>
  <si>
    <t>112-2654151-7342626</t>
  </si>
  <si>
    <t>B07DD3VXRZ</t>
  </si>
  <si>
    <t>Ultimate Ears Boom 3 Wireless Bluetooth Speaker, Bold Sound + Deep Bass, Bluetooth, Magic Button, Waterproof, 15 Hours Battery, Range of 150 ft, Night Black</t>
  </si>
  <si>
    <t>ULTPC</t>
  </si>
  <si>
    <t>Ultimate Ears</t>
  </si>
  <si>
    <t>Logitech</t>
  </si>
  <si>
    <t>984-001348</t>
  </si>
  <si>
    <t>Slam-Dunk</t>
  </si>
  <si>
    <t>112-5568504-4930661</t>
  </si>
  <si>
    <t>B00FJ2YRC6</t>
  </si>
  <si>
    <t>OSTENT Hard Crystal Case Clear Skin Cover Shell for Nintendo DSi NDSi</t>
  </si>
  <si>
    <t>112-7247538-6124239</t>
  </si>
  <si>
    <t>TBA323240566275</t>
  </si>
  <si>
    <t>B09LHW4C1V</t>
  </si>
  <si>
    <t>Promixx PURSUIT Protein Shaker Bottle - Premium Sports Shaker Bottles for Protein Mixes and Supplement Shakes - Easy Clean, Durable Protein Shaker Cup</t>
  </si>
  <si>
    <t>Packaging materials</t>
  </si>
  <si>
    <t>Bottles</t>
  </si>
  <si>
    <t>PR6IE</t>
  </si>
  <si>
    <t>Promixx</t>
  </si>
  <si>
    <t>US-PRO-P-S1-700SHAKER-OCB</t>
  </si>
  <si>
    <t>UK-PRO-P-S1-700SHAKER-OCB</t>
  </si>
  <si>
    <t>112-8934096-9119460</t>
  </si>
  <si>
    <t>B07L5H7VNF</t>
  </si>
  <si>
    <t>OWC 250GB Aura Pro 6G Flash SSD Upgrade for 2012 MacBook Air</t>
  </si>
  <si>
    <t>OWCS3DAP2A6G250</t>
  </si>
  <si>
    <t>112-7516418-0345800</t>
  </si>
  <si>
    <t>B07PJ7QQWG</t>
  </si>
  <si>
    <t>Aenllosi Hard Storage Case Replacement for Fluke 376/374/ 375 FC 1000A Ac/Dc TRMS Wireless Clamp</t>
  </si>
  <si>
    <t>Length and thickness and distance measuring instruments</t>
  </si>
  <si>
    <t>0309-us-Fluke</t>
  </si>
  <si>
    <t>112-9525205-6866630</t>
  </si>
  <si>
    <t>TBA323248194623</t>
  </si>
  <si>
    <t>B0DF28F1LQ</t>
  </si>
  <si>
    <t>WERJIA Hard Travel Case Compatible with Fujifilm X-T50,X-T5,X-T30 II, X-T30, X-T10, X-T20,X-T3 Mirrorless Digital Camera (Fits 15-45mm Lenses) (Black Small)</t>
  </si>
  <si>
    <t>112-8818606-2145857</t>
  </si>
  <si>
    <t>112-9562681-8824232</t>
  </si>
  <si>
    <t>B0DG4GJ736</t>
  </si>
  <si>
    <t>Lexar 1T Professional Silver Plus Micro SD Card, UHS-I, C10, U3, V30, Full HD &amp; 4K, Up to 205/150 MB/s microSDXC Memory Card, for Videographers, Gamers (LMSSIPL001T-BNANU)</t>
  </si>
  <si>
    <t>LEXEE</t>
  </si>
  <si>
    <t>Lexar</t>
  </si>
  <si>
    <t>Lexar International</t>
  </si>
  <si>
    <t>LMSSIPL001T-BNANU</t>
  </si>
  <si>
    <t>Silver Plus</t>
  </si>
  <si>
    <t>112-0711119-5410643</t>
  </si>
  <si>
    <t>TBA323238084247</t>
  </si>
  <si>
    <t>B0BGWQDD4M</t>
  </si>
  <si>
    <t>WLICNE Magnetic Invisible Wireless Charger 8-30MM, Under Desk 15W Furniture Wireless Charging Pad for Magsafe iPhone 14/13/ 12/airpods3 and Android Phone Wireless Charging(with PD Adapter)</t>
  </si>
  <si>
    <t>WLICNE</t>
  </si>
  <si>
    <t>Shenzhen Lazy Cat Communication Technology Co., Ltd.</t>
  </si>
  <si>
    <t>W-30-2</t>
  </si>
  <si>
    <t>Wlicne wireless charger</t>
  </si>
  <si>
    <t>TBA323238153800</t>
  </si>
  <si>
    <t>112-7387924-4957842</t>
  </si>
  <si>
    <t>TBA323449281333</t>
  </si>
  <si>
    <t>B08S347RJ7</t>
  </si>
  <si>
    <t>Arducam 16MP Autofocus USB Camera for Computer with Microphone, 1/2.8" IMX298 Mini UVC USB2.0 4K Video Webcam, with 3.3ft/1m Cable for Windows, Linux, Android and Mac OS</t>
  </si>
  <si>
    <t>B0290</t>
  </si>
  <si>
    <t>114-9222640-1009853</t>
  </si>
  <si>
    <t>TBA323246383845</t>
  </si>
  <si>
    <t>B0DCDZP98B</t>
  </si>
  <si>
    <t>Stanley Quencher ProTour Flip Straw Tumbler with Leakproof Lid 30 oz | Built-In Straw &amp; Handle | Cupholder Compatible for Travel | Insulated Stainless Steel Cup | BPA-Free | Rose Quartz</t>
  </si>
  <si>
    <t>SBNF9</t>
  </si>
  <si>
    <t>STANLEY</t>
  </si>
  <si>
    <t>Stanley</t>
  </si>
  <si>
    <t>10-12485-074</t>
  </si>
  <si>
    <t>07/29/2025</t>
  </si>
  <si>
    <t>114-4423549-6513047</t>
  </si>
  <si>
    <t>112-7816853-1396228</t>
  </si>
  <si>
    <t>B0CSFRTD3L</t>
  </si>
  <si>
    <t>Hermitshell Silicone Carrying Case Replacement for Samsung T7 Shield 2TB / 1TB / 4TB, Portable SSD, USB 3.2 Gen2 External Solid State Drive (Black, Silicone Case)</t>
  </si>
  <si>
    <t>112-8905797-0934637</t>
  </si>
  <si>
    <t>B0B6H29BCZ</t>
  </si>
  <si>
    <t>QWORK 14mm&amp;16mm Magnetic Swivel Spark Plug Socket, Thin Wall Magnetic Rotating 3/8" Drive 12 Point Standard Spark Plug Socket Removal Tool 360-degree Rotation for Maximum Flexibility</t>
  </si>
  <si>
    <t>CA8329</t>
  </si>
  <si>
    <t>112-2132561-1140202</t>
  </si>
  <si>
    <t>112-3216601-3201801</t>
  </si>
  <si>
    <t>B0BW3QP2GK</t>
  </si>
  <si>
    <t>2-in-1 iPhone to Lightning*2 Jack Audio Headphone and Charger Cable Adapter, Video Call+Music+Charge+HiFi+Mic+Control,Earphones Converter Splitter for iPhone 14 13 12 11 Pro【Apple MFi Certified】</t>
  </si>
  <si>
    <t>MTAKYI</t>
  </si>
  <si>
    <t>Dongguan Lijie Electronic Technology Co.,Ltd.</t>
  </si>
  <si>
    <t>cdfcd4f0-1fd3-45d5-8483-a6c0fcf36b5a</t>
  </si>
  <si>
    <t>Wiimii</t>
  </si>
  <si>
    <t>112-2079899-1975415</t>
  </si>
  <si>
    <t>112-0007944-1096204</t>
  </si>
  <si>
    <t>1ZK6B7640317759428</t>
  </si>
  <si>
    <t>B0BY23JDWK</t>
  </si>
  <si>
    <t>Fleshy Leaf New CPU+GPU Cooling Fan Replacement for DELL Inspiron 15 7510 16 7610 Series EG50050S1-C130-S9A EG50050S1-C120-S9A 0GJN2R 0CNNWF</t>
  </si>
  <si>
    <t>Fleshy Leaf</t>
  </si>
  <si>
    <t>0GJN2R 0CNNWF</t>
  </si>
  <si>
    <t>nbparts</t>
  </si>
  <si>
    <t>112-8546136-6191420</t>
  </si>
  <si>
    <t>B08C7636GV</t>
  </si>
  <si>
    <t>SUPERBAT SMA to BNC Cable Pigtail，SMA Male 90-Degree to BNC Male Adapter Right Angle Using RG316 Jumper RF Coaxial Cable, 20Inch 2Pcs</t>
  </si>
  <si>
    <t>GP-KIT-AC-85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</si>
</sst>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C2889-030D-DC44-886F-D0C743C06335}">
  <dimension ref="A1:BS508"/>
  <sheetViews>
    <sheetView tabSelected="1" topLeftCell="L1" workbookViewId="0">
      <selection activeCell="P1" sqref="P1:P1048576"/>
    </sheetView>
  </sheetViews>
  <sheetFormatPr baseColWidth="10" defaultRowHeight="16" x14ac:dyDescent="0.2"/>
  <sheetData>
    <row r="1" spans="1:7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row>
    <row r="2" spans="1:71" x14ac:dyDescent="0.2">
      <c r="A2" t="s">
        <v>71</v>
      </c>
      <c r="B2" t="s">
        <v>72</v>
      </c>
      <c r="C2" t="s">
        <v>73</v>
      </c>
      <c r="E2">
        <v>1</v>
      </c>
      <c r="F2" t="s">
        <v>74</v>
      </c>
      <c r="G2">
        <v>26.95</v>
      </c>
      <c r="H2">
        <v>0</v>
      </c>
      <c r="I2">
        <v>0</v>
      </c>
      <c r="J2">
        <v>0</v>
      </c>
      <c r="K2">
        <v>26.95</v>
      </c>
      <c r="L2" t="s">
        <v>75</v>
      </c>
      <c r="N2" t="s">
        <v>76</v>
      </c>
      <c r="O2" t="s">
        <v>77</v>
      </c>
      <c r="P2" t="s">
        <v>71</v>
      </c>
      <c r="Q2" t="s">
        <v>78</v>
      </c>
      <c r="S2" t="s">
        <v>79</v>
      </c>
      <c r="U2">
        <v>1</v>
      </c>
      <c r="V2" t="s">
        <v>80</v>
      </c>
      <c r="W2">
        <v>26.95</v>
      </c>
      <c r="X2">
        <v>0</v>
      </c>
      <c r="Z2">
        <v>0</v>
      </c>
      <c r="AA2">
        <v>26.95</v>
      </c>
      <c r="AC2" t="s">
        <v>81</v>
      </c>
      <c r="AD2" t="s">
        <v>82</v>
      </c>
      <c r="AE2" t="s">
        <v>83</v>
      </c>
      <c r="AF2" t="str">
        <f>"43211614"</f>
        <v>43211614</v>
      </c>
      <c r="AG2" t="s">
        <v>84</v>
      </c>
      <c r="AH2" t="s">
        <v>85</v>
      </c>
      <c r="AI2" t="s">
        <v>86</v>
      </c>
      <c r="AJ2" t="s">
        <v>87</v>
      </c>
      <c r="AK2" t="s">
        <v>88</v>
      </c>
      <c r="AL2" t="s">
        <v>89</v>
      </c>
      <c r="AM2" t="s">
        <v>89</v>
      </c>
      <c r="AO2" t="s">
        <v>90</v>
      </c>
      <c r="AP2" t="s">
        <v>91</v>
      </c>
      <c r="AQ2" t="s">
        <v>92</v>
      </c>
      <c r="AS2" t="s">
        <v>93</v>
      </c>
      <c r="AT2">
        <v>26.95</v>
      </c>
      <c r="AU2">
        <v>1</v>
      </c>
      <c r="AV2">
        <v>26.95</v>
      </c>
      <c r="AW2">
        <v>0</v>
      </c>
      <c r="AY2">
        <v>0</v>
      </c>
      <c r="AZ2">
        <v>26.95</v>
      </c>
      <c r="BB2" t="s">
        <v>94</v>
      </c>
      <c r="BD2" t="s">
        <v>94</v>
      </c>
      <c r="BE2" t="s">
        <v>93</v>
      </c>
      <c r="BF2">
        <v>0</v>
      </c>
      <c r="BI2" t="s">
        <v>93</v>
      </c>
      <c r="BR2" t="s">
        <v>95</v>
      </c>
      <c r="BS2" t="s">
        <v>96</v>
      </c>
    </row>
    <row r="3" spans="1:71" x14ac:dyDescent="0.2">
      <c r="A3" t="s">
        <v>71</v>
      </c>
      <c r="B3" t="s">
        <v>97</v>
      </c>
      <c r="C3" t="s">
        <v>73</v>
      </c>
      <c r="E3">
        <v>1</v>
      </c>
      <c r="F3" t="s">
        <v>74</v>
      </c>
      <c r="G3">
        <v>9.99</v>
      </c>
      <c r="H3">
        <v>0</v>
      </c>
      <c r="I3">
        <v>0</v>
      </c>
      <c r="J3">
        <v>0</v>
      </c>
      <c r="K3">
        <v>9.99</v>
      </c>
      <c r="L3" t="s">
        <v>75</v>
      </c>
      <c r="N3" t="s">
        <v>76</v>
      </c>
      <c r="O3" t="s">
        <v>77</v>
      </c>
      <c r="P3" t="s">
        <v>71</v>
      </c>
      <c r="Q3" t="s">
        <v>78</v>
      </c>
      <c r="S3" t="s">
        <v>79</v>
      </c>
      <c r="U3">
        <v>1</v>
      </c>
      <c r="V3" t="s">
        <v>80</v>
      </c>
      <c r="W3">
        <v>9.99</v>
      </c>
      <c r="X3">
        <v>0</v>
      </c>
      <c r="Z3">
        <v>0</v>
      </c>
      <c r="AA3">
        <v>9.99</v>
      </c>
      <c r="AC3" t="s">
        <v>81</v>
      </c>
      <c r="AD3" t="s">
        <v>98</v>
      </c>
      <c r="AE3" t="s">
        <v>99</v>
      </c>
      <c r="AF3" t="str">
        <f>"43191607"</f>
        <v>43191607</v>
      </c>
      <c r="AG3" t="s">
        <v>84</v>
      </c>
      <c r="AH3" t="s">
        <v>100</v>
      </c>
      <c r="AI3" t="s">
        <v>101</v>
      </c>
      <c r="AJ3" t="s">
        <v>102</v>
      </c>
      <c r="AL3" t="s">
        <v>103</v>
      </c>
      <c r="AM3" t="s">
        <v>104</v>
      </c>
      <c r="AO3" t="s">
        <v>105</v>
      </c>
      <c r="AP3" t="s">
        <v>106</v>
      </c>
      <c r="AQ3" t="s">
        <v>92</v>
      </c>
      <c r="AS3" t="s">
        <v>93</v>
      </c>
      <c r="AT3">
        <v>9.99</v>
      </c>
      <c r="AU3">
        <v>1</v>
      </c>
      <c r="AV3">
        <v>9.99</v>
      </c>
      <c r="AW3">
        <v>0</v>
      </c>
      <c r="AY3">
        <v>0</v>
      </c>
      <c r="AZ3">
        <v>9.99</v>
      </c>
      <c r="BB3" t="s">
        <v>94</v>
      </c>
      <c r="BD3" t="s">
        <v>94</v>
      </c>
      <c r="BE3" t="s">
        <v>93</v>
      </c>
      <c r="BF3">
        <v>0</v>
      </c>
      <c r="BI3" t="s">
        <v>93</v>
      </c>
      <c r="BR3" t="s">
        <v>107</v>
      </c>
    </row>
    <row r="4" spans="1:71" x14ac:dyDescent="0.2">
      <c r="A4" t="s">
        <v>71</v>
      </c>
      <c r="B4" t="s">
        <v>108</v>
      </c>
      <c r="C4" t="s">
        <v>73</v>
      </c>
      <c r="E4">
        <v>1</v>
      </c>
      <c r="F4" t="s">
        <v>74</v>
      </c>
      <c r="G4">
        <v>8.5399999999999991</v>
      </c>
      <c r="H4">
        <v>0</v>
      </c>
      <c r="I4">
        <v>0</v>
      </c>
      <c r="J4">
        <v>0</v>
      </c>
      <c r="K4">
        <v>8.5399999999999991</v>
      </c>
      <c r="L4" t="s">
        <v>75</v>
      </c>
      <c r="N4" t="s">
        <v>76</v>
      </c>
      <c r="O4" t="s">
        <v>77</v>
      </c>
      <c r="P4" t="s">
        <v>71</v>
      </c>
      <c r="Q4" t="s">
        <v>78</v>
      </c>
      <c r="S4" t="s">
        <v>109</v>
      </c>
      <c r="U4">
        <v>1</v>
      </c>
      <c r="V4" t="s">
        <v>80</v>
      </c>
      <c r="W4">
        <v>8.5399999999999991</v>
      </c>
      <c r="X4">
        <v>0</v>
      </c>
      <c r="Z4">
        <v>0</v>
      </c>
      <c r="AA4">
        <v>8.5399999999999991</v>
      </c>
      <c r="AC4" t="s">
        <v>81</v>
      </c>
      <c r="AD4" t="s">
        <v>110</v>
      </c>
      <c r="AE4" t="s">
        <v>111</v>
      </c>
      <c r="AF4" t="str">
        <f>"43200000"</f>
        <v>43200000</v>
      </c>
      <c r="AG4" t="s">
        <v>84</v>
      </c>
      <c r="AH4" t="s">
        <v>112</v>
      </c>
      <c r="AI4" t="s">
        <v>112</v>
      </c>
      <c r="AJ4" t="s">
        <v>112</v>
      </c>
      <c r="AL4" t="s">
        <v>113</v>
      </c>
      <c r="AM4" t="s">
        <v>113</v>
      </c>
      <c r="AQ4" t="s">
        <v>92</v>
      </c>
      <c r="AS4" t="s">
        <v>93</v>
      </c>
      <c r="AT4">
        <v>8.5399999999999991</v>
      </c>
      <c r="AU4">
        <v>1</v>
      </c>
      <c r="AV4">
        <v>8.5399999999999991</v>
      </c>
      <c r="AW4">
        <v>0</v>
      </c>
      <c r="AY4">
        <v>0</v>
      </c>
      <c r="AZ4">
        <v>8.5399999999999991</v>
      </c>
      <c r="BB4" t="s">
        <v>94</v>
      </c>
      <c r="BD4" t="s">
        <v>94</v>
      </c>
      <c r="BE4" t="s">
        <v>93</v>
      </c>
      <c r="BF4">
        <v>0</v>
      </c>
      <c r="BI4" t="s">
        <v>93</v>
      </c>
      <c r="BR4" t="s">
        <v>113</v>
      </c>
    </row>
    <row r="5" spans="1:71" x14ac:dyDescent="0.2">
      <c r="A5" t="s">
        <v>71</v>
      </c>
      <c r="B5" t="s">
        <v>114</v>
      </c>
      <c r="C5" t="s">
        <v>73</v>
      </c>
      <c r="E5">
        <v>1</v>
      </c>
      <c r="F5" t="s">
        <v>74</v>
      </c>
      <c r="G5">
        <v>11.39</v>
      </c>
      <c r="H5">
        <v>0</v>
      </c>
      <c r="I5">
        <v>0</v>
      </c>
      <c r="J5">
        <v>0</v>
      </c>
      <c r="K5">
        <v>11.39</v>
      </c>
      <c r="L5" t="s">
        <v>75</v>
      </c>
      <c r="N5" t="s">
        <v>76</v>
      </c>
      <c r="O5" t="s">
        <v>77</v>
      </c>
      <c r="P5" t="s">
        <v>71</v>
      </c>
      <c r="Q5" t="s">
        <v>78</v>
      </c>
      <c r="S5" t="s">
        <v>79</v>
      </c>
      <c r="U5">
        <v>1</v>
      </c>
      <c r="V5" t="s">
        <v>80</v>
      </c>
      <c r="W5">
        <v>11.39</v>
      </c>
      <c r="X5">
        <v>0</v>
      </c>
      <c r="Z5">
        <v>0</v>
      </c>
      <c r="AA5">
        <v>11.39</v>
      </c>
      <c r="AC5" t="s">
        <v>115</v>
      </c>
      <c r="AD5" t="s">
        <v>116</v>
      </c>
      <c r="AE5" t="s">
        <v>117</v>
      </c>
      <c r="AF5" t="str">
        <f>"26121609"</f>
        <v>26121609</v>
      </c>
      <c r="AG5" t="s">
        <v>118</v>
      </c>
      <c r="AH5" t="s">
        <v>119</v>
      </c>
      <c r="AI5" t="s">
        <v>120</v>
      </c>
      <c r="AJ5" t="s">
        <v>121</v>
      </c>
      <c r="AL5" t="s">
        <v>122</v>
      </c>
      <c r="AM5" t="s">
        <v>122</v>
      </c>
      <c r="AO5" t="str">
        <f>"23232"</f>
        <v>23232</v>
      </c>
      <c r="AP5" t="str">
        <f>"3252543"</f>
        <v>3252543</v>
      </c>
      <c r="AQ5" t="s">
        <v>92</v>
      </c>
      <c r="AS5" t="s">
        <v>93</v>
      </c>
      <c r="AT5">
        <v>11.39</v>
      </c>
      <c r="AU5">
        <v>1</v>
      </c>
      <c r="AV5">
        <v>11.39</v>
      </c>
      <c r="AW5">
        <v>0</v>
      </c>
      <c r="AY5">
        <v>0</v>
      </c>
      <c r="AZ5">
        <v>11.39</v>
      </c>
      <c r="BB5" t="s">
        <v>94</v>
      </c>
      <c r="BD5" t="s">
        <v>94</v>
      </c>
      <c r="BE5" t="s">
        <v>93</v>
      </c>
      <c r="BF5">
        <v>0</v>
      </c>
      <c r="BI5" t="s">
        <v>93</v>
      </c>
      <c r="BR5" t="s">
        <v>123</v>
      </c>
    </row>
    <row r="6" spans="1:71" x14ac:dyDescent="0.2">
      <c r="A6" t="s">
        <v>71</v>
      </c>
      <c r="B6" t="s">
        <v>124</v>
      </c>
      <c r="C6" t="s">
        <v>73</v>
      </c>
      <c r="E6">
        <v>1</v>
      </c>
      <c r="F6" t="s">
        <v>74</v>
      </c>
      <c r="G6">
        <v>7.69</v>
      </c>
      <c r="H6">
        <v>0</v>
      </c>
      <c r="I6">
        <v>0</v>
      </c>
      <c r="J6">
        <v>0</v>
      </c>
      <c r="K6">
        <v>7.69</v>
      </c>
      <c r="L6" t="s">
        <v>75</v>
      </c>
      <c r="N6" t="s">
        <v>76</v>
      </c>
      <c r="O6" t="s">
        <v>77</v>
      </c>
      <c r="P6" t="s">
        <v>71</v>
      </c>
      <c r="Q6" t="s">
        <v>78</v>
      </c>
      <c r="S6" t="s">
        <v>79</v>
      </c>
      <c r="U6">
        <v>1</v>
      </c>
      <c r="V6" t="s">
        <v>80</v>
      </c>
      <c r="W6">
        <v>7.69</v>
      </c>
      <c r="X6">
        <v>0</v>
      </c>
      <c r="Z6">
        <v>0</v>
      </c>
      <c r="AA6">
        <v>7.69</v>
      </c>
      <c r="AC6" t="s">
        <v>115</v>
      </c>
      <c r="AD6" t="s">
        <v>125</v>
      </c>
      <c r="AE6" t="s">
        <v>126</v>
      </c>
      <c r="AF6" t="str">
        <f>"26121609"</f>
        <v>26121609</v>
      </c>
      <c r="AG6" t="s">
        <v>118</v>
      </c>
      <c r="AH6" t="s">
        <v>119</v>
      </c>
      <c r="AI6" t="s">
        <v>120</v>
      </c>
      <c r="AJ6" t="s">
        <v>121</v>
      </c>
      <c r="AL6" t="s">
        <v>127</v>
      </c>
      <c r="AM6" t="s">
        <v>127</v>
      </c>
      <c r="AQ6" t="s">
        <v>92</v>
      </c>
      <c r="AS6" t="s">
        <v>93</v>
      </c>
      <c r="AT6">
        <v>7.69</v>
      </c>
      <c r="AU6">
        <v>1</v>
      </c>
      <c r="AV6">
        <v>7.69</v>
      </c>
      <c r="AW6">
        <v>0</v>
      </c>
      <c r="AY6">
        <v>0</v>
      </c>
      <c r="AZ6">
        <v>7.69</v>
      </c>
      <c r="BB6" t="s">
        <v>94</v>
      </c>
      <c r="BD6" t="s">
        <v>94</v>
      </c>
      <c r="BE6" t="s">
        <v>93</v>
      </c>
      <c r="BF6">
        <v>0</v>
      </c>
      <c r="BI6" t="s">
        <v>93</v>
      </c>
      <c r="BR6" t="s">
        <v>128</v>
      </c>
    </row>
    <row r="7" spans="1:71" x14ac:dyDescent="0.2">
      <c r="A7" t="s">
        <v>71</v>
      </c>
      <c r="B7" t="s">
        <v>129</v>
      </c>
      <c r="C7" t="s">
        <v>73</v>
      </c>
      <c r="E7">
        <v>1</v>
      </c>
      <c r="F7" t="s">
        <v>74</v>
      </c>
      <c r="G7">
        <v>12.99</v>
      </c>
      <c r="H7">
        <v>0</v>
      </c>
      <c r="I7">
        <v>0</v>
      </c>
      <c r="J7">
        <v>0</v>
      </c>
      <c r="K7">
        <v>12.99</v>
      </c>
      <c r="L7" t="s">
        <v>75</v>
      </c>
      <c r="N7" t="s">
        <v>76</v>
      </c>
      <c r="O7" t="s">
        <v>77</v>
      </c>
      <c r="P7" t="s">
        <v>71</v>
      </c>
      <c r="Q7" t="s">
        <v>78</v>
      </c>
      <c r="S7" t="s">
        <v>130</v>
      </c>
      <c r="U7">
        <v>1</v>
      </c>
      <c r="V7" t="s">
        <v>80</v>
      </c>
      <c r="W7">
        <v>12.99</v>
      </c>
      <c r="X7">
        <v>0</v>
      </c>
      <c r="Z7">
        <v>0</v>
      </c>
      <c r="AA7">
        <v>12.99</v>
      </c>
      <c r="AC7" t="s">
        <v>131</v>
      </c>
      <c r="AD7" t="s">
        <v>132</v>
      </c>
      <c r="AE7" t="s">
        <v>133</v>
      </c>
      <c r="AF7" t="str">
        <f>"43191609"</f>
        <v>43191609</v>
      </c>
      <c r="AG7" t="s">
        <v>84</v>
      </c>
      <c r="AH7" t="s">
        <v>100</v>
      </c>
      <c r="AI7" t="s">
        <v>101</v>
      </c>
      <c r="AJ7" t="s">
        <v>134</v>
      </c>
      <c r="AL7" t="s">
        <v>135</v>
      </c>
      <c r="AM7" t="s">
        <v>135</v>
      </c>
      <c r="AO7" t="str">
        <f>"6598549257"</f>
        <v>6598549257</v>
      </c>
      <c r="AP7" t="s">
        <v>136</v>
      </c>
      <c r="AQ7" t="s">
        <v>92</v>
      </c>
      <c r="AS7" t="s">
        <v>93</v>
      </c>
      <c r="AT7">
        <v>12.99</v>
      </c>
      <c r="AU7">
        <v>1</v>
      </c>
      <c r="AV7">
        <v>12.99</v>
      </c>
      <c r="AW7">
        <v>0</v>
      </c>
      <c r="AY7">
        <v>0</v>
      </c>
      <c r="AZ7">
        <v>12.99</v>
      </c>
      <c r="BB7" t="s">
        <v>94</v>
      </c>
      <c r="BD7" t="s">
        <v>94</v>
      </c>
      <c r="BE7" t="s">
        <v>93</v>
      </c>
      <c r="BF7">
        <v>0</v>
      </c>
      <c r="BI7" t="s">
        <v>93</v>
      </c>
      <c r="BR7" t="s">
        <v>137</v>
      </c>
    </row>
    <row r="8" spans="1:71" x14ac:dyDescent="0.2">
      <c r="A8" t="s">
        <v>71</v>
      </c>
      <c r="B8" t="s">
        <v>138</v>
      </c>
      <c r="C8" t="s">
        <v>73</v>
      </c>
      <c r="E8">
        <v>1</v>
      </c>
      <c r="F8" t="s">
        <v>74</v>
      </c>
      <c r="G8">
        <v>6.9</v>
      </c>
      <c r="H8">
        <v>0</v>
      </c>
      <c r="I8">
        <v>0</v>
      </c>
      <c r="J8">
        <v>0</v>
      </c>
      <c r="K8">
        <v>6.9</v>
      </c>
      <c r="L8" t="s">
        <v>75</v>
      </c>
      <c r="N8" t="s">
        <v>76</v>
      </c>
      <c r="O8" t="s">
        <v>77</v>
      </c>
      <c r="P8" t="s">
        <v>71</v>
      </c>
      <c r="Q8" t="s">
        <v>78</v>
      </c>
      <c r="S8" t="s">
        <v>79</v>
      </c>
      <c r="U8">
        <v>1</v>
      </c>
      <c r="V8" t="s">
        <v>80</v>
      </c>
      <c r="W8">
        <v>6.9</v>
      </c>
      <c r="X8">
        <v>0</v>
      </c>
      <c r="Z8">
        <v>0</v>
      </c>
      <c r="AA8">
        <v>6.9</v>
      </c>
      <c r="AC8" t="s">
        <v>139</v>
      </c>
      <c r="AD8" t="s">
        <v>140</v>
      </c>
      <c r="AE8" t="s">
        <v>141</v>
      </c>
      <c r="AF8" t="str">
        <f>"43200000"</f>
        <v>43200000</v>
      </c>
      <c r="AG8" t="s">
        <v>84</v>
      </c>
      <c r="AH8" t="s">
        <v>112</v>
      </c>
      <c r="AI8" t="s">
        <v>112</v>
      </c>
      <c r="AJ8" t="s">
        <v>112</v>
      </c>
      <c r="AL8" t="s">
        <v>142</v>
      </c>
      <c r="AM8" t="s">
        <v>142</v>
      </c>
      <c r="AO8" t="s">
        <v>143</v>
      </c>
      <c r="AP8" t="s">
        <v>143</v>
      </c>
      <c r="AQ8" t="s">
        <v>92</v>
      </c>
      <c r="AS8" t="s">
        <v>93</v>
      </c>
      <c r="AT8">
        <v>6.9</v>
      </c>
      <c r="AU8">
        <v>1</v>
      </c>
      <c r="AV8">
        <v>6.9</v>
      </c>
      <c r="AW8">
        <v>0</v>
      </c>
      <c r="AY8">
        <v>0</v>
      </c>
      <c r="AZ8">
        <v>6.9</v>
      </c>
      <c r="BB8" t="s">
        <v>94</v>
      </c>
      <c r="BD8" t="s">
        <v>94</v>
      </c>
      <c r="BE8" t="s">
        <v>93</v>
      </c>
      <c r="BF8">
        <v>0</v>
      </c>
      <c r="BI8" t="s">
        <v>93</v>
      </c>
      <c r="BR8" t="s">
        <v>144</v>
      </c>
    </row>
    <row r="9" spans="1:71" x14ac:dyDescent="0.2">
      <c r="A9" t="s">
        <v>71</v>
      </c>
      <c r="B9" t="s">
        <v>145</v>
      </c>
      <c r="C9" t="s">
        <v>73</v>
      </c>
      <c r="E9">
        <v>1</v>
      </c>
      <c r="F9" t="s">
        <v>74</v>
      </c>
      <c r="G9">
        <v>9.99</v>
      </c>
      <c r="H9">
        <v>0</v>
      </c>
      <c r="I9">
        <v>0</v>
      </c>
      <c r="J9">
        <v>0</v>
      </c>
      <c r="K9">
        <v>9.99</v>
      </c>
      <c r="L9" t="s">
        <v>75</v>
      </c>
      <c r="N9" t="s">
        <v>76</v>
      </c>
      <c r="O9" t="s">
        <v>77</v>
      </c>
      <c r="P9" t="s">
        <v>71</v>
      </c>
      <c r="Q9" t="s">
        <v>78</v>
      </c>
      <c r="S9" t="s">
        <v>79</v>
      </c>
      <c r="U9">
        <v>4</v>
      </c>
      <c r="V9" t="s">
        <v>80</v>
      </c>
      <c r="W9">
        <v>9.99</v>
      </c>
      <c r="X9">
        <v>0</v>
      </c>
      <c r="Z9">
        <v>0</v>
      </c>
      <c r="AA9">
        <v>9.99</v>
      </c>
      <c r="AC9" t="s">
        <v>146</v>
      </c>
      <c r="AD9" t="s">
        <v>147</v>
      </c>
      <c r="AE9" t="s">
        <v>148</v>
      </c>
      <c r="AF9" t="str">
        <f>"24101600"</f>
        <v>24101600</v>
      </c>
      <c r="AG9" t="s">
        <v>149</v>
      </c>
      <c r="AH9" t="s">
        <v>150</v>
      </c>
      <c r="AI9" t="s">
        <v>151</v>
      </c>
      <c r="AJ9" t="s">
        <v>151</v>
      </c>
      <c r="AL9" t="s">
        <v>152</v>
      </c>
      <c r="AM9" t="s">
        <v>152</v>
      </c>
      <c r="AP9" t="s">
        <v>153</v>
      </c>
      <c r="AQ9" t="s">
        <v>92</v>
      </c>
      <c r="AS9" t="s">
        <v>93</v>
      </c>
      <c r="AT9">
        <v>9.99</v>
      </c>
      <c r="AU9">
        <v>1</v>
      </c>
      <c r="AV9">
        <v>9.99</v>
      </c>
      <c r="AW9">
        <v>0</v>
      </c>
      <c r="AY9">
        <v>0</v>
      </c>
      <c r="AZ9">
        <v>9.99</v>
      </c>
      <c r="BB9" t="s">
        <v>94</v>
      </c>
      <c r="BD9" t="s">
        <v>94</v>
      </c>
      <c r="BE9" t="s">
        <v>93</v>
      </c>
      <c r="BF9">
        <v>0</v>
      </c>
      <c r="BI9" t="s">
        <v>93</v>
      </c>
      <c r="BR9" t="s">
        <v>152</v>
      </c>
    </row>
    <row r="10" spans="1:71" x14ac:dyDescent="0.2">
      <c r="A10" t="s">
        <v>71</v>
      </c>
      <c r="B10" t="s">
        <v>154</v>
      </c>
      <c r="C10" t="s">
        <v>73</v>
      </c>
      <c r="E10">
        <v>1</v>
      </c>
      <c r="F10" t="s">
        <v>74</v>
      </c>
      <c r="G10">
        <v>12.99</v>
      </c>
      <c r="H10">
        <v>0</v>
      </c>
      <c r="I10">
        <v>0</v>
      </c>
      <c r="J10">
        <v>0</v>
      </c>
      <c r="K10">
        <v>12.99</v>
      </c>
      <c r="L10" t="s">
        <v>75</v>
      </c>
      <c r="N10" t="s">
        <v>76</v>
      </c>
      <c r="O10" t="s">
        <v>77</v>
      </c>
      <c r="P10" t="s">
        <v>71</v>
      </c>
      <c r="Q10" t="s">
        <v>78</v>
      </c>
      <c r="S10" t="s">
        <v>130</v>
      </c>
      <c r="U10">
        <v>1</v>
      </c>
      <c r="V10" t="s">
        <v>80</v>
      </c>
      <c r="W10">
        <v>12.99</v>
      </c>
      <c r="X10">
        <v>0</v>
      </c>
      <c r="Z10">
        <v>0</v>
      </c>
      <c r="AA10">
        <v>12.99</v>
      </c>
      <c r="AC10" t="s">
        <v>155</v>
      </c>
      <c r="AD10" t="s">
        <v>156</v>
      </c>
      <c r="AE10" t="s">
        <v>157</v>
      </c>
      <c r="AF10" t="str">
        <f>"52141500"</f>
        <v>52141500</v>
      </c>
      <c r="AG10" t="s">
        <v>158</v>
      </c>
      <c r="AH10" t="s">
        <v>159</v>
      </c>
      <c r="AI10" t="s">
        <v>160</v>
      </c>
      <c r="AJ10" t="s">
        <v>160</v>
      </c>
      <c r="AL10" t="s">
        <v>161</v>
      </c>
      <c r="AM10" t="s">
        <v>162</v>
      </c>
      <c r="AO10" t="s">
        <v>163</v>
      </c>
      <c r="AP10" t="s">
        <v>164</v>
      </c>
      <c r="AQ10" t="s">
        <v>92</v>
      </c>
      <c r="AS10" t="s">
        <v>93</v>
      </c>
      <c r="AT10">
        <v>12.99</v>
      </c>
      <c r="AU10">
        <v>1</v>
      </c>
      <c r="AV10">
        <v>12.99</v>
      </c>
      <c r="AW10">
        <v>0</v>
      </c>
      <c r="AY10">
        <v>0</v>
      </c>
      <c r="AZ10">
        <v>12.99</v>
      </c>
      <c r="BB10" t="s">
        <v>94</v>
      </c>
      <c r="BD10" t="s">
        <v>94</v>
      </c>
      <c r="BE10" t="s">
        <v>93</v>
      </c>
      <c r="BF10">
        <v>0</v>
      </c>
      <c r="BI10" t="s">
        <v>93</v>
      </c>
      <c r="BR10" t="s">
        <v>161</v>
      </c>
    </row>
    <row r="11" spans="1:71" x14ac:dyDescent="0.2">
      <c r="A11" t="s">
        <v>71</v>
      </c>
      <c r="B11" t="s">
        <v>165</v>
      </c>
      <c r="C11" t="s">
        <v>73</v>
      </c>
      <c r="E11">
        <v>1</v>
      </c>
      <c r="F11" t="s">
        <v>74</v>
      </c>
      <c r="G11">
        <v>96.57</v>
      </c>
      <c r="H11">
        <v>0</v>
      </c>
      <c r="I11">
        <v>0</v>
      </c>
      <c r="J11">
        <v>0</v>
      </c>
      <c r="K11">
        <v>96.57</v>
      </c>
      <c r="L11" t="s">
        <v>75</v>
      </c>
      <c r="N11" t="s">
        <v>76</v>
      </c>
      <c r="O11" t="s">
        <v>77</v>
      </c>
      <c r="P11" t="s">
        <v>71</v>
      </c>
      <c r="Q11" t="s">
        <v>78</v>
      </c>
      <c r="S11" s="1">
        <v>45848</v>
      </c>
      <c r="U11">
        <v>1</v>
      </c>
      <c r="V11" t="s">
        <v>80</v>
      </c>
      <c r="W11">
        <v>96.57</v>
      </c>
      <c r="X11">
        <v>0</v>
      </c>
      <c r="Z11">
        <v>0</v>
      </c>
      <c r="AA11">
        <v>96.57</v>
      </c>
      <c r="AC11" t="s">
        <v>139</v>
      </c>
      <c r="AD11" t="s">
        <v>166</v>
      </c>
      <c r="AE11" t="s">
        <v>167</v>
      </c>
      <c r="AF11" t="str">
        <f>"41122000"</f>
        <v>41122000</v>
      </c>
      <c r="AG11" t="s">
        <v>168</v>
      </c>
      <c r="AH11" t="s">
        <v>169</v>
      </c>
      <c r="AI11" t="s">
        <v>170</v>
      </c>
      <c r="AJ11" t="s">
        <v>170</v>
      </c>
      <c r="AK11" t="s">
        <v>171</v>
      </c>
      <c r="AL11" t="s">
        <v>172</v>
      </c>
      <c r="AM11" t="s">
        <v>173</v>
      </c>
      <c r="AO11" t="str">
        <f>"84853"</f>
        <v>84853</v>
      </c>
      <c r="AP11" t="str">
        <f>"84853"</f>
        <v>84853</v>
      </c>
      <c r="AQ11" t="s">
        <v>92</v>
      </c>
      <c r="AS11" t="s">
        <v>93</v>
      </c>
      <c r="AT11">
        <v>96.57</v>
      </c>
      <c r="AU11">
        <v>1</v>
      </c>
      <c r="AV11">
        <v>96.57</v>
      </c>
      <c r="AW11">
        <v>0</v>
      </c>
      <c r="AY11">
        <v>0</v>
      </c>
      <c r="AZ11">
        <v>96.57</v>
      </c>
      <c r="BB11" t="s">
        <v>94</v>
      </c>
      <c r="BD11" t="s">
        <v>94</v>
      </c>
      <c r="BE11" t="s">
        <v>93</v>
      </c>
      <c r="BF11">
        <v>0</v>
      </c>
      <c r="BI11" t="s">
        <v>93</v>
      </c>
      <c r="BR11" t="s">
        <v>173</v>
      </c>
      <c r="BS11" t="s">
        <v>174</v>
      </c>
    </row>
    <row r="12" spans="1:71" x14ac:dyDescent="0.2">
      <c r="A12" t="s">
        <v>71</v>
      </c>
      <c r="B12" t="s">
        <v>175</v>
      </c>
      <c r="C12" t="s">
        <v>73</v>
      </c>
      <c r="E12">
        <v>1</v>
      </c>
      <c r="F12" t="s">
        <v>74</v>
      </c>
      <c r="G12">
        <v>15.19</v>
      </c>
      <c r="H12">
        <v>0</v>
      </c>
      <c r="I12">
        <v>0</v>
      </c>
      <c r="J12">
        <v>0</v>
      </c>
      <c r="K12">
        <v>15.19</v>
      </c>
      <c r="L12" t="s">
        <v>75</v>
      </c>
      <c r="N12" t="s">
        <v>76</v>
      </c>
      <c r="O12" t="s">
        <v>77</v>
      </c>
      <c r="P12" t="s">
        <v>71</v>
      </c>
      <c r="Q12" t="s">
        <v>78</v>
      </c>
      <c r="S12" t="s">
        <v>79</v>
      </c>
      <c r="U12">
        <v>1</v>
      </c>
      <c r="V12" t="s">
        <v>80</v>
      </c>
      <c r="W12">
        <v>15.19</v>
      </c>
      <c r="X12">
        <v>0</v>
      </c>
      <c r="Z12">
        <v>0</v>
      </c>
      <c r="AA12">
        <v>15.19</v>
      </c>
      <c r="AC12" t="s">
        <v>81</v>
      </c>
      <c r="AD12" t="s">
        <v>176</v>
      </c>
      <c r="AE12" t="s">
        <v>177</v>
      </c>
      <c r="AF12" t="str">
        <f>"43211609"</f>
        <v>43211609</v>
      </c>
      <c r="AG12" t="s">
        <v>84</v>
      </c>
      <c r="AH12" t="s">
        <v>85</v>
      </c>
      <c r="AI12" t="s">
        <v>86</v>
      </c>
      <c r="AJ12" t="s">
        <v>178</v>
      </c>
      <c r="AL12" t="s">
        <v>179</v>
      </c>
      <c r="AM12" t="s">
        <v>179</v>
      </c>
      <c r="AO12" t="s">
        <v>180</v>
      </c>
      <c r="AQ12" t="s">
        <v>92</v>
      </c>
      <c r="AS12" t="s">
        <v>93</v>
      </c>
      <c r="AT12">
        <v>15.19</v>
      </c>
      <c r="AU12">
        <v>1</v>
      </c>
      <c r="AV12">
        <v>15.19</v>
      </c>
      <c r="AW12">
        <v>0</v>
      </c>
      <c r="AY12">
        <v>0</v>
      </c>
      <c r="AZ12">
        <v>15.19</v>
      </c>
      <c r="BB12" t="s">
        <v>94</v>
      </c>
      <c r="BD12" t="s">
        <v>94</v>
      </c>
      <c r="BE12" t="s">
        <v>93</v>
      </c>
      <c r="BF12">
        <v>0</v>
      </c>
      <c r="BI12" t="s">
        <v>93</v>
      </c>
      <c r="BR12" t="s">
        <v>181</v>
      </c>
    </row>
    <row r="13" spans="1:71" x14ac:dyDescent="0.2">
      <c r="A13" t="s">
        <v>71</v>
      </c>
      <c r="B13" t="s">
        <v>182</v>
      </c>
      <c r="C13" t="s">
        <v>73</v>
      </c>
      <c r="E13">
        <v>1</v>
      </c>
      <c r="F13" t="s">
        <v>74</v>
      </c>
      <c r="G13">
        <v>26.99</v>
      </c>
      <c r="H13">
        <v>0</v>
      </c>
      <c r="I13">
        <v>0</v>
      </c>
      <c r="J13">
        <v>0</v>
      </c>
      <c r="K13">
        <v>26.99</v>
      </c>
      <c r="L13" t="s">
        <v>75</v>
      </c>
      <c r="N13" t="s">
        <v>76</v>
      </c>
      <c r="O13" t="s">
        <v>77</v>
      </c>
      <c r="P13" t="s">
        <v>71</v>
      </c>
      <c r="Q13" t="s">
        <v>78</v>
      </c>
      <c r="S13" t="s">
        <v>183</v>
      </c>
      <c r="U13">
        <v>1</v>
      </c>
      <c r="V13" t="s">
        <v>80</v>
      </c>
      <c r="W13">
        <v>26.99</v>
      </c>
      <c r="X13">
        <v>0</v>
      </c>
      <c r="Z13">
        <v>0</v>
      </c>
      <c r="AA13">
        <v>26.99</v>
      </c>
      <c r="AC13" t="s">
        <v>81</v>
      </c>
      <c r="AD13" t="s">
        <v>184</v>
      </c>
      <c r="AE13" t="s">
        <v>185</v>
      </c>
      <c r="AF13" t="str">
        <f>"52161500"</f>
        <v>52161500</v>
      </c>
      <c r="AG13" t="s">
        <v>158</v>
      </c>
      <c r="AH13" t="s">
        <v>186</v>
      </c>
      <c r="AI13" t="s">
        <v>187</v>
      </c>
      <c r="AJ13" t="s">
        <v>187</v>
      </c>
      <c r="AL13" t="s">
        <v>188</v>
      </c>
      <c r="AM13" t="s">
        <v>188</v>
      </c>
      <c r="AO13" t="s">
        <v>189</v>
      </c>
      <c r="AQ13" t="s">
        <v>92</v>
      </c>
      <c r="AS13" t="s">
        <v>93</v>
      </c>
      <c r="AT13">
        <v>26.99</v>
      </c>
      <c r="AU13">
        <v>1</v>
      </c>
      <c r="AV13">
        <v>26.99</v>
      </c>
      <c r="AW13">
        <v>0</v>
      </c>
      <c r="AY13">
        <v>0</v>
      </c>
      <c r="AZ13">
        <v>26.99</v>
      </c>
      <c r="BB13" t="s">
        <v>94</v>
      </c>
      <c r="BD13" t="s">
        <v>94</v>
      </c>
      <c r="BE13" t="s">
        <v>93</v>
      </c>
      <c r="BF13">
        <v>0</v>
      </c>
      <c r="BI13" t="s">
        <v>93</v>
      </c>
      <c r="BR13" t="s">
        <v>190</v>
      </c>
      <c r="BS13" t="s">
        <v>191</v>
      </c>
    </row>
    <row r="14" spans="1:71" x14ac:dyDescent="0.2">
      <c r="A14" t="s">
        <v>71</v>
      </c>
      <c r="B14" t="s">
        <v>192</v>
      </c>
      <c r="C14" t="s">
        <v>73</v>
      </c>
      <c r="E14">
        <v>1</v>
      </c>
      <c r="F14" t="s">
        <v>74</v>
      </c>
      <c r="G14">
        <v>26.8</v>
      </c>
      <c r="H14">
        <v>0</v>
      </c>
      <c r="I14">
        <v>-1.61</v>
      </c>
      <c r="J14">
        <v>0</v>
      </c>
      <c r="K14">
        <v>25.19</v>
      </c>
      <c r="L14" t="s">
        <v>193</v>
      </c>
      <c r="N14" t="s">
        <v>76</v>
      </c>
      <c r="O14" t="s">
        <v>77</v>
      </c>
      <c r="P14" t="s">
        <v>71</v>
      </c>
      <c r="Q14" t="s">
        <v>194</v>
      </c>
      <c r="R14" t="s">
        <v>93</v>
      </c>
      <c r="S14" t="s">
        <v>79</v>
      </c>
      <c r="T14" t="s">
        <v>195</v>
      </c>
      <c r="U14">
        <v>1</v>
      </c>
      <c r="V14" t="s">
        <v>80</v>
      </c>
      <c r="W14">
        <v>26.8</v>
      </c>
      <c r="X14">
        <v>0</v>
      </c>
      <c r="Y14">
        <v>-1.61</v>
      </c>
      <c r="Z14">
        <v>0</v>
      </c>
      <c r="AA14">
        <v>25.19</v>
      </c>
      <c r="AB14" t="s">
        <v>196</v>
      </c>
      <c r="AC14" t="s">
        <v>146</v>
      </c>
      <c r="AD14" t="s">
        <v>197</v>
      </c>
      <c r="AE14" t="s">
        <v>198</v>
      </c>
      <c r="AF14" t="str">
        <f>"44103100"</f>
        <v>44103100</v>
      </c>
      <c r="AG14" t="s">
        <v>199</v>
      </c>
      <c r="AH14" t="s">
        <v>200</v>
      </c>
      <c r="AI14" t="s">
        <v>201</v>
      </c>
      <c r="AJ14" t="s">
        <v>201</v>
      </c>
      <c r="AL14" t="s">
        <v>202</v>
      </c>
      <c r="AM14" t="s">
        <v>202</v>
      </c>
      <c r="AP14" t="s">
        <v>203</v>
      </c>
      <c r="AQ14" t="s">
        <v>92</v>
      </c>
      <c r="AS14" t="s">
        <v>93</v>
      </c>
      <c r="AT14">
        <v>26.8</v>
      </c>
      <c r="AU14">
        <v>1</v>
      </c>
      <c r="AV14">
        <v>26.8</v>
      </c>
      <c r="AW14">
        <v>0</v>
      </c>
      <c r="AX14">
        <v>-1.61</v>
      </c>
      <c r="AY14">
        <v>0</v>
      </c>
      <c r="AZ14">
        <v>25.19</v>
      </c>
      <c r="BB14" t="s">
        <v>94</v>
      </c>
      <c r="BD14" t="s">
        <v>94</v>
      </c>
      <c r="BE14" t="s">
        <v>93</v>
      </c>
      <c r="BF14">
        <v>0</v>
      </c>
      <c r="BI14" t="s">
        <v>93</v>
      </c>
      <c r="BR14" t="s">
        <v>204</v>
      </c>
    </row>
    <row r="15" spans="1:71" x14ac:dyDescent="0.2">
      <c r="A15" t="s">
        <v>71</v>
      </c>
      <c r="B15" t="s">
        <v>205</v>
      </c>
      <c r="C15" t="s">
        <v>73</v>
      </c>
      <c r="E15">
        <v>1</v>
      </c>
      <c r="F15" t="s">
        <v>74</v>
      </c>
      <c r="G15">
        <v>13.49</v>
      </c>
      <c r="H15">
        <v>0</v>
      </c>
      <c r="I15">
        <v>0</v>
      </c>
      <c r="J15">
        <v>0</v>
      </c>
      <c r="K15">
        <v>13.49</v>
      </c>
      <c r="L15" t="s">
        <v>193</v>
      </c>
      <c r="N15" t="s">
        <v>76</v>
      </c>
      <c r="O15" t="s">
        <v>77</v>
      </c>
      <c r="P15" t="s">
        <v>71</v>
      </c>
      <c r="Q15" t="s">
        <v>194</v>
      </c>
      <c r="R15" t="s">
        <v>93</v>
      </c>
      <c r="S15" t="s">
        <v>206</v>
      </c>
      <c r="T15" t="str">
        <f>"9300110966012803541034"</f>
        <v>9300110966012803541034</v>
      </c>
      <c r="U15">
        <v>1</v>
      </c>
      <c r="V15" t="s">
        <v>80</v>
      </c>
      <c r="W15">
        <v>13.49</v>
      </c>
      <c r="X15">
        <v>0</v>
      </c>
      <c r="Z15">
        <v>0</v>
      </c>
      <c r="AA15">
        <v>13.49</v>
      </c>
      <c r="AB15" t="s">
        <v>207</v>
      </c>
      <c r="AC15" t="s">
        <v>208</v>
      </c>
      <c r="AD15" t="s">
        <v>209</v>
      </c>
      <c r="AE15" t="s">
        <v>210</v>
      </c>
      <c r="AF15" t="str">
        <f>"45121628"</f>
        <v>45121628</v>
      </c>
      <c r="AG15" t="s">
        <v>211</v>
      </c>
      <c r="AH15" t="s">
        <v>212</v>
      </c>
      <c r="AI15" t="s">
        <v>213</v>
      </c>
      <c r="AJ15" t="s">
        <v>214</v>
      </c>
      <c r="AL15" t="s">
        <v>215</v>
      </c>
      <c r="AM15" t="s">
        <v>215</v>
      </c>
      <c r="AO15" t="s">
        <v>216</v>
      </c>
      <c r="AP15" t="s">
        <v>217</v>
      </c>
      <c r="AQ15" t="s">
        <v>92</v>
      </c>
      <c r="AS15" t="s">
        <v>93</v>
      </c>
      <c r="AT15">
        <v>13.49</v>
      </c>
      <c r="AU15">
        <v>1</v>
      </c>
      <c r="AV15">
        <v>13.49</v>
      </c>
      <c r="AW15">
        <v>0</v>
      </c>
      <c r="AY15">
        <v>0</v>
      </c>
      <c r="AZ15">
        <v>13.49</v>
      </c>
      <c r="BB15" t="s">
        <v>94</v>
      </c>
      <c r="BD15" t="s">
        <v>94</v>
      </c>
      <c r="BE15" t="s">
        <v>93</v>
      </c>
      <c r="BF15">
        <v>0</v>
      </c>
      <c r="BI15" t="s">
        <v>93</v>
      </c>
      <c r="BR15" t="s">
        <v>218</v>
      </c>
      <c r="BS15" t="s">
        <v>219</v>
      </c>
    </row>
    <row r="16" spans="1:71" x14ac:dyDescent="0.2">
      <c r="A16" t="s">
        <v>71</v>
      </c>
      <c r="B16" t="s">
        <v>220</v>
      </c>
      <c r="C16" t="s">
        <v>73</v>
      </c>
      <c r="E16">
        <v>1</v>
      </c>
      <c r="F16" t="s">
        <v>74</v>
      </c>
      <c r="G16">
        <v>12.99</v>
      </c>
      <c r="H16">
        <v>0</v>
      </c>
      <c r="I16">
        <v>0</v>
      </c>
      <c r="J16">
        <v>0</v>
      </c>
      <c r="K16">
        <v>12.99</v>
      </c>
      <c r="L16" t="s">
        <v>75</v>
      </c>
      <c r="N16" t="s">
        <v>76</v>
      </c>
      <c r="O16" t="s">
        <v>77</v>
      </c>
      <c r="P16" t="s">
        <v>71</v>
      </c>
      <c r="Q16" t="s">
        <v>78</v>
      </c>
      <c r="S16" t="s">
        <v>130</v>
      </c>
      <c r="U16">
        <v>1</v>
      </c>
      <c r="V16" t="s">
        <v>80</v>
      </c>
      <c r="W16">
        <v>12.99</v>
      </c>
      <c r="X16">
        <v>0</v>
      </c>
      <c r="Z16">
        <v>0</v>
      </c>
      <c r="AA16">
        <v>12.99</v>
      </c>
      <c r="AC16" t="s">
        <v>155</v>
      </c>
      <c r="AD16" t="s">
        <v>156</v>
      </c>
      <c r="AE16" t="s">
        <v>157</v>
      </c>
      <c r="AF16" t="str">
        <f>"52141500"</f>
        <v>52141500</v>
      </c>
      <c r="AG16" t="s">
        <v>158</v>
      </c>
      <c r="AH16" t="s">
        <v>159</v>
      </c>
      <c r="AI16" t="s">
        <v>160</v>
      </c>
      <c r="AJ16" t="s">
        <v>160</v>
      </c>
      <c r="AL16" t="s">
        <v>161</v>
      </c>
      <c r="AM16" t="s">
        <v>162</v>
      </c>
      <c r="AO16" t="s">
        <v>163</v>
      </c>
      <c r="AP16" t="s">
        <v>164</v>
      </c>
      <c r="AQ16" t="s">
        <v>92</v>
      </c>
      <c r="AS16" t="s">
        <v>93</v>
      </c>
      <c r="AT16">
        <v>12.99</v>
      </c>
      <c r="AU16">
        <v>1</v>
      </c>
      <c r="AV16">
        <v>12.99</v>
      </c>
      <c r="AW16">
        <v>0</v>
      </c>
      <c r="AY16">
        <v>0</v>
      </c>
      <c r="AZ16">
        <v>12.99</v>
      </c>
      <c r="BB16" t="s">
        <v>94</v>
      </c>
      <c r="BD16" t="s">
        <v>94</v>
      </c>
      <c r="BE16" t="s">
        <v>93</v>
      </c>
      <c r="BF16">
        <v>0</v>
      </c>
      <c r="BI16" t="s">
        <v>93</v>
      </c>
      <c r="BR16" t="s">
        <v>161</v>
      </c>
    </row>
    <row r="17" spans="1:71" x14ac:dyDescent="0.2">
      <c r="A17" t="s">
        <v>71</v>
      </c>
      <c r="B17" t="s">
        <v>221</v>
      </c>
      <c r="C17" t="s">
        <v>73</v>
      </c>
      <c r="E17">
        <v>1</v>
      </c>
      <c r="F17" t="s">
        <v>74</v>
      </c>
      <c r="G17">
        <v>8.7899999999999991</v>
      </c>
      <c r="H17">
        <v>0</v>
      </c>
      <c r="I17">
        <v>0</v>
      </c>
      <c r="J17">
        <v>0</v>
      </c>
      <c r="K17">
        <v>8.7899999999999991</v>
      </c>
      <c r="L17" t="s">
        <v>75</v>
      </c>
      <c r="N17" t="s">
        <v>76</v>
      </c>
      <c r="O17" t="s">
        <v>77</v>
      </c>
      <c r="P17" t="s">
        <v>71</v>
      </c>
      <c r="Q17" t="s">
        <v>78</v>
      </c>
      <c r="S17" t="s">
        <v>79</v>
      </c>
      <c r="U17">
        <v>1</v>
      </c>
      <c r="V17" t="s">
        <v>80</v>
      </c>
      <c r="W17">
        <v>8.7899999999999991</v>
      </c>
      <c r="X17">
        <v>0</v>
      </c>
      <c r="Z17">
        <v>0</v>
      </c>
      <c r="AA17">
        <v>8.7899999999999991</v>
      </c>
      <c r="AC17" t="s">
        <v>146</v>
      </c>
      <c r="AD17" t="s">
        <v>222</v>
      </c>
      <c r="AE17" t="s">
        <v>223</v>
      </c>
      <c r="AF17" t="str">
        <f>"26111500"</f>
        <v>26111500</v>
      </c>
      <c r="AG17" t="s">
        <v>118</v>
      </c>
      <c r="AH17" t="s">
        <v>224</v>
      </c>
      <c r="AI17" t="s">
        <v>225</v>
      </c>
      <c r="AJ17" t="s">
        <v>225</v>
      </c>
      <c r="AL17" t="s">
        <v>226</v>
      </c>
      <c r="AM17" t="s">
        <v>226</v>
      </c>
      <c r="AP17" t="s">
        <v>227</v>
      </c>
      <c r="AQ17" t="s">
        <v>92</v>
      </c>
      <c r="AS17" t="s">
        <v>93</v>
      </c>
      <c r="AT17">
        <v>8.7899999999999991</v>
      </c>
      <c r="AU17">
        <v>1</v>
      </c>
      <c r="AV17">
        <v>8.7899999999999991</v>
      </c>
      <c r="AW17">
        <v>0</v>
      </c>
      <c r="AY17">
        <v>0</v>
      </c>
      <c r="AZ17">
        <v>8.7899999999999991</v>
      </c>
      <c r="BB17" t="s">
        <v>94</v>
      </c>
      <c r="BD17" t="s">
        <v>94</v>
      </c>
      <c r="BE17" t="s">
        <v>93</v>
      </c>
      <c r="BF17">
        <v>0</v>
      </c>
      <c r="BI17" t="s">
        <v>93</v>
      </c>
      <c r="BR17" t="s">
        <v>228</v>
      </c>
    </row>
    <row r="18" spans="1:71" x14ac:dyDescent="0.2">
      <c r="A18" t="s">
        <v>71</v>
      </c>
      <c r="B18" t="s">
        <v>229</v>
      </c>
      <c r="C18" t="s">
        <v>73</v>
      </c>
      <c r="E18">
        <v>1</v>
      </c>
      <c r="F18" t="s">
        <v>74</v>
      </c>
      <c r="G18">
        <v>8.99</v>
      </c>
      <c r="H18">
        <v>0</v>
      </c>
      <c r="I18">
        <v>0</v>
      </c>
      <c r="J18">
        <v>0</v>
      </c>
      <c r="K18">
        <v>8.99</v>
      </c>
      <c r="L18" t="s">
        <v>75</v>
      </c>
      <c r="N18" t="s">
        <v>76</v>
      </c>
      <c r="O18" t="s">
        <v>77</v>
      </c>
      <c r="P18" t="s">
        <v>71</v>
      </c>
      <c r="Q18" t="s">
        <v>78</v>
      </c>
      <c r="S18" t="s">
        <v>79</v>
      </c>
      <c r="U18">
        <v>1</v>
      </c>
      <c r="V18" t="s">
        <v>80</v>
      </c>
      <c r="W18">
        <v>8.99</v>
      </c>
      <c r="X18">
        <v>0</v>
      </c>
      <c r="Z18">
        <v>0</v>
      </c>
      <c r="AA18">
        <v>8.99</v>
      </c>
      <c r="AC18" t="s">
        <v>131</v>
      </c>
      <c r="AD18" t="s">
        <v>230</v>
      </c>
      <c r="AE18" t="s">
        <v>231</v>
      </c>
      <c r="AF18" t="str">
        <f>"54111704"</f>
        <v>54111704</v>
      </c>
      <c r="AG18" t="s">
        <v>232</v>
      </c>
      <c r="AH18" t="s">
        <v>233</v>
      </c>
      <c r="AI18" t="s">
        <v>234</v>
      </c>
      <c r="AJ18" t="s">
        <v>235</v>
      </c>
      <c r="AL18" t="s">
        <v>236</v>
      </c>
      <c r="AM18" t="s">
        <v>236</v>
      </c>
      <c r="AQ18" t="s">
        <v>92</v>
      </c>
      <c r="AS18" t="s">
        <v>93</v>
      </c>
      <c r="AT18">
        <v>8.99</v>
      </c>
      <c r="AU18">
        <v>1</v>
      </c>
      <c r="AV18">
        <v>8.99</v>
      </c>
      <c r="AW18">
        <v>0</v>
      </c>
      <c r="AY18">
        <v>0</v>
      </c>
      <c r="AZ18">
        <v>8.99</v>
      </c>
      <c r="BB18" t="s">
        <v>94</v>
      </c>
      <c r="BD18" t="s">
        <v>94</v>
      </c>
      <c r="BE18" t="s">
        <v>93</v>
      </c>
      <c r="BF18">
        <v>0</v>
      </c>
      <c r="BI18" t="s">
        <v>93</v>
      </c>
      <c r="BR18" t="s">
        <v>236</v>
      </c>
    </row>
    <row r="19" spans="1:71" x14ac:dyDescent="0.2">
      <c r="A19" t="s">
        <v>71</v>
      </c>
      <c r="B19" t="s">
        <v>237</v>
      </c>
      <c r="C19" t="s">
        <v>73</v>
      </c>
      <c r="E19">
        <v>1</v>
      </c>
      <c r="F19" t="s">
        <v>74</v>
      </c>
      <c r="G19">
        <v>169</v>
      </c>
      <c r="H19">
        <v>0</v>
      </c>
      <c r="I19">
        <v>0</v>
      </c>
      <c r="J19">
        <v>0</v>
      </c>
      <c r="K19">
        <v>169</v>
      </c>
      <c r="L19" t="s">
        <v>75</v>
      </c>
      <c r="N19" t="s">
        <v>76</v>
      </c>
      <c r="O19" t="s">
        <v>77</v>
      </c>
      <c r="P19" t="s">
        <v>71</v>
      </c>
      <c r="Q19" t="s">
        <v>78</v>
      </c>
      <c r="S19" t="s">
        <v>109</v>
      </c>
      <c r="U19">
        <v>1</v>
      </c>
      <c r="V19" t="s">
        <v>80</v>
      </c>
      <c r="W19">
        <v>169</v>
      </c>
      <c r="X19">
        <v>0</v>
      </c>
      <c r="Z19">
        <v>0</v>
      </c>
      <c r="AA19">
        <v>169</v>
      </c>
      <c r="AC19" t="s">
        <v>115</v>
      </c>
      <c r="AD19" t="s">
        <v>238</v>
      </c>
      <c r="AE19" t="s">
        <v>239</v>
      </c>
      <c r="AF19" t="str">
        <f>"43211516"</f>
        <v>43211516</v>
      </c>
      <c r="AG19" t="s">
        <v>84</v>
      </c>
      <c r="AH19" t="s">
        <v>85</v>
      </c>
      <c r="AI19" t="s">
        <v>240</v>
      </c>
      <c r="AJ19" t="s">
        <v>241</v>
      </c>
      <c r="AL19" t="s">
        <v>242</v>
      </c>
      <c r="AM19" t="s">
        <v>243</v>
      </c>
      <c r="AO19" t="s">
        <v>242</v>
      </c>
      <c r="AP19" t="s">
        <v>242</v>
      </c>
      <c r="AQ19" t="s">
        <v>92</v>
      </c>
      <c r="AS19" t="s">
        <v>93</v>
      </c>
      <c r="AT19">
        <v>169</v>
      </c>
      <c r="AU19">
        <v>1</v>
      </c>
      <c r="AV19">
        <v>169</v>
      </c>
      <c r="AW19">
        <v>0</v>
      </c>
      <c r="AY19">
        <v>0</v>
      </c>
      <c r="AZ19">
        <v>169</v>
      </c>
      <c r="BB19" t="s">
        <v>94</v>
      </c>
      <c r="BD19" t="s">
        <v>94</v>
      </c>
      <c r="BE19" t="s">
        <v>93</v>
      </c>
      <c r="BF19">
        <v>0</v>
      </c>
      <c r="BI19" t="s">
        <v>93</v>
      </c>
      <c r="BR19" t="s">
        <v>244</v>
      </c>
    </row>
    <row r="20" spans="1:71" x14ac:dyDescent="0.2">
      <c r="A20" t="s">
        <v>71</v>
      </c>
      <c r="B20" t="s">
        <v>245</v>
      </c>
      <c r="C20" t="s">
        <v>73</v>
      </c>
      <c r="E20">
        <v>1</v>
      </c>
      <c r="F20" t="s">
        <v>74</v>
      </c>
      <c r="G20">
        <v>11.84</v>
      </c>
      <c r="H20">
        <v>0</v>
      </c>
      <c r="I20">
        <v>-0.59</v>
      </c>
      <c r="J20">
        <v>0</v>
      </c>
      <c r="K20">
        <v>11.25</v>
      </c>
      <c r="L20" t="s">
        <v>75</v>
      </c>
      <c r="N20" t="s">
        <v>76</v>
      </c>
      <c r="O20" t="s">
        <v>77</v>
      </c>
      <c r="P20" t="s">
        <v>71</v>
      </c>
      <c r="Q20" t="s">
        <v>78</v>
      </c>
      <c r="S20" t="s">
        <v>79</v>
      </c>
      <c r="U20">
        <v>1</v>
      </c>
      <c r="V20" t="s">
        <v>80</v>
      </c>
      <c r="W20">
        <v>11.84</v>
      </c>
      <c r="X20">
        <v>0</v>
      </c>
      <c r="Y20">
        <v>-0.59</v>
      </c>
      <c r="Z20">
        <v>0</v>
      </c>
      <c r="AA20">
        <v>11.25</v>
      </c>
      <c r="AC20" t="s">
        <v>139</v>
      </c>
      <c r="AD20" t="s">
        <v>246</v>
      </c>
      <c r="AE20" t="s">
        <v>247</v>
      </c>
      <c r="AF20" t="str">
        <f>"26101200"</f>
        <v>26101200</v>
      </c>
      <c r="AG20" t="s">
        <v>118</v>
      </c>
      <c r="AH20" t="s">
        <v>248</v>
      </c>
      <c r="AI20" t="s">
        <v>249</v>
      </c>
      <c r="AJ20" t="s">
        <v>249</v>
      </c>
      <c r="AL20" t="s">
        <v>250</v>
      </c>
      <c r="AM20" t="s">
        <v>250</v>
      </c>
      <c r="AP20" t="s">
        <v>251</v>
      </c>
      <c r="AQ20" t="s">
        <v>92</v>
      </c>
      <c r="AS20" t="s">
        <v>93</v>
      </c>
      <c r="AT20">
        <v>11.84</v>
      </c>
      <c r="AU20">
        <v>1</v>
      </c>
      <c r="AV20">
        <v>11.84</v>
      </c>
      <c r="AW20">
        <v>0</v>
      </c>
      <c r="AX20">
        <v>-0.59</v>
      </c>
      <c r="AY20">
        <v>0</v>
      </c>
      <c r="AZ20">
        <v>11.25</v>
      </c>
      <c r="BB20" t="s">
        <v>94</v>
      </c>
      <c r="BD20" t="s">
        <v>94</v>
      </c>
      <c r="BE20" t="s">
        <v>93</v>
      </c>
      <c r="BF20">
        <v>0</v>
      </c>
      <c r="BI20" t="s">
        <v>93</v>
      </c>
      <c r="BR20" t="s">
        <v>252</v>
      </c>
    </row>
    <row r="21" spans="1:71" x14ac:dyDescent="0.2">
      <c r="A21" t="s">
        <v>71</v>
      </c>
      <c r="B21" t="s">
        <v>253</v>
      </c>
      <c r="C21" t="s">
        <v>73</v>
      </c>
      <c r="E21">
        <v>1</v>
      </c>
      <c r="F21" t="s">
        <v>74</v>
      </c>
      <c r="G21">
        <v>13.95</v>
      </c>
      <c r="H21">
        <v>0</v>
      </c>
      <c r="I21">
        <v>0</v>
      </c>
      <c r="J21">
        <v>0</v>
      </c>
      <c r="K21">
        <v>13.95</v>
      </c>
      <c r="L21" t="s">
        <v>193</v>
      </c>
      <c r="N21" t="s">
        <v>76</v>
      </c>
      <c r="O21" t="s">
        <v>77</v>
      </c>
      <c r="P21" t="s">
        <v>71</v>
      </c>
      <c r="Q21" t="s">
        <v>194</v>
      </c>
      <c r="R21" t="s">
        <v>93</v>
      </c>
      <c r="S21" t="s">
        <v>79</v>
      </c>
      <c r="T21" t="s">
        <v>195</v>
      </c>
      <c r="U21">
        <v>1</v>
      </c>
      <c r="V21" t="s">
        <v>80</v>
      </c>
      <c r="W21">
        <v>13.95</v>
      </c>
      <c r="X21">
        <v>0</v>
      </c>
      <c r="Z21">
        <v>0</v>
      </c>
      <c r="AA21">
        <v>13.95</v>
      </c>
      <c r="AB21" t="s">
        <v>196</v>
      </c>
      <c r="AC21" t="s">
        <v>131</v>
      </c>
      <c r="AD21" t="s">
        <v>254</v>
      </c>
      <c r="AE21" t="s">
        <v>255</v>
      </c>
      <c r="AF21" t="str">
        <f>"45121600"</f>
        <v>45121600</v>
      </c>
      <c r="AG21" t="s">
        <v>211</v>
      </c>
      <c r="AH21" t="s">
        <v>212</v>
      </c>
      <c r="AI21" t="s">
        <v>213</v>
      </c>
      <c r="AJ21" t="s">
        <v>213</v>
      </c>
      <c r="AL21" t="s">
        <v>256</v>
      </c>
      <c r="AM21" t="s">
        <v>256</v>
      </c>
      <c r="AO21" t="s">
        <v>257</v>
      </c>
      <c r="AP21" t="s">
        <v>258</v>
      </c>
      <c r="AQ21" t="s">
        <v>92</v>
      </c>
      <c r="AS21" t="s">
        <v>93</v>
      </c>
      <c r="AT21">
        <v>13.95</v>
      </c>
      <c r="AU21">
        <v>1</v>
      </c>
      <c r="AV21">
        <v>13.95</v>
      </c>
      <c r="AW21">
        <v>0</v>
      </c>
      <c r="AY21">
        <v>0</v>
      </c>
      <c r="AZ21">
        <v>13.95</v>
      </c>
      <c r="BB21" t="s">
        <v>94</v>
      </c>
      <c r="BD21" t="s">
        <v>94</v>
      </c>
      <c r="BE21" t="s">
        <v>93</v>
      </c>
      <c r="BF21">
        <v>0</v>
      </c>
      <c r="BI21" t="s">
        <v>93</v>
      </c>
      <c r="BR21" t="s">
        <v>259</v>
      </c>
    </row>
    <row r="22" spans="1:71" x14ac:dyDescent="0.2">
      <c r="A22" t="s">
        <v>71</v>
      </c>
      <c r="B22" t="s">
        <v>260</v>
      </c>
      <c r="C22" t="s">
        <v>73</v>
      </c>
      <c r="E22">
        <v>1</v>
      </c>
      <c r="F22" t="s">
        <v>74</v>
      </c>
      <c r="G22">
        <v>24.99</v>
      </c>
      <c r="H22">
        <v>0</v>
      </c>
      <c r="I22">
        <v>0</v>
      </c>
      <c r="J22">
        <v>0</v>
      </c>
      <c r="K22">
        <v>24.99</v>
      </c>
      <c r="L22" t="s">
        <v>75</v>
      </c>
      <c r="N22" t="s">
        <v>76</v>
      </c>
      <c r="O22" t="s">
        <v>77</v>
      </c>
      <c r="P22" t="s">
        <v>71</v>
      </c>
      <c r="Q22" t="s">
        <v>78</v>
      </c>
      <c r="S22" t="s">
        <v>79</v>
      </c>
      <c r="U22">
        <v>1</v>
      </c>
      <c r="V22" t="s">
        <v>80</v>
      </c>
      <c r="W22">
        <v>24.99</v>
      </c>
      <c r="X22">
        <v>0</v>
      </c>
      <c r="Z22">
        <v>0</v>
      </c>
      <c r="AA22">
        <v>24.99</v>
      </c>
      <c r="AC22" t="s">
        <v>261</v>
      </c>
      <c r="AD22" t="s">
        <v>262</v>
      </c>
      <c r="AE22" t="s">
        <v>263</v>
      </c>
      <c r="AF22" t="str">
        <f>"43210000"</f>
        <v>43210000</v>
      </c>
      <c r="AG22" t="s">
        <v>84</v>
      </c>
      <c r="AH22" t="s">
        <v>85</v>
      </c>
      <c r="AI22" t="s">
        <v>85</v>
      </c>
      <c r="AJ22" t="s">
        <v>85</v>
      </c>
      <c r="AL22" t="s">
        <v>264</v>
      </c>
      <c r="AM22" t="s">
        <v>264</v>
      </c>
      <c r="AO22" t="s">
        <v>265</v>
      </c>
      <c r="AP22" t="s">
        <v>266</v>
      </c>
      <c r="AQ22" t="s">
        <v>92</v>
      </c>
      <c r="AS22" t="s">
        <v>93</v>
      </c>
      <c r="AT22">
        <v>24.99</v>
      </c>
      <c r="AU22">
        <v>1</v>
      </c>
      <c r="AV22">
        <v>24.99</v>
      </c>
      <c r="AW22">
        <v>0</v>
      </c>
      <c r="AY22">
        <v>0</v>
      </c>
      <c r="AZ22">
        <v>24.99</v>
      </c>
      <c r="BB22" t="s">
        <v>94</v>
      </c>
      <c r="BD22" t="s">
        <v>94</v>
      </c>
      <c r="BE22" t="s">
        <v>93</v>
      </c>
      <c r="BF22">
        <v>0</v>
      </c>
      <c r="BI22" t="s">
        <v>93</v>
      </c>
      <c r="BR22" t="s">
        <v>267</v>
      </c>
    </row>
    <row r="23" spans="1:71" x14ac:dyDescent="0.2">
      <c r="A23" t="s">
        <v>71</v>
      </c>
      <c r="B23" t="s">
        <v>268</v>
      </c>
      <c r="C23" t="s">
        <v>73</v>
      </c>
      <c r="E23">
        <v>10</v>
      </c>
      <c r="F23" t="s">
        <v>74</v>
      </c>
      <c r="G23">
        <v>64.400000000000006</v>
      </c>
      <c r="H23">
        <v>2.8</v>
      </c>
      <c r="I23">
        <v>0</v>
      </c>
      <c r="J23">
        <v>0</v>
      </c>
      <c r="K23">
        <v>67.2</v>
      </c>
      <c r="L23" t="s">
        <v>75</v>
      </c>
      <c r="N23" t="s">
        <v>76</v>
      </c>
      <c r="O23" t="s">
        <v>77</v>
      </c>
      <c r="P23" t="s">
        <v>71</v>
      </c>
      <c r="Q23" t="s">
        <v>78</v>
      </c>
      <c r="S23" t="s">
        <v>269</v>
      </c>
      <c r="U23">
        <v>1</v>
      </c>
      <c r="V23" t="s">
        <v>80</v>
      </c>
      <c r="W23">
        <v>64.400000000000006</v>
      </c>
      <c r="X23">
        <v>2.8</v>
      </c>
      <c r="Z23">
        <v>0</v>
      </c>
      <c r="AA23">
        <v>67.2</v>
      </c>
      <c r="AC23" t="s">
        <v>146</v>
      </c>
      <c r="AD23" t="s">
        <v>270</v>
      </c>
      <c r="AE23" t="s">
        <v>271</v>
      </c>
      <c r="AF23" t="str">
        <f>"23271800"</f>
        <v>23271800</v>
      </c>
      <c r="AG23" t="s">
        <v>272</v>
      </c>
      <c r="AH23" t="s">
        <v>273</v>
      </c>
      <c r="AI23" t="s">
        <v>274</v>
      </c>
      <c r="AJ23" t="s">
        <v>274</v>
      </c>
      <c r="AL23" t="s">
        <v>275</v>
      </c>
      <c r="AM23" t="s">
        <v>275</v>
      </c>
      <c r="AP23" t="s">
        <v>276</v>
      </c>
      <c r="AQ23" t="s">
        <v>92</v>
      </c>
      <c r="AS23" t="s">
        <v>93</v>
      </c>
      <c r="AT23">
        <v>6.44</v>
      </c>
      <c r="AU23">
        <v>10</v>
      </c>
      <c r="AV23">
        <v>64.400000000000006</v>
      </c>
      <c r="AW23">
        <v>2.8</v>
      </c>
      <c r="AY23">
        <v>0</v>
      </c>
      <c r="AZ23">
        <v>67.2</v>
      </c>
      <c r="BB23" t="s">
        <v>94</v>
      </c>
      <c r="BD23" t="s">
        <v>94</v>
      </c>
      <c r="BE23" t="s">
        <v>93</v>
      </c>
      <c r="BF23">
        <v>0</v>
      </c>
      <c r="BI23" t="s">
        <v>93</v>
      </c>
      <c r="BR23" t="s">
        <v>277</v>
      </c>
    </row>
    <row r="24" spans="1:71" x14ac:dyDescent="0.2">
      <c r="A24" t="s">
        <v>71</v>
      </c>
      <c r="B24" t="s">
        <v>278</v>
      </c>
      <c r="C24" t="s">
        <v>73</v>
      </c>
      <c r="E24">
        <v>1</v>
      </c>
      <c r="F24" t="s">
        <v>74</v>
      </c>
      <c r="G24">
        <v>13.2</v>
      </c>
      <c r="H24">
        <v>0</v>
      </c>
      <c r="I24">
        <v>0</v>
      </c>
      <c r="J24">
        <v>0</v>
      </c>
      <c r="K24">
        <v>13.2</v>
      </c>
      <c r="L24" t="s">
        <v>75</v>
      </c>
      <c r="N24" t="s">
        <v>76</v>
      </c>
      <c r="O24" t="s">
        <v>77</v>
      </c>
      <c r="P24" t="s">
        <v>71</v>
      </c>
      <c r="Q24" t="s">
        <v>78</v>
      </c>
      <c r="S24" t="s">
        <v>109</v>
      </c>
      <c r="U24">
        <v>1</v>
      </c>
      <c r="V24" t="s">
        <v>80</v>
      </c>
      <c r="W24">
        <v>13.2</v>
      </c>
      <c r="X24">
        <v>0</v>
      </c>
      <c r="Z24">
        <v>0</v>
      </c>
      <c r="AA24">
        <v>13.2</v>
      </c>
      <c r="AC24" t="s">
        <v>81</v>
      </c>
      <c r="AD24" t="s">
        <v>279</v>
      </c>
      <c r="AE24" t="s">
        <v>280</v>
      </c>
      <c r="AF24" t="str">
        <f>"52161525"</f>
        <v>52161525</v>
      </c>
      <c r="AG24" t="s">
        <v>158</v>
      </c>
      <c r="AH24" t="s">
        <v>186</v>
      </c>
      <c r="AI24" t="s">
        <v>187</v>
      </c>
      <c r="AJ24" t="s">
        <v>281</v>
      </c>
      <c r="AL24" t="s">
        <v>282</v>
      </c>
      <c r="AM24" t="s">
        <v>282</v>
      </c>
      <c r="AO24" t="s">
        <v>283</v>
      </c>
      <c r="AP24" t="s">
        <v>283</v>
      </c>
      <c r="AQ24" t="s">
        <v>92</v>
      </c>
      <c r="AS24" t="s">
        <v>93</v>
      </c>
      <c r="AT24">
        <v>13.2</v>
      </c>
      <c r="AU24">
        <v>1</v>
      </c>
      <c r="AV24">
        <v>13.2</v>
      </c>
      <c r="AW24">
        <v>0</v>
      </c>
      <c r="AY24">
        <v>0</v>
      </c>
      <c r="AZ24">
        <v>13.2</v>
      </c>
      <c r="BB24" t="s">
        <v>94</v>
      </c>
      <c r="BD24" t="s">
        <v>94</v>
      </c>
      <c r="BE24" t="s">
        <v>93</v>
      </c>
      <c r="BF24">
        <v>0</v>
      </c>
      <c r="BI24" t="s">
        <v>93</v>
      </c>
      <c r="BR24" t="s">
        <v>284</v>
      </c>
    </row>
    <row r="25" spans="1:71" x14ac:dyDescent="0.2">
      <c r="A25" t="s">
        <v>71</v>
      </c>
      <c r="B25" t="s">
        <v>285</v>
      </c>
      <c r="C25" t="s">
        <v>73</v>
      </c>
      <c r="E25">
        <v>1</v>
      </c>
      <c r="F25" t="s">
        <v>74</v>
      </c>
      <c r="G25">
        <v>10.99</v>
      </c>
      <c r="H25">
        <v>0</v>
      </c>
      <c r="I25">
        <v>0</v>
      </c>
      <c r="J25">
        <v>0</v>
      </c>
      <c r="K25">
        <v>10.99</v>
      </c>
      <c r="L25" t="s">
        <v>75</v>
      </c>
      <c r="N25" t="s">
        <v>76</v>
      </c>
      <c r="O25" t="s">
        <v>77</v>
      </c>
      <c r="P25" t="s">
        <v>71</v>
      </c>
      <c r="Q25" t="s">
        <v>78</v>
      </c>
      <c r="S25" t="s">
        <v>79</v>
      </c>
      <c r="U25">
        <v>2</v>
      </c>
      <c r="V25" t="s">
        <v>80</v>
      </c>
      <c r="W25">
        <v>10.99</v>
      </c>
      <c r="X25">
        <v>0</v>
      </c>
      <c r="Z25">
        <v>0</v>
      </c>
      <c r="AA25">
        <v>10.99</v>
      </c>
      <c r="AC25" t="s">
        <v>286</v>
      </c>
      <c r="AD25" t="s">
        <v>287</v>
      </c>
      <c r="AE25" t="s">
        <v>288</v>
      </c>
      <c r="AF25" t="str">
        <f>"40161505"</f>
        <v>40161505</v>
      </c>
      <c r="AG25" t="s">
        <v>289</v>
      </c>
      <c r="AH25" t="s">
        <v>290</v>
      </c>
      <c r="AI25" t="s">
        <v>291</v>
      </c>
      <c r="AJ25" t="s">
        <v>292</v>
      </c>
      <c r="AL25" t="s">
        <v>293</v>
      </c>
      <c r="AM25" t="s">
        <v>294</v>
      </c>
      <c r="AO25" t="s">
        <v>295</v>
      </c>
      <c r="AP25" t="s">
        <v>296</v>
      </c>
      <c r="AQ25" t="s">
        <v>92</v>
      </c>
      <c r="AS25" t="s">
        <v>93</v>
      </c>
      <c r="AT25">
        <v>10.99</v>
      </c>
      <c r="AU25">
        <v>1</v>
      </c>
      <c r="AV25">
        <v>10.99</v>
      </c>
      <c r="AW25">
        <v>0</v>
      </c>
      <c r="AY25">
        <v>0</v>
      </c>
      <c r="AZ25">
        <v>10.99</v>
      </c>
      <c r="BB25" t="s">
        <v>94</v>
      </c>
      <c r="BD25" t="s">
        <v>94</v>
      </c>
      <c r="BE25" t="s">
        <v>93</v>
      </c>
      <c r="BF25">
        <v>0</v>
      </c>
      <c r="BI25" t="s">
        <v>93</v>
      </c>
      <c r="BR25" t="s">
        <v>294</v>
      </c>
    </row>
    <row r="26" spans="1:71" x14ac:dyDescent="0.2">
      <c r="A26" t="s">
        <v>297</v>
      </c>
      <c r="B26" t="s">
        <v>298</v>
      </c>
      <c r="C26" t="s">
        <v>73</v>
      </c>
      <c r="E26">
        <v>1</v>
      </c>
      <c r="F26" t="s">
        <v>74</v>
      </c>
      <c r="G26">
        <v>12.99</v>
      </c>
      <c r="H26">
        <v>0</v>
      </c>
      <c r="I26">
        <v>0</v>
      </c>
      <c r="J26">
        <v>0</v>
      </c>
      <c r="K26">
        <v>12.99</v>
      </c>
      <c r="L26" t="s">
        <v>75</v>
      </c>
      <c r="N26" t="s">
        <v>76</v>
      </c>
      <c r="O26" t="s">
        <v>77</v>
      </c>
      <c r="P26" t="s">
        <v>71</v>
      </c>
      <c r="Q26" t="s">
        <v>78</v>
      </c>
      <c r="S26" t="s">
        <v>130</v>
      </c>
      <c r="U26">
        <v>1</v>
      </c>
      <c r="V26" t="s">
        <v>80</v>
      </c>
      <c r="W26">
        <v>12.99</v>
      </c>
      <c r="X26">
        <v>0</v>
      </c>
      <c r="Z26">
        <v>0</v>
      </c>
      <c r="AA26">
        <v>12.99</v>
      </c>
      <c r="AC26" t="s">
        <v>155</v>
      </c>
      <c r="AD26" t="s">
        <v>156</v>
      </c>
      <c r="AE26" t="s">
        <v>157</v>
      </c>
      <c r="AF26" t="str">
        <f>"52141500"</f>
        <v>52141500</v>
      </c>
      <c r="AG26" t="s">
        <v>158</v>
      </c>
      <c r="AH26" t="s">
        <v>159</v>
      </c>
      <c r="AI26" t="s">
        <v>160</v>
      </c>
      <c r="AJ26" t="s">
        <v>160</v>
      </c>
      <c r="AL26" t="s">
        <v>161</v>
      </c>
      <c r="AM26" t="s">
        <v>162</v>
      </c>
      <c r="AO26" t="s">
        <v>163</v>
      </c>
      <c r="AP26" t="s">
        <v>164</v>
      </c>
      <c r="AQ26" t="s">
        <v>92</v>
      </c>
      <c r="AS26" t="s">
        <v>93</v>
      </c>
      <c r="AT26">
        <v>12.99</v>
      </c>
      <c r="AU26">
        <v>1</v>
      </c>
      <c r="AV26">
        <v>12.99</v>
      </c>
      <c r="AW26">
        <v>0</v>
      </c>
      <c r="AY26">
        <v>0</v>
      </c>
      <c r="AZ26">
        <v>12.99</v>
      </c>
      <c r="BB26" t="s">
        <v>94</v>
      </c>
      <c r="BD26" t="s">
        <v>94</v>
      </c>
      <c r="BE26" t="s">
        <v>93</v>
      </c>
      <c r="BF26">
        <v>0</v>
      </c>
      <c r="BI26" t="s">
        <v>93</v>
      </c>
      <c r="BR26" t="s">
        <v>161</v>
      </c>
    </row>
    <row r="27" spans="1:71" x14ac:dyDescent="0.2">
      <c r="A27" t="s">
        <v>297</v>
      </c>
      <c r="B27" t="s">
        <v>299</v>
      </c>
      <c r="C27" t="s">
        <v>73</v>
      </c>
      <c r="E27">
        <v>1</v>
      </c>
      <c r="F27" t="s">
        <v>74</v>
      </c>
      <c r="G27">
        <v>12.99</v>
      </c>
      <c r="H27">
        <v>0</v>
      </c>
      <c r="I27">
        <v>0</v>
      </c>
      <c r="J27">
        <v>0</v>
      </c>
      <c r="K27">
        <v>12.99</v>
      </c>
      <c r="L27" t="s">
        <v>75</v>
      </c>
      <c r="N27" t="s">
        <v>76</v>
      </c>
      <c r="O27" t="s">
        <v>77</v>
      </c>
      <c r="P27" t="s">
        <v>71</v>
      </c>
      <c r="Q27" t="s">
        <v>78</v>
      </c>
      <c r="S27" t="s">
        <v>79</v>
      </c>
      <c r="U27">
        <v>10</v>
      </c>
      <c r="V27" t="s">
        <v>80</v>
      </c>
      <c r="W27">
        <v>12.99</v>
      </c>
      <c r="X27">
        <v>0</v>
      </c>
      <c r="Z27">
        <v>0</v>
      </c>
      <c r="AA27">
        <v>12.99</v>
      </c>
      <c r="AC27" t="s">
        <v>155</v>
      </c>
      <c r="AD27" t="s">
        <v>156</v>
      </c>
      <c r="AE27" t="s">
        <v>157</v>
      </c>
      <c r="AF27" t="str">
        <f>"52141500"</f>
        <v>52141500</v>
      </c>
      <c r="AG27" t="s">
        <v>158</v>
      </c>
      <c r="AH27" t="s">
        <v>159</v>
      </c>
      <c r="AI27" t="s">
        <v>160</v>
      </c>
      <c r="AJ27" t="s">
        <v>160</v>
      </c>
      <c r="AL27" t="s">
        <v>161</v>
      </c>
      <c r="AM27" t="s">
        <v>162</v>
      </c>
      <c r="AO27" t="s">
        <v>163</v>
      </c>
      <c r="AP27" t="s">
        <v>164</v>
      </c>
      <c r="AQ27" t="s">
        <v>92</v>
      </c>
      <c r="AS27" t="s">
        <v>93</v>
      </c>
      <c r="AT27">
        <v>12.99</v>
      </c>
      <c r="AU27">
        <v>1</v>
      </c>
      <c r="AV27">
        <v>12.99</v>
      </c>
      <c r="AW27">
        <v>0</v>
      </c>
      <c r="AY27">
        <v>0</v>
      </c>
      <c r="AZ27">
        <v>12.99</v>
      </c>
      <c r="BB27" t="s">
        <v>94</v>
      </c>
      <c r="BD27" t="s">
        <v>94</v>
      </c>
      <c r="BE27" t="s">
        <v>93</v>
      </c>
      <c r="BF27">
        <v>0</v>
      </c>
      <c r="BI27" t="s">
        <v>93</v>
      </c>
      <c r="BR27" t="s">
        <v>161</v>
      </c>
    </row>
    <row r="28" spans="1:71" x14ac:dyDescent="0.2">
      <c r="A28" t="s">
        <v>297</v>
      </c>
      <c r="B28" t="s">
        <v>300</v>
      </c>
      <c r="C28" t="s">
        <v>73</v>
      </c>
      <c r="E28">
        <v>1</v>
      </c>
      <c r="F28" t="s">
        <v>74</v>
      </c>
      <c r="G28">
        <v>12.99</v>
      </c>
      <c r="H28">
        <v>0</v>
      </c>
      <c r="I28">
        <v>0</v>
      </c>
      <c r="J28">
        <v>0</v>
      </c>
      <c r="K28">
        <v>12.99</v>
      </c>
      <c r="L28" t="s">
        <v>75</v>
      </c>
      <c r="N28" t="s">
        <v>76</v>
      </c>
      <c r="O28" t="s">
        <v>77</v>
      </c>
      <c r="P28" t="s">
        <v>71</v>
      </c>
      <c r="Q28" t="s">
        <v>78</v>
      </c>
      <c r="S28" t="s">
        <v>79</v>
      </c>
      <c r="U28">
        <v>3</v>
      </c>
      <c r="V28" t="s">
        <v>80</v>
      </c>
      <c r="W28">
        <v>12.99</v>
      </c>
      <c r="X28">
        <v>0</v>
      </c>
      <c r="Z28">
        <v>0</v>
      </c>
      <c r="AA28">
        <v>12.99</v>
      </c>
      <c r="AC28" t="s">
        <v>131</v>
      </c>
      <c r="AD28" t="s">
        <v>301</v>
      </c>
      <c r="AE28" t="s">
        <v>302</v>
      </c>
      <c r="AF28" t="str">
        <f>"43191609"</f>
        <v>43191609</v>
      </c>
      <c r="AG28" t="s">
        <v>84</v>
      </c>
      <c r="AH28" t="s">
        <v>100</v>
      </c>
      <c r="AI28" t="s">
        <v>101</v>
      </c>
      <c r="AJ28" t="s">
        <v>134</v>
      </c>
      <c r="AK28" t="s">
        <v>303</v>
      </c>
      <c r="AL28" t="s">
        <v>304</v>
      </c>
      <c r="AM28" t="s">
        <v>305</v>
      </c>
      <c r="AO28" t="s">
        <v>306</v>
      </c>
      <c r="AP28" t="s">
        <v>306</v>
      </c>
      <c r="AQ28" t="s">
        <v>92</v>
      </c>
      <c r="AS28" t="s">
        <v>93</v>
      </c>
      <c r="AT28">
        <v>12.99</v>
      </c>
      <c r="AU28">
        <v>1</v>
      </c>
      <c r="AV28">
        <v>12.99</v>
      </c>
      <c r="AW28">
        <v>0</v>
      </c>
      <c r="AY28">
        <v>0</v>
      </c>
      <c r="AZ28">
        <v>12.99</v>
      </c>
      <c r="BB28" t="s">
        <v>94</v>
      </c>
      <c r="BD28" t="s">
        <v>94</v>
      </c>
      <c r="BE28" t="s">
        <v>93</v>
      </c>
      <c r="BF28">
        <v>0</v>
      </c>
      <c r="BI28" t="s">
        <v>93</v>
      </c>
      <c r="BR28" t="s">
        <v>307</v>
      </c>
      <c r="BS28" t="s">
        <v>308</v>
      </c>
    </row>
    <row r="29" spans="1:71" x14ac:dyDescent="0.2">
      <c r="A29" t="s">
        <v>297</v>
      </c>
      <c r="B29" t="s">
        <v>309</v>
      </c>
      <c r="C29" t="s">
        <v>73</v>
      </c>
      <c r="E29">
        <v>1</v>
      </c>
      <c r="F29" t="s">
        <v>74</v>
      </c>
      <c r="G29">
        <v>23.9</v>
      </c>
      <c r="H29">
        <v>0</v>
      </c>
      <c r="I29">
        <v>0</v>
      </c>
      <c r="J29">
        <v>0</v>
      </c>
      <c r="K29">
        <v>23.9</v>
      </c>
      <c r="L29" t="s">
        <v>75</v>
      </c>
      <c r="N29" t="s">
        <v>76</v>
      </c>
      <c r="O29" t="s">
        <v>77</v>
      </c>
      <c r="P29" t="s">
        <v>71</v>
      </c>
      <c r="Q29" t="s">
        <v>78</v>
      </c>
      <c r="S29" t="s">
        <v>79</v>
      </c>
      <c r="U29">
        <v>1</v>
      </c>
      <c r="V29" t="s">
        <v>80</v>
      </c>
      <c r="W29">
        <v>23.9</v>
      </c>
      <c r="X29">
        <v>0</v>
      </c>
      <c r="Z29">
        <v>0</v>
      </c>
      <c r="AA29">
        <v>23.9</v>
      </c>
      <c r="AC29" t="s">
        <v>310</v>
      </c>
      <c r="AD29" t="s">
        <v>311</v>
      </c>
      <c r="AE29" t="s">
        <v>312</v>
      </c>
      <c r="AF29" t="str">
        <f>"60131500"</f>
        <v>60131500</v>
      </c>
      <c r="AG29" t="s">
        <v>313</v>
      </c>
      <c r="AH29" t="s">
        <v>314</v>
      </c>
      <c r="AI29" t="s">
        <v>315</v>
      </c>
      <c r="AJ29" t="s">
        <v>315</v>
      </c>
      <c r="AL29" t="s">
        <v>316</v>
      </c>
      <c r="AM29" t="s">
        <v>316</v>
      </c>
      <c r="AO29" t="str">
        <f>"323"</f>
        <v>323</v>
      </c>
      <c r="AP29" t="str">
        <f>"323"</f>
        <v>323</v>
      </c>
      <c r="AQ29" t="s">
        <v>92</v>
      </c>
      <c r="AS29" t="s">
        <v>93</v>
      </c>
      <c r="AT29">
        <v>23.9</v>
      </c>
      <c r="AU29">
        <v>1</v>
      </c>
      <c r="AV29">
        <v>23.9</v>
      </c>
      <c r="AW29">
        <v>0</v>
      </c>
      <c r="AY29">
        <v>0</v>
      </c>
      <c r="AZ29">
        <v>23.9</v>
      </c>
      <c r="BB29" t="s">
        <v>94</v>
      </c>
      <c r="BD29" t="s">
        <v>94</v>
      </c>
      <c r="BE29" t="s">
        <v>93</v>
      </c>
      <c r="BF29">
        <v>0</v>
      </c>
      <c r="BI29" t="s">
        <v>93</v>
      </c>
      <c r="BR29" t="s">
        <v>316</v>
      </c>
    </row>
    <row r="30" spans="1:71" x14ac:dyDescent="0.2">
      <c r="A30" t="s">
        <v>297</v>
      </c>
      <c r="B30" t="s">
        <v>317</v>
      </c>
      <c r="C30" t="s">
        <v>73</v>
      </c>
      <c r="E30">
        <v>1</v>
      </c>
      <c r="F30" t="s">
        <v>74</v>
      </c>
      <c r="G30">
        <v>14.3</v>
      </c>
      <c r="H30">
        <v>0</v>
      </c>
      <c r="I30">
        <v>0</v>
      </c>
      <c r="J30">
        <v>0</v>
      </c>
      <c r="K30">
        <v>14.3</v>
      </c>
      <c r="L30" t="s">
        <v>75</v>
      </c>
      <c r="N30" t="s">
        <v>76</v>
      </c>
      <c r="O30" t="s">
        <v>77</v>
      </c>
      <c r="P30" t="s">
        <v>71</v>
      </c>
      <c r="Q30" t="s">
        <v>78</v>
      </c>
      <c r="S30" t="s">
        <v>206</v>
      </c>
      <c r="U30">
        <v>1</v>
      </c>
      <c r="V30" t="s">
        <v>80</v>
      </c>
      <c r="W30">
        <v>14.3</v>
      </c>
      <c r="X30">
        <v>0</v>
      </c>
      <c r="Z30">
        <v>0</v>
      </c>
      <c r="AA30">
        <v>14.3</v>
      </c>
      <c r="AC30" t="s">
        <v>131</v>
      </c>
      <c r="AD30" t="s">
        <v>318</v>
      </c>
      <c r="AE30" t="s">
        <v>319</v>
      </c>
      <c r="AF30" t="str">
        <f>"43191600"</f>
        <v>43191600</v>
      </c>
      <c r="AG30" t="s">
        <v>84</v>
      </c>
      <c r="AH30" t="s">
        <v>100</v>
      </c>
      <c r="AI30" t="s">
        <v>101</v>
      </c>
      <c r="AJ30" t="s">
        <v>101</v>
      </c>
      <c r="AK30" t="s">
        <v>320</v>
      </c>
      <c r="AL30" t="s">
        <v>321</v>
      </c>
      <c r="AM30" t="s">
        <v>322</v>
      </c>
      <c r="AO30" t="s">
        <v>323</v>
      </c>
      <c r="AP30" t="s">
        <v>323</v>
      </c>
      <c r="AQ30" t="s">
        <v>92</v>
      </c>
      <c r="AS30" t="s">
        <v>93</v>
      </c>
      <c r="AT30">
        <v>14.3</v>
      </c>
      <c r="AU30">
        <v>1</v>
      </c>
      <c r="AV30">
        <v>14.3</v>
      </c>
      <c r="AW30">
        <v>0</v>
      </c>
      <c r="AY30">
        <v>0</v>
      </c>
      <c r="AZ30">
        <v>14.3</v>
      </c>
      <c r="BB30" t="s">
        <v>94</v>
      </c>
      <c r="BD30" t="s">
        <v>94</v>
      </c>
      <c r="BE30" t="s">
        <v>93</v>
      </c>
      <c r="BF30">
        <v>0</v>
      </c>
      <c r="BI30" t="s">
        <v>93</v>
      </c>
      <c r="BR30" t="s">
        <v>324</v>
      </c>
    </row>
    <row r="31" spans="1:71" x14ac:dyDescent="0.2">
      <c r="A31" t="s">
        <v>297</v>
      </c>
      <c r="B31" t="s">
        <v>325</v>
      </c>
      <c r="C31" t="s">
        <v>73</v>
      </c>
      <c r="E31">
        <v>1</v>
      </c>
      <c r="F31" t="s">
        <v>74</v>
      </c>
      <c r="G31">
        <v>9.8000000000000007</v>
      </c>
      <c r="H31">
        <v>0</v>
      </c>
      <c r="I31">
        <v>0</v>
      </c>
      <c r="J31">
        <v>0</v>
      </c>
      <c r="K31">
        <v>9.8000000000000007</v>
      </c>
      <c r="L31" t="s">
        <v>75</v>
      </c>
      <c r="N31" t="s">
        <v>76</v>
      </c>
      <c r="O31" t="s">
        <v>77</v>
      </c>
      <c r="P31" t="s">
        <v>71</v>
      </c>
      <c r="Q31" t="s">
        <v>78</v>
      </c>
      <c r="S31" t="s">
        <v>130</v>
      </c>
      <c r="U31">
        <v>1</v>
      </c>
      <c r="V31" t="s">
        <v>80</v>
      </c>
      <c r="W31">
        <v>9.8000000000000007</v>
      </c>
      <c r="X31">
        <v>0</v>
      </c>
      <c r="Z31">
        <v>0</v>
      </c>
      <c r="AA31">
        <v>9.8000000000000007</v>
      </c>
      <c r="AC31" t="s">
        <v>81</v>
      </c>
      <c r="AD31" t="s">
        <v>326</v>
      </c>
      <c r="AE31" t="s">
        <v>327</v>
      </c>
      <c r="AF31" t="str">
        <f>"43202222"</f>
        <v>43202222</v>
      </c>
      <c r="AG31" t="s">
        <v>84</v>
      </c>
      <c r="AH31" t="s">
        <v>112</v>
      </c>
      <c r="AI31" t="s">
        <v>328</v>
      </c>
      <c r="AJ31" t="s">
        <v>329</v>
      </c>
      <c r="AL31" t="s">
        <v>330</v>
      </c>
      <c r="AM31" t="s">
        <v>330</v>
      </c>
      <c r="AO31" t="s">
        <v>331</v>
      </c>
      <c r="AP31" t="s">
        <v>331</v>
      </c>
      <c r="AQ31" t="s">
        <v>92</v>
      </c>
      <c r="AS31" t="s">
        <v>93</v>
      </c>
      <c r="AT31">
        <v>9.8000000000000007</v>
      </c>
      <c r="AU31">
        <v>1</v>
      </c>
      <c r="AV31">
        <v>9.8000000000000007</v>
      </c>
      <c r="AW31">
        <v>0</v>
      </c>
      <c r="AY31">
        <v>0</v>
      </c>
      <c r="AZ31">
        <v>9.8000000000000007</v>
      </c>
      <c r="BB31" t="s">
        <v>94</v>
      </c>
      <c r="BD31" t="s">
        <v>94</v>
      </c>
      <c r="BE31" t="s">
        <v>93</v>
      </c>
      <c r="BF31">
        <v>0</v>
      </c>
      <c r="BI31" t="s">
        <v>93</v>
      </c>
      <c r="BR31" t="s">
        <v>330</v>
      </c>
    </row>
    <row r="32" spans="1:71" x14ac:dyDescent="0.2">
      <c r="A32" t="s">
        <v>297</v>
      </c>
      <c r="B32" t="s">
        <v>332</v>
      </c>
      <c r="C32" t="s">
        <v>73</v>
      </c>
      <c r="E32">
        <v>1</v>
      </c>
      <c r="F32" t="s">
        <v>74</v>
      </c>
      <c r="G32">
        <v>11.98</v>
      </c>
      <c r="H32">
        <v>0</v>
      </c>
      <c r="I32">
        <v>0</v>
      </c>
      <c r="J32">
        <v>0</v>
      </c>
      <c r="K32">
        <v>11.98</v>
      </c>
      <c r="L32" t="s">
        <v>75</v>
      </c>
      <c r="N32" t="s">
        <v>76</v>
      </c>
      <c r="O32" t="s">
        <v>77</v>
      </c>
      <c r="P32" t="s">
        <v>71</v>
      </c>
      <c r="Q32" t="s">
        <v>78</v>
      </c>
      <c r="S32" t="s">
        <v>130</v>
      </c>
      <c r="U32">
        <v>1</v>
      </c>
      <c r="V32" t="s">
        <v>80</v>
      </c>
      <c r="W32">
        <v>11.98</v>
      </c>
      <c r="X32">
        <v>0</v>
      </c>
      <c r="Z32">
        <v>0</v>
      </c>
      <c r="AA32">
        <v>11.98</v>
      </c>
      <c r="AC32" t="s">
        <v>333</v>
      </c>
      <c r="AD32" t="s">
        <v>334</v>
      </c>
      <c r="AE32" t="s">
        <v>335</v>
      </c>
      <c r="AF32" t="str">
        <f>"54111704"</f>
        <v>54111704</v>
      </c>
      <c r="AG32" t="s">
        <v>232</v>
      </c>
      <c r="AH32" t="s">
        <v>233</v>
      </c>
      <c r="AI32" t="s">
        <v>234</v>
      </c>
      <c r="AJ32" t="s">
        <v>235</v>
      </c>
      <c r="AL32" t="s">
        <v>336</v>
      </c>
      <c r="AM32" t="s">
        <v>336</v>
      </c>
      <c r="AQ32" t="s">
        <v>92</v>
      </c>
      <c r="AS32" t="s">
        <v>93</v>
      </c>
      <c r="AT32">
        <v>11.98</v>
      </c>
      <c r="AU32">
        <v>1</v>
      </c>
      <c r="AV32">
        <v>11.98</v>
      </c>
      <c r="AW32">
        <v>0</v>
      </c>
      <c r="AY32">
        <v>0</v>
      </c>
      <c r="AZ32">
        <v>11.98</v>
      </c>
      <c r="BB32" t="s">
        <v>94</v>
      </c>
      <c r="BD32" t="s">
        <v>94</v>
      </c>
      <c r="BE32" t="s">
        <v>93</v>
      </c>
      <c r="BF32">
        <v>0</v>
      </c>
      <c r="BI32" t="s">
        <v>93</v>
      </c>
      <c r="BR32" t="s">
        <v>337</v>
      </c>
    </row>
    <row r="33" spans="1:71" x14ac:dyDescent="0.2">
      <c r="A33" t="s">
        <v>297</v>
      </c>
      <c r="B33" t="s">
        <v>338</v>
      </c>
      <c r="C33" t="s">
        <v>73</v>
      </c>
      <c r="E33">
        <v>1</v>
      </c>
      <c r="F33" t="s">
        <v>74</v>
      </c>
      <c r="G33">
        <v>12.99</v>
      </c>
      <c r="H33">
        <v>0</v>
      </c>
      <c r="I33">
        <v>0</v>
      </c>
      <c r="J33">
        <v>0</v>
      </c>
      <c r="K33">
        <v>12.99</v>
      </c>
      <c r="L33" t="s">
        <v>75</v>
      </c>
      <c r="N33" t="s">
        <v>76</v>
      </c>
      <c r="O33" t="s">
        <v>77</v>
      </c>
      <c r="P33" t="s">
        <v>71</v>
      </c>
      <c r="Q33" t="s">
        <v>78</v>
      </c>
      <c r="S33" t="s">
        <v>79</v>
      </c>
      <c r="U33">
        <v>1</v>
      </c>
      <c r="V33" t="s">
        <v>80</v>
      </c>
      <c r="W33">
        <v>12.99</v>
      </c>
      <c r="X33">
        <v>0</v>
      </c>
      <c r="Z33">
        <v>0</v>
      </c>
      <c r="AA33">
        <v>12.99</v>
      </c>
      <c r="AC33" t="s">
        <v>81</v>
      </c>
      <c r="AD33" t="s">
        <v>339</v>
      </c>
      <c r="AE33" t="s">
        <v>340</v>
      </c>
      <c r="AF33" t="str">
        <f>"52161600"</f>
        <v>52161600</v>
      </c>
      <c r="AG33" t="s">
        <v>158</v>
      </c>
      <c r="AH33" t="s">
        <v>186</v>
      </c>
      <c r="AI33" t="s">
        <v>341</v>
      </c>
      <c r="AJ33" t="s">
        <v>341</v>
      </c>
      <c r="AL33" t="s">
        <v>342</v>
      </c>
      <c r="AM33" t="s">
        <v>342</v>
      </c>
      <c r="AO33" t="s">
        <v>343</v>
      </c>
      <c r="AP33" t="s">
        <v>343</v>
      </c>
      <c r="AQ33" t="s">
        <v>92</v>
      </c>
      <c r="AS33" t="s">
        <v>93</v>
      </c>
      <c r="AT33">
        <v>12.99</v>
      </c>
      <c r="AU33">
        <v>1</v>
      </c>
      <c r="AV33">
        <v>12.99</v>
      </c>
      <c r="AW33">
        <v>0</v>
      </c>
      <c r="AY33">
        <v>0</v>
      </c>
      <c r="AZ33">
        <v>12.99</v>
      </c>
      <c r="BB33" t="s">
        <v>94</v>
      </c>
      <c r="BD33" t="s">
        <v>94</v>
      </c>
      <c r="BE33" t="s">
        <v>93</v>
      </c>
      <c r="BF33">
        <v>0</v>
      </c>
      <c r="BI33" t="s">
        <v>93</v>
      </c>
      <c r="BR33" t="s">
        <v>342</v>
      </c>
    </row>
    <row r="34" spans="1:71" x14ac:dyDescent="0.2">
      <c r="A34" t="s">
        <v>297</v>
      </c>
      <c r="B34" t="s">
        <v>344</v>
      </c>
      <c r="C34" t="s">
        <v>73</v>
      </c>
      <c r="E34">
        <v>1</v>
      </c>
      <c r="F34" t="s">
        <v>74</v>
      </c>
      <c r="G34">
        <v>23.99</v>
      </c>
      <c r="H34">
        <v>0</v>
      </c>
      <c r="I34">
        <v>0</v>
      </c>
      <c r="J34">
        <v>0</v>
      </c>
      <c r="K34">
        <v>23.99</v>
      </c>
      <c r="L34" t="s">
        <v>193</v>
      </c>
      <c r="N34" t="s">
        <v>76</v>
      </c>
      <c r="O34" t="s">
        <v>77</v>
      </c>
      <c r="P34" t="s">
        <v>71</v>
      </c>
      <c r="Q34" t="s">
        <v>194</v>
      </c>
      <c r="R34" t="s">
        <v>93</v>
      </c>
      <c r="S34" t="s">
        <v>130</v>
      </c>
      <c r="T34" t="s">
        <v>345</v>
      </c>
      <c r="U34">
        <v>1</v>
      </c>
      <c r="V34" t="s">
        <v>80</v>
      </c>
      <c r="W34">
        <v>23.99</v>
      </c>
      <c r="X34">
        <v>0</v>
      </c>
      <c r="Z34">
        <v>0</v>
      </c>
      <c r="AA34">
        <v>23.99</v>
      </c>
      <c r="AB34" t="s">
        <v>196</v>
      </c>
      <c r="AC34" t="s">
        <v>208</v>
      </c>
      <c r="AD34" t="s">
        <v>346</v>
      </c>
      <c r="AE34" t="s">
        <v>347</v>
      </c>
      <c r="AF34" t="str">
        <f>"45121600"</f>
        <v>45121600</v>
      </c>
      <c r="AG34" t="s">
        <v>211</v>
      </c>
      <c r="AH34" t="s">
        <v>212</v>
      </c>
      <c r="AI34" t="s">
        <v>213</v>
      </c>
      <c r="AJ34" t="s">
        <v>213</v>
      </c>
      <c r="AL34" t="s">
        <v>348</v>
      </c>
      <c r="AM34" t="s">
        <v>348</v>
      </c>
      <c r="AO34" t="s">
        <v>349</v>
      </c>
      <c r="AP34" t="s">
        <v>349</v>
      </c>
      <c r="AQ34" t="s">
        <v>92</v>
      </c>
      <c r="AS34" t="s">
        <v>93</v>
      </c>
      <c r="AT34">
        <v>23.99</v>
      </c>
      <c r="AU34">
        <v>1</v>
      </c>
      <c r="AV34">
        <v>23.99</v>
      </c>
      <c r="AW34">
        <v>0</v>
      </c>
      <c r="AY34">
        <v>0</v>
      </c>
      <c r="AZ34">
        <v>23.99</v>
      </c>
      <c r="BB34" t="s">
        <v>94</v>
      </c>
      <c r="BD34" t="s">
        <v>94</v>
      </c>
      <c r="BE34" t="s">
        <v>93</v>
      </c>
      <c r="BF34">
        <v>0</v>
      </c>
      <c r="BI34" t="s">
        <v>93</v>
      </c>
      <c r="BR34" t="s">
        <v>350</v>
      </c>
    </row>
    <row r="35" spans="1:71" x14ac:dyDescent="0.2">
      <c r="A35" t="s">
        <v>297</v>
      </c>
      <c r="B35" t="s">
        <v>351</v>
      </c>
      <c r="C35" t="s">
        <v>73</v>
      </c>
      <c r="E35">
        <v>1</v>
      </c>
      <c r="F35" t="s">
        <v>74</v>
      </c>
      <c r="G35">
        <v>13.64</v>
      </c>
      <c r="H35">
        <v>0</v>
      </c>
      <c r="I35">
        <v>0</v>
      </c>
      <c r="J35">
        <v>0</v>
      </c>
      <c r="K35">
        <v>13.64</v>
      </c>
      <c r="L35" t="s">
        <v>75</v>
      </c>
      <c r="N35" t="s">
        <v>76</v>
      </c>
      <c r="O35" t="s">
        <v>77</v>
      </c>
      <c r="P35" t="s">
        <v>71</v>
      </c>
      <c r="Q35" t="s">
        <v>78</v>
      </c>
      <c r="S35" t="s">
        <v>79</v>
      </c>
      <c r="U35">
        <v>1</v>
      </c>
      <c r="V35" t="s">
        <v>80</v>
      </c>
      <c r="W35">
        <v>13.64</v>
      </c>
      <c r="X35">
        <v>0</v>
      </c>
      <c r="Z35">
        <v>0</v>
      </c>
      <c r="AA35">
        <v>13.64</v>
      </c>
      <c r="AC35" t="s">
        <v>146</v>
      </c>
      <c r="AD35" t="s">
        <v>352</v>
      </c>
      <c r="AE35" t="s">
        <v>353</v>
      </c>
      <c r="AF35" t="str">
        <f>"39111610"</f>
        <v>39111610</v>
      </c>
      <c r="AG35" t="s">
        <v>354</v>
      </c>
      <c r="AH35" t="s">
        <v>355</v>
      </c>
      <c r="AI35" t="s">
        <v>356</v>
      </c>
      <c r="AJ35" t="s">
        <v>357</v>
      </c>
      <c r="AK35" t="s">
        <v>358</v>
      </c>
      <c r="AL35" t="s">
        <v>359</v>
      </c>
      <c r="AM35" t="s">
        <v>359</v>
      </c>
      <c r="AO35" t="s">
        <v>360</v>
      </c>
      <c r="AP35" t="s">
        <v>360</v>
      </c>
      <c r="AQ35" t="s">
        <v>92</v>
      </c>
      <c r="AS35" t="s">
        <v>93</v>
      </c>
      <c r="AT35">
        <v>13.64</v>
      </c>
      <c r="AU35">
        <v>1</v>
      </c>
      <c r="AV35">
        <v>13.64</v>
      </c>
      <c r="AW35">
        <v>0</v>
      </c>
      <c r="AY35">
        <v>0</v>
      </c>
      <c r="AZ35">
        <v>13.64</v>
      </c>
      <c r="BB35" t="s">
        <v>94</v>
      </c>
      <c r="BD35" t="s">
        <v>94</v>
      </c>
      <c r="BE35" t="s">
        <v>93</v>
      </c>
      <c r="BF35">
        <v>0</v>
      </c>
      <c r="BI35" t="s">
        <v>93</v>
      </c>
      <c r="BR35" t="s">
        <v>361</v>
      </c>
    </row>
    <row r="36" spans="1:71" x14ac:dyDescent="0.2">
      <c r="A36" t="s">
        <v>297</v>
      </c>
      <c r="B36" t="s">
        <v>362</v>
      </c>
      <c r="C36" t="s">
        <v>73</v>
      </c>
      <c r="E36">
        <v>1</v>
      </c>
      <c r="F36" t="s">
        <v>74</v>
      </c>
      <c r="G36">
        <v>12.49</v>
      </c>
      <c r="H36">
        <v>0</v>
      </c>
      <c r="I36">
        <v>0</v>
      </c>
      <c r="J36">
        <v>0</v>
      </c>
      <c r="K36">
        <v>12.49</v>
      </c>
      <c r="L36" t="s">
        <v>75</v>
      </c>
      <c r="N36" t="s">
        <v>76</v>
      </c>
      <c r="O36" t="s">
        <v>77</v>
      </c>
      <c r="P36" t="s">
        <v>297</v>
      </c>
      <c r="Q36" t="s">
        <v>78</v>
      </c>
      <c r="S36" s="1">
        <v>45697</v>
      </c>
      <c r="U36">
        <v>1</v>
      </c>
      <c r="V36" t="s">
        <v>80</v>
      </c>
      <c r="W36">
        <v>12.49</v>
      </c>
      <c r="X36">
        <v>0</v>
      </c>
      <c r="Z36">
        <v>0</v>
      </c>
      <c r="AA36">
        <v>12.49</v>
      </c>
      <c r="AC36" t="s">
        <v>363</v>
      </c>
      <c r="AD36" t="s">
        <v>364</v>
      </c>
      <c r="AE36" t="s">
        <v>365</v>
      </c>
      <c r="AF36" t="str">
        <f>"44102000"</f>
        <v>44102000</v>
      </c>
      <c r="AG36" t="s">
        <v>199</v>
      </c>
      <c r="AH36" t="s">
        <v>200</v>
      </c>
      <c r="AI36" t="s">
        <v>366</v>
      </c>
      <c r="AJ36" t="s">
        <v>366</v>
      </c>
      <c r="AK36" t="s">
        <v>367</v>
      </c>
      <c r="AL36" t="s">
        <v>368</v>
      </c>
      <c r="AM36" t="s">
        <v>369</v>
      </c>
      <c r="AO36" t="str">
        <f>"2009490"</f>
        <v>2009490</v>
      </c>
      <c r="AP36" t="str">
        <f>"2009490"</f>
        <v>2009490</v>
      </c>
      <c r="AQ36" t="s">
        <v>92</v>
      </c>
      <c r="AS36" t="s">
        <v>93</v>
      </c>
      <c r="AT36">
        <v>12.49</v>
      </c>
      <c r="AU36">
        <v>1</v>
      </c>
      <c r="AV36">
        <v>12.49</v>
      </c>
      <c r="AW36">
        <v>0</v>
      </c>
      <c r="AY36">
        <v>0</v>
      </c>
      <c r="AZ36">
        <v>12.49</v>
      </c>
      <c r="BB36" t="s">
        <v>94</v>
      </c>
      <c r="BD36" t="s">
        <v>94</v>
      </c>
      <c r="BE36" t="s">
        <v>93</v>
      </c>
      <c r="BF36">
        <v>0</v>
      </c>
      <c r="BI36" t="s">
        <v>93</v>
      </c>
      <c r="BR36" t="s">
        <v>370</v>
      </c>
      <c r="BS36" t="s">
        <v>371</v>
      </c>
    </row>
    <row r="37" spans="1:71" x14ac:dyDescent="0.2">
      <c r="A37" t="s">
        <v>297</v>
      </c>
      <c r="B37" t="s">
        <v>372</v>
      </c>
      <c r="C37" t="s">
        <v>73</v>
      </c>
      <c r="E37">
        <v>1</v>
      </c>
      <c r="F37" t="s">
        <v>74</v>
      </c>
      <c r="G37">
        <v>19.989999999999998</v>
      </c>
      <c r="H37">
        <v>0</v>
      </c>
      <c r="I37">
        <v>0</v>
      </c>
      <c r="J37">
        <v>0</v>
      </c>
      <c r="K37">
        <v>19.989999999999998</v>
      </c>
      <c r="L37" t="s">
        <v>75</v>
      </c>
      <c r="N37" t="s">
        <v>76</v>
      </c>
      <c r="O37" t="s">
        <v>77</v>
      </c>
      <c r="P37" t="s">
        <v>71</v>
      </c>
      <c r="Q37" t="s">
        <v>78</v>
      </c>
      <c r="R37" t="s">
        <v>93</v>
      </c>
      <c r="S37" t="s">
        <v>79</v>
      </c>
      <c r="U37">
        <v>1</v>
      </c>
      <c r="V37" t="s">
        <v>80</v>
      </c>
      <c r="W37">
        <v>19.989999999999998</v>
      </c>
      <c r="X37">
        <v>0</v>
      </c>
      <c r="Z37">
        <v>0</v>
      </c>
      <c r="AA37">
        <v>19.989999999999998</v>
      </c>
      <c r="AC37" t="s">
        <v>373</v>
      </c>
      <c r="AD37" t="s">
        <v>374</v>
      </c>
      <c r="AE37" t="s">
        <v>375</v>
      </c>
      <c r="AF37" t="str">
        <f>"43211600"</f>
        <v>43211600</v>
      </c>
      <c r="AG37" t="s">
        <v>84</v>
      </c>
      <c r="AH37" t="s">
        <v>85</v>
      </c>
      <c r="AI37" t="s">
        <v>86</v>
      </c>
      <c r="AJ37" t="s">
        <v>86</v>
      </c>
      <c r="AL37" t="s">
        <v>376</v>
      </c>
      <c r="AM37" t="s">
        <v>376</v>
      </c>
      <c r="AQ37" t="s">
        <v>92</v>
      </c>
      <c r="AS37" t="s">
        <v>93</v>
      </c>
      <c r="AT37">
        <v>19.989999999999998</v>
      </c>
      <c r="AU37">
        <v>1</v>
      </c>
      <c r="AV37">
        <v>19.989999999999998</v>
      </c>
      <c r="AW37">
        <v>0</v>
      </c>
      <c r="AY37">
        <v>0</v>
      </c>
      <c r="AZ37">
        <v>19.989999999999998</v>
      </c>
      <c r="BB37" t="s">
        <v>94</v>
      </c>
      <c r="BD37" t="s">
        <v>94</v>
      </c>
      <c r="BE37" t="s">
        <v>93</v>
      </c>
      <c r="BF37">
        <v>0</v>
      </c>
      <c r="BI37" t="s">
        <v>93</v>
      </c>
      <c r="BR37" t="s">
        <v>376</v>
      </c>
    </row>
    <row r="38" spans="1:71" x14ac:dyDescent="0.2">
      <c r="A38" t="s">
        <v>377</v>
      </c>
      <c r="B38" t="s">
        <v>378</v>
      </c>
      <c r="C38" t="s">
        <v>73</v>
      </c>
      <c r="E38">
        <v>1</v>
      </c>
      <c r="F38" t="s">
        <v>74</v>
      </c>
      <c r="G38">
        <v>44.64</v>
      </c>
      <c r="H38">
        <v>0</v>
      </c>
      <c r="I38">
        <v>0</v>
      </c>
      <c r="J38">
        <v>0</v>
      </c>
      <c r="K38">
        <v>44.64</v>
      </c>
      <c r="L38" t="s">
        <v>193</v>
      </c>
      <c r="N38" t="s">
        <v>76</v>
      </c>
      <c r="O38" t="s">
        <v>77</v>
      </c>
      <c r="P38" t="s">
        <v>377</v>
      </c>
      <c r="Q38" t="s">
        <v>194</v>
      </c>
      <c r="R38" t="s">
        <v>93</v>
      </c>
      <c r="S38" t="s">
        <v>79</v>
      </c>
      <c r="T38" t="s">
        <v>379</v>
      </c>
      <c r="U38">
        <v>1</v>
      </c>
      <c r="V38" t="s">
        <v>80</v>
      </c>
      <c r="W38">
        <v>44.64</v>
      </c>
      <c r="X38">
        <v>0</v>
      </c>
      <c r="Z38">
        <v>0</v>
      </c>
      <c r="AA38">
        <v>44.64</v>
      </c>
      <c r="AB38" t="s">
        <v>196</v>
      </c>
      <c r="AC38" t="s">
        <v>261</v>
      </c>
      <c r="AD38" t="s">
        <v>380</v>
      </c>
      <c r="AE38" t="s">
        <v>381</v>
      </c>
      <c r="AF38" t="str">
        <f>"42142905"</f>
        <v>42142905</v>
      </c>
      <c r="AG38" t="s">
        <v>382</v>
      </c>
      <c r="AH38" t="s">
        <v>383</v>
      </c>
      <c r="AI38" t="s">
        <v>384</v>
      </c>
      <c r="AJ38" t="s">
        <v>385</v>
      </c>
      <c r="AK38" t="s">
        <v>386</v>
      </c>
      <c r="AL38" t="s">
        <v>387</v>
      </c>
      <c r="AM38" t="s">
        <v>388</v>
      </c>
      <c r="AO38" t="s">
        <v>389</v>
      </c>
      <c r="AP38" t="s">
        <v>389</v>
      </c>
      <c r="AQ38" t="s">
        <v>92</v>
      </c>
      <c r="AS38" t="s">
        <v>93</v>
      </c>
      <c r="AT38">
        <v>44.64</v>
      </c>
      <c r="AU38">
        <v>1</v>
      </c>
      <c r="AV38">
        <v>44.64</v>
      </c>
      <c r="AW38">
        <v>0</v>
      </c>
      <c r="AY38">
        <v>0</v>
      </c>
      <c r="AZ38">
        <v>44.64</v>
      </c>
      <c r="BB38" t="s">
        <v>94</v>
      </c>
      <c r="BD38" t="s">
        <v>94</v>
      </c>
      <c r="BE38" t="s">
        <v>93</v>
      </c>
      <c r="BF38">
        <v>0</v>
      </c>
      <c r="BI38" t="s">
        <v>93</v>
      </c>
      <c r="BR38" t="s">
        <v>324</v>
      </c>
    </row>
    <row r="39" spans="1:71" x14ac:dyDescent="0.2">
      <c r="A39" t="s">
        <v>377</v>
      </c>
      <c r="B39" t="s">
        <v>390</v>
      </c>
      <c r="C39" t="s">
        <v>73</v>
      </c>
      <c r="E39">
        <v>1</v>
      </c>
      <c r="F39" t="s">
        <v>74</v>
      </c>
      <c r="G39">
        <v>4.59</v>
      </c>
      <c r="H39">
        <v>0</v>
      </c>
      <c r="I39">
        <v>0</v>
      </c>
      <c r="J39">
        <v>0</v>
      </c>
      <c r="K39">
        <v>4.59</v>
      </c>
      <c r="L39" t="s">
        <v>193</v>
      </c>
      <c r="N39" t="s">
        <v>76</v>
      </c>
      <c r="O39" t="s">
        <v>77</v>
      </c>
      <c r="P39" t="s">
        <v>297</v>
      </c>
      <c r="Q39" t="s">
        <v>194</v>
      </c>
      <c r="R39" t="s">
        <v>93</v>
      </c>
      <c r="S39" t="s">
        <v>71</v>
      </c>
      <c r="T39" t="s">
        <v>391</v>
      </c>
      <c r="U39">
        <v>1</v>
      </c>
      <c r="V39" t="s">
        <v>80</v>
      </c>
      <c r="W39">
        <v>4.59</v>
      </c>
      <c r="X39">
        <v>0</v>
      </c>
      <c r="Z39">
        <v>0</v>
      </c>
      <c r="AA39">
        <v>4.59</v>
      </c>
      <c r="AB39" t="s">
        <v>196</v>
      </c>
      <c r="AC39" t="s">
        <v>146</v>
      </c>
      <c r="AD39" t="s">
        <v>392</v>
      </c>
      <c r="AE39" t="s">
        <v>393</v>
      </c>
      <c r="AF39" t="str">
        <f>"39121400"</f>
        <v>39121400</v>
      </c>
      <c r="AG39" t="s">
        <v>354</v>
      </c>
      <c r="AH39" t="s">
        <v>394</v>
      </c>
      <c r="AI39" t="s">
        <v>395</v>
      </c>
      <c r="AJ39" t="s">
        <v>395</v>
      </c>
      <c r="AL39" t="s">
        <v>396</v>
      </c>
      <c r="AM39" t="s">
        <v>396</v>
      </c>
      <c r="AP39" t="s">
        <v>397</v>
      </c>
      <c r="AQ39" t="s">
        <v>92</v>
      </c>
      <c r="AS39" t="s">
        <v>93</v>
      </c>
      <c r="AT39">
        <v>4.59</v>
      </c>
      <c r="AU39">
        <v>1</v>
      </c>
      <c r="AV39">
        <v>4.59</v>
      </c>
      <c r="AW39">
        <v>0</v>
      </c>
      <c r="AY39">
        <v>0</v>
      </c>
      <c r="AZ39">
        <v>4.59</v>
      </c>
      <c r="BB39" t="s">
        <v>94</v>
      </c>
      <c r="BD39" t="s">
        <v>94</v>
      </c>
      <c r="BE39" t="s">
        <v>93</v>
      </c>
      <c r="BF39">
        <v>0</v>
      </c>
      <c r="BI39" t="s">
        <v>93</v>
      </c>
      <c r="BR39" t="s">
        <v>398</v>
      </c>
    </row>
    <row r="40" spans="1:71" x14ac:dyDescent="0.2">
      <c r="A40" t="s">
        <v>377</v>
      </c>
      <c r="B40" t="s">
        <v>399</v>
      </c>
      <c r="C40" t="s">
        <v>73</v>
      </c>
      <c r="E40">
        <v>3</v>
      </c>
      <c r="F40" t="s">
        <v>74</v>
      </c>
      <c r="G40">
        <v>26.97</v>
      </c>
      <c r="H40">
        <v>0</v>
      </c>
      <c r="I40">
        <v>0</v>
      </c>
      <c r="J40">
        <v>0</v>
      </c>
      <c r="K40">
        <v>26.97</v>
      </c>
      <c r="L40" t="s">
        <v>193</v>
      </c>
      <c r="N40" t="s">
        <v>76</v>
      </c>
      <c r="O40" t="s">
        <v>77</v>
      </c>
      <c r="P40" t="s">
        <v>297</v>
      </c>
      <c r="Q40" t="s">
        <v>194</v>
      </c>
      <c r="R40" t="s">
        <v>93</v>
      </c>
      <c r="S40" t="s">
        <v>71</v>
      </c>
      <c r="T40" t="s">
        <v>400</v>
      </c>
      <c r="U40">
        <v>1</v>
      </c>
      <c r="V40" t="s">
        <v>80</v>
      </c>
      <c r="W40">
        <v>8.99</v>
      </c>
      <c r="X40">
        <v>0</v>
      </c>
      <c r="Z40">
        <v>0</v>
      </c>
      <c r="AA40">
        <v>8.99</v>
      </c>
      <c r="AB40" t="s">
        <v>196</v>
      </c>
      <c r="AC40" t="s">
        <v>208</v>
      </c>
      <c r="AD40" t="s">
        <v>401</v>
      </c>
      <c r="AE40" t="s">
        <v>402</v>
      </c>
      <c r="AF40" t="str">
        <f>"43212002"</f>
        <v>43212002</v>
      </c>
      <c r="AG40" t="s">
        <v>84</v>
      </c>
      <c r="AH40" t="s">
        <v>85</v>
      </c>
      <c r="AI40" t="s">
        <v>403</v>
      </c>
      <c r="AJ40" t="s">
        <v>404</v>
      </c>
      <c r="AL40" t="s">
        <v>405</v>
      </c>
      <c r="AM40" t="s">
        <v>405</v>
      </c>
      <c r="AO40" t="s">
        <v>406</v>
      </c>
      <c r="AP40" t="s">
        <v>407</v>
      </c>
      <c r="AQ40" t="s">
        <v>92</v>
      </c>
      <c r="AS40" t="s">
        <v>93</v>
      </c>
      <c r="AT40">
        <v>8.99</v>
      </c>
      <c r="AU40">
        <v>1</v>
      </c>
      <c r="AV40">
        <v>8.99</v>
      </c>
      <c r="AW40">
        <v>0</v>
      </c>
      <c r="AY40">
        <v>0</v>
      </c>
      <c r="AZ40">
        <v>8.99</v>
      </c>
      <c r="BB40" t="s">
        <v>94</v>
      </c>
      <c r="BD40" t="s">
        <v>94</v>
      </c>
      <c r="BE40" t="s">
        <v>93</v>
      </c>
      <c r="BF40">
        <v>0</v>
      </c>
      <c r="BI40" t="s">
        <v>93</v>
      </c>
      <c r="BR40" t="s">
        <v>408</v>
      </c>
    </row>
    <row r="41" spans="1:71" x14ac:dyDescent="0.2">
      <c r="A41" t="s">
        <v>377</v>
      </c>
      <c r="B41" t="s">
        <v>399</v>
      </c>
      <c r="C41" t="s">
        <v>73</v>
      </c>
      <c r="E41">
        <v>3</v>
      </c>
      <c r="F41" t="s">
        <v>74</v>
      </c>
      <c r="G41">
        <v>26.97</v>
      </c>
      <c r="H41">
        <v>0</v>
      </c>
      <c r="I41">
        <v>0</v>
      </c>
      <c r="J41">
        <v>0</v>
      </c>
      <c r="K41">
        <v>26.97</v>
      </c>
      <c r="L41" t="s">
        <v>193</v>
      </c>
      <c r="N41" t="s">
        <v>76</v>
      </c>
      <c r="O41" t="s">
        <v>77</v>
      </c>
      <c r="P41" t="s">
        <v>297</v>
      </c>
      <c r="Q41" t="s">
        <v>194</v>
      </c>
      <c r="R41" t="s">
        <v>93</v>
      </c>
      <c r="S41" t="s">
        <v>71</v>
      </c>
      <c r="T41" t="s">
        <v>409</v>
      </c>
      <c r="U41">
        <v>1</v>
      </c>
      <c r="V41" t="s">
        <v>80</v>
      </c>
      <c r="W41">
        <v>8.99</v>
      </c>
      <c r="X41">
        <v>0</v>
      </c>
      <c r="Z41">
        <v>0</v>
      </c>
      <c r="AA41">
        <v>8.99</v>
      </c>
      <c r="AB41" t="s">
        <v>196</v>
      </c>
      <c r="AC41" t="s">
        <v>208</v>
      </c>
      <c r="AD41" t="s">
        <v>401</v>
      </c>
      <c r="AE41" t="s">
        <v>402</v>
      </c>
      <c r="AF41" t="str">
        <f>"43212002"</f>
        <v>43212002</v>
      </c>
      <c r="AG41" t="s">
        <v>84</v>
      </c>
      <c r="AH41" t="s">
        <v>85</v>
      </c>
      <c r="AI41" t="s">
        <v>403</v>
      </c>
      <c r="AJ41" t="s">
        <v>404</v>
      </c>
      <c r="AL41" t="s">
        <v>405</v>
      </c>
      <c r="AM41" t="s">
        <v>405</v>
      </c>
      <c r="AO41" t="s">
        <v>406</v>
      </c>
      <c r="AP41" t="s">
        <v>407</v>
      </c>
      <c r="AQ41" t="s">
        <v>92</v>
      </c>
      <c r="AS41" t="s">
        <v>93</v>
      </c>
      <c r="AT41">
        <v>8.99</v>
      </c>
      <c r="AU41">
        <v>1</v>
      </c>
      <c r="AV41">
        <v>8.99</v>
      </c>
      <c r="AW41">
        <v>0</v>
      </c>
      <c r="AY41">
        <v>0</v>
      </c>
      <c r="AZ41">
        <v>8.99</v>
      </c>
      <c r="BB41" t="s">
        <v>94</v>
      </c>
      <c r="BD41" t="s">
        <v>94</v>
      </c>
      <c r="BE41" t="s">
        <v>93</v>
      </c>
      <c r="BF41">
        <v>0</v>
      </c>
      <c r="BI41" t="s">
        <v>93</v>
      </c>
      <c r="BR41" t="s">
        <v>408</v>
      </c>
    </row>
    <row r="42" spans="1:71" x14ac:dyDescent="0.2">
      <c r="A42" t="s">
        <v>377</v>
      </c>
      <c r="B42" t="s">
        <v>399</v>
      </c>
      <c r="C42" t="s">
        <v>73</v>
      </c>
      <c r="E42">
        <v>3</v>
      </c>
      <c r="F42" t="s">
        <v>74</v>
      </c>
      <c r="G42">
        <v>26.97</v>
      </c>
      <c r="H42">
        <v>0</v>
      </c>
      <c r="I42">
        <v>0</v>
      </c>
      <c r="J42">
        <v>0</v>
      </c>
      <c r="K42">
        <v>26.97</v>
      </c>
      <c r="L42" t="s">
        <v>193</v>
      </c>
      <c r="N42" t="s">
        <v>76</v>
      </c>
      <c r="O42" t="s">
        <v>77</v>
      </c>
      <c r="P42" t="s">
        <v>297</v>
      </c>
      <c r="Q42" t="s">
        <v>194</v>
      </c>
      <c r="R42" t="s">
        <v>93</v>
      </c>
      <c r="S42" t="s">
        <v>71</v>
      </c>
      <c r="T42" t="s">
        <v>410</v>
      </c>
      <c r="U42">
        <v>1</v>
      </c>
      <c r="V42" t="s">
        <v>80</v>
      </c>
      <c r="W42">
        <v>8.99</v>
      </c>
      <c r="X42">
        <v>0</v>
      </c>
      <c r="Z42">
        <v>0</v>
      </c>
      <c r="AA42">
        <v>8.99</v>
      </c>
      <c r="AB42" t="s">
        <v>196</v>
      </c>
      <c r="AC42" t="s">
        <v>208</v>
      </c>
      <c r="AD42" t="s">
        <v>401</v>
      </c>
      <c r="AE42" t="s">
        <v>402</v>
      </c>
      <c r="AF42" t="str">
        <f>"43212002"</f>
        <v>43212002</v>
      </c>
      <c r="AG42" t="s">
        <v>84</v>
      </c>
      <c r="AH42" t="s">
        <v>85</v>
      </c>
      <c r="AI42" t="s">
        <v>403</v>
      </c>
      <c r="AJ42" t="s">
        <v>404</v>
      </c>
      <c r="AL42" t="s">
        <v>405</v>
      </c>
      <c r="AM42" t="s">
        <v>405</v>
      </c>
      <c r="AO42" t="s">
        <v>406</v>
      </c>
      <c r="AP42" t="s">
        <v>407</v>
      </c>
      <c r="AQ42" t="s">
        <v>92</v>
      </c>
      <c r="AS42" t="s">
        <v>93</v>
      </c>
      <c r="AT42">
        <v>8.99</v>
      </c>
      <c r="AU42">
        <v>1</v>
      </c>
      <c r="AV42">
        <v>8.99</v>
      </c>
      <c r="AW42">
        <v>0</v>
      </c>
      <c r="AY42">
        <v>0</v>
      </c>
      <c r="AZ42">
        <v>8.99</v>
      </c>
      <c r="BB42" t="s">
        <v>94</v>
      </c>
      <c r="BD42" t="s">
        <v>94</v>
      </c>
      <c r="BE42" t="s">
        <v>93</v>
      </c>
      <c r="BF42">
        <v>0</v>
      </c>
      <c r="BI42" t="s">
        <v>93</v>
      </c>
      <c r="BR42" t="s">
        <v>408</v>
      </c>
    </row>
    <row r="43" spans="1:71" x14ac:dyDescent="0.2">
      <c r="A43" t="s">
        <v>377</v>
      </c>
      <c r="B43" t="s">
        <v>411</v>
      </c>
      <c r="C43" t="s">
        <v>73</v>
      </c>
      <c r="E43">
        <v>1</v>
      </c>
      <c r="F43" t="s">
        <v>74</v>
      </c>
      <c r="G43">
        <v>9.7899999999999991</v>
      </c>
      <c r="H43">
        <v>0</v>
      </c>
      <c r="I43">
        <v>0</v>
      </c>
      <c r="J43">
        <v>0</v>
      </c>
      <c r="K43">
        <v>9.7899999999999991</v>
      </c>
      <c r="L43" t="s">
        <v>193</v>
      </c>
      <c r="N43" t="s">
        <v>76</v>
      </c>
      <c r="O43" t="s">
        <v>77</v>
      </c>
      <c r="P43" t="s">
        <v>297</v>
      </c>
      <c r="Q43" t="s">
        <v>194</v>
      </c>
      <c r="R43" t="s">
        <v>93</v>
      </c>
      <c r="S43" s="1">
        <v>45909</v>
      </c>
      <c r="T43" t="s">
        <v>412</v>
      </c>
      <c r="U43">
        <v>1</v>
      </c>
      <c r="V43" t="s">
        <v>80</v>
      </c>
      <c r="W43">
        <v>9.7899999999999991</v>
      </c>
      <c r="X43">
        <v>0</v>
      </c>
      <c r="Z43">
        <v>0</v>
      </c>
      <c r="AA43">
        <v>9.7899999999999991</v>
      </c>
      <c r="AB43" t="s">
        <v>413</v>
      </c>
      <c r="AC43" t="s">
        <v>81</v>
      </c>
      <c r="AD43" t="s">
        <v>414</v>
      </c>
      <c r="AE43" t="s">
        <v>415</v>
      </c>
      <c r="AF43" t="str">
        <f>"43211708"</f>
        <v>43211708</v>
      </c>
      <c r="AG43" t="s">
        <v>84</v>
      </c>
      <c r="AH43" t="s">
        <v>85</v>
      </c>
      <c r="AI43" t="s">
        <v>416</v>
      </c>
      <c r="AJ43" t="s">
        <v>417</v>
      </c>
      <c r="AL43" t="s">
        <v>418</v>
      </c>
      <c r="AM43" t="s">
        <v>418</v>
      </c>
      <c r="AO43" t="s">
        <v>419</v>
      </c>
      <c r="AP43" t="s">
        <v>419</v>
      </c>
      <c r="AQ43" t="s">
        <v>92</v>
      </c>
      <c r="AS43" t="s">
        <v>93</v>
      </c>
      <c r="AT43">
        <v>9.7899999999999991</v>
      </c>
      <c r="AU43">
        <v>1</v>
      </c>
      <c r="AV43">
        <v>9.7899999999999991</v>
      </c>
      <c r="AW43">
        <v>0</v>
      </c>
      <c r="AY43">
        <v>0</v>
      </c>
      <c r="AZ43">
        <v>9.7899999999999991</v>
      </c>
      <c r="BB43" t="s">
        <v>94</v>
      </c>
      <c r="BD43" t="s">
        <v>94</v>
      </c>
      <c r="BE43" t="s">
        <v>93</v>
      </c>
      <c r="BF43">
        <v>0</v>
      </c>
      <c r="BI43" t="s">
        <v>93</v>
      </c>
      <c r="BR43" t="s">
        <v>420</v>
      </c>
    </row>
    <row r="44" spans="1:71" x14ac:dyDescent="0.2">
      <c r="A44" t="s">
        <v>377</v>
      </c>
      <c r="B44" t="s">
        <v>421</v>
      </c>
      <c r="C44" t="s">
        <v>73</v>
      </c>
      <c r="E44">
        <v>1</v>
      </c>
      <c r="F44" t="s">
        <v>74</v>
      </c>
      <c r="G44">
        <v>6.98</v>
      </c>
      <c r="H44">
        <v>0</v>
      </c>
      <c r="I44">
        <v>0</v>
      </c>
      <c r="J44">
        <v>0</v>
      </c>
      <c r="K44">
        <v>6.98</v>
      </c>
      <c r="L44" t="s">
        <v>422</v>
      </c>
      <c r="N44" t="s">
        <v>76</v>
      </c>
      <c r="O44" t="s">
        <v>77</v>
      </c>
      <c r="P44" t="s">
        <v>297</v>
      </c>
      <c r="Q44" t="s">
        <v>194</v>
      </c>
      <c r="R44" t="s">
        <v>423</v>
      </c>
      <c r="S44" t="s">
        <v>71</v>
      </c>
      <c r="T44" t="s">
        <v>424</v>
      </c>
      <c r="U44">
        <v>1</v>
      </c>
      <c r="V44" t="s">
        <v>80</v>
      </c>
      <c r="W44">
        <v>6.98</v>
      </c>
      <c r="X44">
        <v>0</v>
      </c>
      <c r="Z44">
        <v>0</v>
      </c>
      <c r="AA44">
        <v>6.98</v>
      </c>
      <c r="AB44" t="s">
        <v>196</v>
      </c>
      <c r="AC44" t="s">
        <v>333</v>
      </c>
      <c r="AD44" t="s">
        <v>425</v>
      </c>
      <c r="AE44" t="s">
        <v>426</v>
      </c>
      <c r="AF44" t="str">
        <f>"54111704"</f>
        <v>54111704</v>
      </c>
      <c r="AG44" t="s">
        <v>232</v>
      </c>
      <c r="AH44" t="s">
        <v>233</v>
      </c>
      <c r="AI44" t="s">
        <v>234</v>
      </c>
      <c r="AJ44" t="s">
        <v>235</v>
      </c>
      <c r="AL44" t="s">
        <v>427</v>
      </c>
      <c r="AM44" t="s">
        <v>428</v>
      </c>
      <c r="AO44" t="s">
        <v>429</v>
      </c>
      <c r="AP44" t="s">
        <v>430</v>
      </c>
      <c r="AQ44" t="s">
        <v>92</v>
      </c>
      <c r="AS44" t="s">
        <v>93</v>
      </c>
      <c r="AT44">
        <v>6.98</v>
      </c>
      <c r="AU44">
        <v>1</v>
      </c>
      <c r="AV44">
        <v>6.98</v>
      </c>
      <c r="AW44">
        <v>0</v>
      </c>
      <c r="AY44">
        <v>0</v>
      </c>
      <c r="AZ44">
        <v>6.98</v>
      </c>
      <c r="BB44" t="s">
        <v>94</v>
      </c>
      <c r="BD44" t="s">
        <v>94</v>
      </c>
      <c r="BE44" t="s">
        <v>431</v>
      </c>
      <c r="BF44">
        <v>0.01</v>
      </c>
      <c r="BI44" t="s">
        <v>93</v>
      </c>
      <c r="BR44" t="s">
        <v>432</v>
      </c>
    </row>
    <row r="45" spans="1:71" x14ac:dyDescent="0.2">
      <c r="A45" t="s">
        <v>377</v>
      </c>
      <c r="B45" t="s">
        <v>433</v>
      </c>
      <c r="C45" t="s">
        <v>73</v>
      </c>
      <c r="E45">
        <v>1</v>
      </c>
      <c r="F45" t="s">
        <v>74</v>
      </c>
      <c r="G45">
        <v>19.989999999999998</v>
      </c>
      <c r="H45">
        <v>0</v>
      </c>
      <c r="I45">
        <v>0</v>
      </c>
      <c r="J45">
        <v>0</v>
      </c>
      <c r="K45">
        <v>19.989999999999998</v>
      </c>
      <c r="L45" t="s">
        <v>193</v>
      </c>
      <c r="N45" t="s">
        <v>76</v>
      </c>
      <c r="O45" t="s">
        <v>77</v>
      </c>
      <c r="P45" t="s">
        <v>377</v>
      </c>
      <c r="Q45" t="s">
        <v>194</v>
      </c>
      <c r="R45" t="s">
        <v>93</v>
      </c>
      <c r="S45" t="s">
        <v>71</v>
      </c>
      <c r="T45" t="s">
        <v>434</v>
      </c>
      <c r="U45">
        <v>1</v>
      </c>
      <c r="V45" t="s">
        <v>80</v>
      </c>
      <c r="W45">
        <v>19.989999999999998</v>
      </c>
      <c r="X45">
        <v>0</v>
      </c>
      <c r="Z45">
        <v>0</v>
      </c>
      <c r="AA45">
        <v>19.989999999999998</v>
      </c>
      <c r="AB45" t="s">
        <v>196</v>
      </c>
      <c r="AC45" t="s">
        <v>131</v>
      </c>
      <c r="AD45" t="s">
        <v>435</v>
      </c>
      <c r="AE45" t="s">
        <v>436</v>
      </c>
      <c r="AF45" t="str">
        <f>"43191607"</f>
        <v>43191607</v>
      </c>
      <c r="AG45" t="s">
        <v>84</v>
      </c>
      <c r="AH45" t="s">
        <v>100</v>
      </c>
      <c r="AI45" t="s">
        <v>101</v>
      </c>
      <c r="AJ45" t="s">
        <v>102</v>
      </c>
      <c r="AL45" t="s">
        <v>437</v>
      </c>
      <c r="AM45" t="s">
        <v>437</v>
      </c>
      <c r="AO45" t="s">
        <v>438</v>
      </c>
      <c r="AP45" t="s">
        <v>438</v>
      </c>
      <c r="AQ45" t="s">
        <v>92</v>
      </c>
      <c r="AS45" t="s">
        <v>93</v>
      </c>
      <c r="AT45">
        <v>19.989999999999998</v>
      </c>
      <c r="AU45">
        <v>1</v>
      </c>
      <c r="AV45">
        <v>19.989999999999998</v>
      </c>
      <c r="AW45">
        <v>0</v>
      </c>
      <c r="AY45">
        <v>0</v>
      </c>
      <c r="AZ45">
        <v>19.989999999999998</v>
      </c>
      <c r="BB45" t="s">
        <v>94</v>
      </c>
      <c r="BD45" t="s">
        <v>94</v>
      </c>
      <c r="BE45" t="s">
        <v>93</v>
      </c>
      <c r="BF45">
        <v>0</v>
      </c>
      <c r="BI45" t="s">
        <v>93</v>
      </c>
      <c r="BR45" t="s">
        <v>439</v>
      </c>
    </row>
    <row r="46" spans="1:71" x14ac:dyDescent="0.2">
      <c r="A46" t="s">
        <v>377</v>
      </c>
      <c r="B46" t="s">
        <v>440</v>
      </c>
      <c r="C46" t="s">
        <v>73</v>
      </c>
      <c r="E46">
        <v>1</v>
      </c>
      <c r="F46" t="s">
        <v>74</v>
      </c>
      <c r="G46">
        <v>19.79</v>
      </c>
      <c r="H46">
        <v>0</v>
      </c>
      <c r="I46">
        <v>0</v>
      </c>
      <c r="J46">
        <v>0</v>
      </c>
      <c r="K46">
        <v>19.79</v>
      </c>
      <c r="L46" t="s">
        <v>422</v>
      </c>
      <c r="N46" t="s">
        <v>76</v>
      </c>
      <c r="O46" t="s">
        <v>77</v>
      </c>
      <c r="P46" t="s">
        <v>297</v>
      </c>
      <c r="Q46" t="s">
        <v>194</v>
      </c>
      <c r="R46" t="s">
        <v>423</v>
      </c>
      <c r="S46" t="s">
        <v>71</v>
      </c>
      <c r="T46" t="s">
        <v>424</v>
      </c>
      <c r="U46">
        <v>1</v>
      </c>
      <c r="V46" t="s">
        <v>80</v>
      </c>
      <c r="W46">
        <v>19.79</v>
      </c>
      <c r="X46">
        <v>0</v>
      </c>
      <c r="Z46">
        <v>0</v>
      </c>
      <c r="AA46">
        <v>19.79</v>
      </c>
      <c r="AB46" t="s">
        <v>196</v>
      </c>
      <c r="AC46" t="s">
        <v>81</v>
      </c>
      <c r="AD46" t="s">
        <v>441</v>
      </c>
      <c r="AE46" t="s">
        <v>442</v>
      </c>
      <c r="AF46" t="str">
        <f>"43200000"</f>
        <v>43200000</v>
      </c>
      <c r="AG46" t="s">
        <v>84</v>
      </c>
      <c r="AH46" t="s">
        <v>112</v>
      </c>
      <c r="AI46" t="s">
        <v>112</v>
      </c>
      <c r="AJ46" t="s">
        <v>112</v>
      </c>
      <c r="AL46" t="s">
        <v>443</v>
      </c>
      <c r="AM46" t="s">
        <v>443</v>
      </c>
      <c r="AO46" t="s">
        <v>444</v>
      </c>
      <c r="AP46" t="s">
        <v>444</v>
      </c>
      <c r="AQ46" t="s">
        <v>92</v>
      </c>
      <c r="AS46" t="s">
        <v>93</v>
      </c>
      <c r="AT46">
        <v>19.79</v>
      </c>
      <c r="AU46">
        <v>1</v>
      </c>
      <c r="AV46">
        <v>19.79</v>
      </c>
      <c r="AW46">
        <v>0</v>
      </c>
      <c r="AY46">
        <v>0</v>
      </c>
      <c r="AZ46">
        <v>19.79</v>
      </c>
      <c r="BB46" t="s">
        <v>94</v>
      </c>
      <c r="BD46" t="s">
        <v>94</v>
      </c>
      <c r="BE46" t="s">
        <v>431</v>
      </c>
      <c r="BF46">
        <v>0.2</v>
      </c>
      <c r="BI46" t="s">
        <v>93</v>
      </c>
      <c r="BR46" t="s">
        <v>445</v>
      </c>
      <c r="BS46" t="s">
        <v>371</v>
      </c>
    </row>
    <row r="47" spans="1:71" x14ac:dyDescent="0.2">
      <c r="A47" t="s">
        <v>377</v>
      </c>
      <c r="B47" t="s">
        <v>446</v>
      </c>
      <c r="C47" t="s">
        <v>73</v>
      </c>
      <c r="E47">
        <v>1</v>
      </c>
      <c r="F47" t="s">
        <v>74</v>
      </c>
      <c r="G47">
        <v>11.99</v>
      </c>
      <c r="H47">
        <v>0</v>
      </c>
      <c r="I47">
        <v>0</v>
      </c>
      <c r="J47">
        <v>0</v>
      </c>
      <c r="K47">
        <v>11.99</v>
      </c>
      <c r="L47" t="s">
        <v>193</v>
      </c>
      <c r="N47" t="s">
        <v>76</v>
      </c>
      <c r="O47" t="s">
        <v>77</v>
      </c>
      <c r="P47" t="s">
        <v>377</v>
      </c>
      <c r="Q47" t="s">
        <v>194</v>
      </c>
      <c r="R47" t="s">
        <v>93</v>
      </c>
      <c r="S47" t="s">
        <v>130</v>
      </c>
      <c r="T47" t="s">
        <v>447</v>
      </c>
      <c r="U47">
        <v>1</v>
      </c>
      <c r="V47" t="s">
        <v>80</v>
      </c>
      <c r="W47">
        <v>11.99</v>
      </c>
      <c r="X47">
        <v>0</v>
      </c>
      <c r="Z47">
        <v>0</v>
      </c>
      <c r="AA47">
        <v>11.99</v>
      </c>
      <c r="AB47" t="s">
        <v>196</v>
      </c>
      <c r="AC47" t="s">
        <v>448</v>
      </c>
      <c r="AD47" t="s">
        <v>449</v>
      </c>
      <c r="AE47" t="s">
        <v>450</v>
      </c>
      <c r="AF47" t="str">
        <f>"46171515"</f>
        <v>46171515</v>
      </c>
      <c r="AG47" t="s">
        <v>451</v>
      </c>
      <c r="AH47" t="s">
        <v>452</v>
      </c>
      <c r="AI47" t="s">
        <v>453</v>
      </c>
      <c r="AJ47" t="s">
        <v>454</v>
      </c>
      <c r="AL47" t="s">
        <v>455</v>
      </c>
      <c r="AM47" t="s">
        <v>456</v>
      </c>
      <c r="AO47" t="s">
        <v>457</v>
      </c>
      <c r="AP47" t="s">
        <v>457</v>
      </c>
      <c r="AQ47" t="s">
        <v>92</v>
      </c>
      <c r="AS47" t="s">
        <v>93</v>
      </c>
      <c r="AT47">
        <v>11.99</v>
      </c>
      <c r="AU47">
        <v>1</v>
      </c>
      <c r="AV47">
        <v>11.99</v>
      </c>
      <c r="AW47">
        <v>0</v>
      </c>
      <c r="AY47">
        <v>0</v>
      </c>
      <c r="AZ47">
        <v>11.99</v>
      </c>
      <c r="BB47" t="s">
        <v>94</v>
      </c>
      <c r="BD47" t="s">
        <v>94</v>
      </c>
      <c r="BE47" t="s">
        <v>93</v>
      </c>
      <c r="BF47">
        <v>0</v>
      </c>
      <c r="BI47" t="s">
        <v>93</v>
      </c>
      <c r="BR47" t="s">
        <v>455</v>
      </c>
    </row>
    <row r="48" spans="1:71" x14ac:dyDescent="0.2">
      <c r="A48" t="s">
        <v>377</v>
      </c>
      <c r="B48" t="s">
        <v>458</v>
      </c>
      <c r="C48" t="s">
        <v>73</v>
      </c>
      <c r="E48">
        <v>1</v>
      </c>
      <c r="F48" t="s">
        <v>74</v>
      </c>
      <c r="G48">
        <v>13.99</v>
      </c>
      <c r="H48">
        <v>0</v>
      </c>
      <c r="I48">
        <v>0</v>
      </c>
      <c r="J48">
        <v>0</v>
      </c>
      <c r="K48">
        <v>13.99</v>
      </c>
      <c r="L48" t="s">
        <v>422</v>
      </c>
      <c r="N48" t="s">
        <v>76</v>
      </c>
      <c r="O48" t="s">
        <v>77</v>
      </c>
      <c r="P48" t="s">
        <v>297</v>
      </c>
      <c r="Q48" t="s">
        <v>194</v>
      </c>
      <c r="R48" t="s">
        <v>423</v>
      </c>
      <c r="S48" t="s">
        <v>71</v>
      </c>
      <c r="T48" t="s">
        <v>424</v>
      </c>
      <c r="U48">
        <v>1</v>
      </c>
      <c r="V48" t="s">
        <v>80</v>
      </c>
      <c r="W48">
        <v>13.99</v>
      </c>
      <c r="X48">
        <v>0</v>
      </c>
      <c r="Z48">
        <v>0</v>
      </c>
      <c r="AA48">
        <v>13.99</v>
      </c>
      <c r="AB48" t="s">
        <v>196</v>
      </c>
      <c r="AC48" t="s">
        <v>459</v>
      </c>
      <c r="AD48" t="s">
        <v>460</v>
      </c>
      <c r="AE48" t="s">
        <v>461</v>
      </c>
      <c r="AF48" t="str">
        <f>"39111610"</f>
        <v>39111610</v>
      </c>
      <c r="AG48" t="s">
        <v>354</v>
      </c>
      <c r="AH48" t="s">
        <v>355</v>
      </c>
      <c r="AI48" t="s">
        <v>356</v>
      </c>
      <c r="AJ48" t="s">
        <v>357</v>
      </c>
      <c r="AL48" t="s">
        <v>359</v>
      </c>
      <c r="AM48" t="s">
        <v>359</v>
      </c>
      <c r="AO48" t="s">
        <v>462</v>
      </c>
      <c r="AP48" t="s">
        <v>462</v>
      </c>
      <c r="AQ48" t="s">
        <v>92</v>
      </c>
      <c r="AS48" t="s">
        <v>93</v>
      </c>
      <c r="AT48">
        <v>13.99</v>
      </c>
      <c r="AU48">
        <v>1</v>
      </c>
      <c r="AV48">
        <v>13.99</v>
      </c>
      <c r="AW48">
        <v>0</v>
      </c>
      <c r="AY48">
        <v>0</v>
      </c>
      <c r="AZ48">
        <v>13.99</v>
      </c>
      <c r="BB48" t="s">
        <v>94</v>
      </c>
      <c r="BD48" t="s">
        <v>94</v>
      </c>
      <c r="BE48" t="s">
        <v>93</v>
      </c>
      <c r="BF48">
        <v>0</v>
      </c>
      <c r="BI48" t="s">
        <v>93</v>
      </c>
      <c r="BR48" t="s">
        <v>361</v>
      </c>
    </row>
    <row r="49" spans="1:71" x14ac:dyDescent="0.2">
      <c r="A49" t="s">
        <v>377</v>
      </c>
      <c r="B49" t="s">
        <v>463</v>
      </c>
      <c r="C49" t="s">
        <v>73</v>
      </c>
      <c r="E49">
        <v>1</v>
      </c>
      <c r="F49" t="s">
        <v>74</v>
      </c>
      <c r="G49">
        <v>13.67</v>
      </c>
      <c r="H49">
        <v>0</v>
      </c>
      <c r="I49">
        <v>0</v>
      </c>
      <c r="J49">
        <v>0</v>
      </c>
      <c r="K49">
        <v>13.67</v>
      </c>
      <c r="L49" t="s">
        <v>193</v>
      </c>
      <c r="N49" t="s">
        <v>76</v>
      </c>
      <c r="O49" t="s">
        <v>77</v>
      </c>
      <c r="P49" t="s">
        <v>297</v>
      </c>
      <c r="Q49" t="s">
        <v>194</v>
      </c>
      <c r="R49" t="s">
        <v>93</v>
      </c>
      <c r="S49" t="s">
        <v>109</v>
      </c>
      <c r="T49" t="s">
        <v>464</v>
      </c>
      <c r="U49">
        <v>4</v>
      </c>
      <c r="V49" t="s">
        <v>80</v>
      </c>
      <c r="W49">
        <v>13.67</v>
      </c>
      <c r="X49">
        <v>0</v>
      </c>
      <c r="Z49">
        <v>0</v>
      </c>
      <c r="AA49">
        <v>13.67</v>
      </c>
      <c r="AB49" t="s">
        <v>196</v>
      </c>
      <c r="AC49" t="s">
        <v>81</v>
      </c>
      <c r="AD49" t="s">
        <v>465</v>
      </c>
      <c r="AE49" t="s">
        <v>466</v>
      </c>
      <c r="AF49" t="str">
        <f>"43200000"</f>
        <v>43200000</v>
      </c>
      <c r="AG49" t="s">
        <v>84</v>
      </c>
      <c r="AH49" t="s">
        <v>112</v>
      </c>
      <c r="AI49" t="s">
        <v>112</v>
      </c>
      <c r="AJ49" t="s">
        <v>112</v>
      </c>
      <c r="AL49" t="s">
        <v>467</v>
      </c>
      <c r="AM49" t="s">
        <v>467</v>
      </c>
      <c r="AO49" t="s">
        <v>468</v>
      </c>
      <c r="AP49" t="s">
        <v>468</v>
      </c>
      <c r="AQ49" t="s">
        <v>92</v>
      </c>
      <c r="AS49" t="s">
        <v>93</v>
      </c>
      <c r="AT49">
        <v>13.67</v>
      </c>
      <c r="AU49">
        <v>1</v>
      </c>
      <c r="AV49">
        <v>13.67</v>
      </c>
      <c r="AW49">
        <v>0</v>
      </c>
      <c r="AY49">
        <v>0</v>
      </c>
      <c r="AZ49">
        <v>13.67</v>
      </c>
      <c r="BB49" t="s">
        <v>94</v>
      </c>
      <c r="BD49" t="s">
        <v>94</v>
      </c>
      <c r="BE49" t="s">
        <v>431</v>
      </c>
      <c r="BF49">
        <v>0.14000000000000001</v>
      </c>
      <c r="BI49" t="s">
        <v>93</v>
      </c>
      <c r="BR49" t="s">
        <v>469</v>
      </c>
    </row>
    <row r="50" spans="1:71" x14ac:dyDescent="0.2">
      <c r="A50" t="s">
        <v>377</v>
      </c>
      <c r="B50" t="s">
        <v>470</v>
      </c>
      <c r="C50" t="s">
        <v>73</v>
      </c>
      <c r="E50">
        <v>1</v>
      </c>
      <c r="F50" t="s">
        <v>74</v>
      </c>
      <c r="G50">
        <v>8.99</v>
      </c>
      <c r="H50">
        <v>0</v>
      </c>
      <c r="I50">
        <v>0</v>
      </c>
      <c r="J50">
        <v>0</v>
      </c>
      <c r="K50">
        <v>8.99</v>
      </c>
      <c r="L50" t="s">
        <v>422</v>
      </c>
      <c r="N50" t="s">
        <v>76</v>
      </c>
      <c r="O50" t="s">
        <v>77</v>
      </c>
      <c r="P50" t="s">
        <v>297</v>
      </c>
      <c r="Q50" t="s">
        <v>194</v>
      </c>
      <c r="R50" t="s">
        <v>423</v>
      </c>
      <c r="S50" t="s">
        <v>71</v>
      </c>
      <c r="T50" t="s">
        <v>424</v>
      </c>
      <c r="U50">
        <v>1</v>
      </c>
      <c r="V50" t="s">
        <v>80</v>
      </c>
      <c r="W50">
        <v>8.99</v>
      </c>
      <c r="X50">
        <v>0</v>
      </c>
      <c r="Z50">
        <v>0</v>
      </c>
      <c r="AA50">
        <v>8.99</v>
      </c>
      <c r="AB50" t="s">
        <v>196</v>
      </c>
      <c r="AC50" t="s">
        <v>333</v>
      </c>
      <c r="AD50" t="s">
        <v>471</v>
      </c>
      <c r="AE50" t="s">
        <v>472</v>
      </c>
      <c r="AF50" t="str">
        <f>"54111704"</f>
        <v>54111704</v>
      </c>
      <c r="AG50" t="s">
        <v>232</v>
      </c>
      <c r="AH50" t="s">
        <v>233</v>
      </c>
      <c r="AI50" t="s">
        <v>234</v>
      </c>
      <c r="AJ50" t="s">
        <v>235</v>
      </c>
      <c r="AL50" t="s">
        <v>473</v>
      </c>
      <c r="AM50" t="s">
        <v>473</v>
      </c>
      <c r="AQ50" t="s">
        <v>92</v>
      </c>
      <c r="AS50" t="s">
        <v>93</v>
      </c>
      <c r="AT50">
        <v>8.99</v>
      </c>
      <c r="AU50">
        <v>1</v>
      </c>
      <c r="AV50">
        <v>8.99</v>
      </c>
      <c r="AW50">
        <v>0</v>
      </c>
      <c r="AY50">
        <v>0</v>
      </c>
      <c r="AZ50">
        <v>8.99</v>
      </c>
      <c r="BB50" t="s">
        <v>94</v>
      </c>
      <c r="BD50" t="s">
        <v>94</v>
      </c>
      <c r="BE50" t="s">
        <v>93</v>
      </c>
      <c r="BF50">
        <v>0</v>
      </c>
      <c r="BI50" t="s">
        <v>93</v>
      </c>
      <c r="BR50" t="s">
        <v>473</v>
      </c>
    </row>
    <row r="51" spans="1:71" x14ac:dyDescent="0.2">
      <c r="A51" t="s">
        <v>377</v>
      </c>
      <c r="B51" t="s">
        <v>474</v>
      </c>
      <c r="C51" t="s">
        <v>73</v>
      </c>
      <c r="E51">
        <v>1</v>
      </c>
      <c r="F51" t="s">
        <v>74</v>
      </c>
      <c r="G51">
        <v>22.99</v>
      </c>
      <c r="H51">
        <v>0</v>
      </c>
      <c r="I51">
        <v>0</v>
      </c>
      <c r="J51">
        <v>0</v>
      </c>
      <c r="K51">
        <v>22.99</v>
      </c>
      <c r="L51" t="s">
        <v>422</v>
      </c>
      <c r="N51" t="s">
        <v>76</v>
      </c>
      <c r="O51" t="s">
        <v>77</v>
      </c>
      <c r="P51" t="s">
        <v>297</v>
      </c>
      <c r="Q51" t="s">
        <v>194</v>
      </c>
      <c r="R51" t="s">
        <v>423</v>
      </c>
      <c r="S51" t="s">
        <v>71</v>
      </c>
      <c r="T51" t="s">
        <v>424</v>
      </c>
      <c r="U51">
        <v>1</v>
      </c>
      <c r="V51" t="s">
        <v>80</v>
      </c>
      <c r="W51">
        <v>22.99</v>
      </c>
      <c r="X51">
        <v>0</v>
      </c>
      <c r="Z51">
        <v>0</v>
      </c>
      <c r="AA51">
        <v>22.99</v>
      </c>
      <c r="AB51" t="s">
        <v>196</v>
      </c>
      <c r="AC51" t="s">
        <v>475</v>
      </c>
      <c r="AD51" t="s">
        <v>476</v>
      </c>
      <c r="AE51" t="s">
        <v>477</v>
      </c>
      <c r="AF51" t="str">
        <f>"54111704"</f>
        <v>54111704</v>
      </c>
      <c r="AG51" t="s">
        <v>232</v>
      </c>
      <c r="AH51" t="s">
        <v>233</v>
      </c>
      <c r="AI51" t="s">
        <v>234</v>
      </c>
      <c r="AJ51" t="s">
        <v>235</v>
      </c>
      <c r="AL51" t="s">
        <v>478</v>
      </c>
      <c r="AM51" t="s">
        <v>478</v>
      </c>
      <c r="AO51" t="str">
        <f>"2020"</f>
        <v>2020</v>
      </c>
      <c r="AP51" t="s">
        <v>479</v>
      </c>
      <c r="AQ51" t="s">
        <v>92</v>
      </c>
      <c r="AS51" t="s">
        <v>93</v>
      </c>
      <c r="AT51">
        <v>22.99</v>
      </c>
      <c r="AU51">
        <v>1</v>
      </c>
      <c r="AV51">
        <v>22.99</v>
      </c>
      <c r="AW51">
        <v>0</v>
      </c>
      <c r="AY51">
        <v>0</v>
      </c>
      <c r="AZ51">
        <v>22.99</v>
      </c>
      <c r="BB51" t="s">
        <v>94</v>
      </c>
      <c r="BD51" t="s">
        <v>94</v>
      </c>
      <c r="BE51" t="s">
        <v>93</v>
      </c>
      <c r="BF51">
        <v>0</v>
      </c>
      <c r="BI51" t="s">
        <v>93</v>
      </c>
      <c r="BR51" t="s">
        <v>480</v>
      </c>
    </row>
    <row r="52" spans="1:71" x14ac:dyDescent="0.2">
      <c r="A52" t="s">
        <v>377</v>
      </c>
      <c r="B52" t="s">
        <v>481</v>
      </c>
      <c r="C52" t="s">
        <v>73</v>
      </c>
      <c r="E52">
        <v>1</v>
      </c>
      <c r="F52" t="s">
        <v>74</v>
      </c>
      <c r="G52">
        <v>16</v>
      </c>
      <c r="H52">
        <v>0</v>
      </c>
      <c r="I52">
        <v>0</v>
      </c>
      <c r="J52">
        <v>0</v>
      </c>
      <c r="K52">
        <v>16</v>
      </c>
      <c r="L52" t="s">
        <v>422</v>
      </c>
      <c r="N52" t="s">
        <v>76</v>
      </c>
      <c r="O52" t="s">
        <v>77</v>
      </c>
      <c r="P52" t="s">
        <v>297</v>
      </c>
      <c r="Q52" t="s">
        <v>194</v>
      </c>
      <c r="R52" t="s">
        <v>423</v>
      </c>
      <c r="S52" t="s">
        <v>71</v>
      </c>
      <c r="T52" t="s">
        <v>424</v>
      </c>
      <c r="U52">
        <v>1</v>
      </c>
      <c r="V52" t="s">
        <v>80</v>
      </c>
      <c r="W52">
        <v>16</v>
      </c>
      <c r="X52">
        <v>0</v>
      </c>
      <c r="Z52">
        <v>0</v>
      </c>
      <c r="AA52">
        <v>16</v>
      </c>
      <c r="AB52" t="s">
        <v>196</v>
      </c>
      <c r="AC52" t="s">
        <v>208</v>
      </c>
      <c r="AD52" t="s">
        <v>482</v>
      </c>
      <c r="AE52" t="s">
        <v>483</v>
      </c>
      <c r="AF52" t="str">
        <f>"14111507"</f>
        <v>14111507</v>
      </c>
      <c r="AG52" t="s">
        <v>484</v>
      </c>
      <c r="AH52" t="s">
        <v>485</v>
      </c>
      <c r="AI52" t="s">
        <v>486</v>
      </c>
      <c r="AJ52" t="s">
        <v>487</v>
      </c>
      <c r="AK52" t="s">
        <v>488</v>
      </c>
      <c r="AL52" t="s">
        <v>387</v>
      </c>
      <c r="AM52" t="s">
        <v>387</v>
      </c>
      <c r="AO52" t="str">
        <f>"6355"</f>
        <v>6355</v>
      </c>
      <c r="AP52" t="str">
        <f>"6355"</f>
        <v>6355</v>
      </c>
      <c r="AQ52" t="s">
        <v>92</v>
      </c>
      <c r="AS52" t="s">
        <v>93</v>
      </c>
      <c r="AT52">
        <v>16</v>
      </c>
      <c r="AU52">
        <v>1</v>
      </c>
      <c r="AV52">
        <v>16</v>
      </c>
      <c r="AW52">
        <v>0</v>
      </c>
      <c r="AY52">
        <v>0</v>
      </c>
      <c r="AZ52">
        <v>16</v>
      </c>
      <c r="BB52" t="s">
        <v>94</v>
      </c>
      <c r="BD52" t="s">
        <v>94</v>
      </c>
      <c r="BE52" t="s">
        <v>93</v>
      </c>
      <c r="BF52">
        <v>0</v>
      </c>
      <c r="BI52" t="s">
        <v>93</v>
      </c>
      <c r="BR52" t="s">
        <v>324</v>
      </c>
    </row>
    <row r="53" spans="1:71" x14ac:dyDescent="0.2">
      <c r="A53" t="s">
        <v>377</v>
      </c>
      <c r="B53" t="s">
        <v>489</v>
      </c>
      <c r="C53" t="s">
        <v>73</v>
      </c>
      <c r="E53">
        <v>1</v>
      </c>
      <c r="F53" t="s">
        <v>74</v>
      </c>
      <c r="G53">
        <v>14.84</v>
      </c>
      <c r="H53">
        <v>0</v>
      </c>
      <c r="I53">
        <v>0</v>
      </c>
      <c r="J53">
        <v>0</v>
      </c>
      <c r="K53">
        <v>14.84</v>
      </c>
      <c r="L53" t="s">
        <v>422</v>
      </c>
      <c r="N53" t="s">
        <v>76</v>
      </c>
      <c r="O53" t="s">
        <v>77</v>
      </c>
      <c r="P53" t="s">
        <v>297</v>
      </c>
      <c r="Q53" t="s">
        <v>194</v>
      </c>
      <c r="R53" t="s">
        <v>423</v>
      </c>
      <c r="S53" t="s">
        <v>71</v>
      </c>
      <c r="T53" t="s">
        <v>424</v>
      </c>
      <c r="U53">
        <v>1</v>
      </c>
      <c r="V53" t="s">
        <v>80</v>
      </c>
      <c r="W53">
        <v>14.84</v>
      </c>
      <c r="X53">
        <v>0</v>
      </c>
      <c r="Z53">
        <v>0</v>
      </c>
      <c r="AA53">
        <v>14.84</v>
      </c>
      <c r="AB53" t="s">
        <v>196</v>
      </c>
      <c r="AC53" t="s">
        <v>490</v>
      </c>
      <c r="AD53" t="s">
        <v>491</v>
      </c>
      <c r="AE53" t="s">
        <v>492</v>
      </c>
      <c r="AF53" t="str">
        <f>"43191607"</f>
        <v>43191607</v>
      </c>
      <c r="AG53" t="s">
        <v>84</v>
      </c>
      <c r="AH53" t="s">
        <v>100</v>
      </c>
      <c r="AI53" t="s">
        <v>101</v>
      </c>
      <c r="AJ53" t="s">
        <v>102</v>
      </c>
      <c r="AL53" t="s">
        <v>493</v>
      </c>
      <c r="AM53" t="s">
        <v>494</v>
      </c>
      <c r="AO53" t="s">
        <v>495</v>
      </c>
      <c r="AP53" t="s">
        <v>495</v>
      </c>
      <c r="AQ53" t="s">
        <v>92</v>
      </c>
      <c r="AS53" t="s">
        <v>93</v>
      </c>
      <c r="AT53">
        <v>14.84</v>
      </c>
      <c r="AU53">
        <v>1</v>
      </c>
      <c r="AV53">
        <v>14.84</v>
      </c>
      <c r="AW53">
        <v>0</v>
      </c>
      <c r="AY53">
        <v>0</v>
      </c>
      <c r="AZ53">
        <v>14.84</v>
      </c>
      <c r="BB53" t="s">
        <v>94</v>
      </c>
      <c r="BD53" t="s">
        <v>94</v>
      </c>
      <c r="BE53" t="s">
        <v>431</v>
      </c>
      <c r="BF53">
        <v>0.06</v>
      </c>
      <c r="BI53" t="s">
        <v>93</v>
      </c>
      <c r="BR53" t="s">
        <v>494</v>
      </c>
    </row>
    <row r="54" spans="1:71" x14ac:dyDescent="0.2">
      <c r="A54" t="s">
        <v>377</v>
      </c>
      <c r="B54" t="s">
        <v>496</v>
      </c>
      <c r="C54" t="s">
        <v>73</v>
      </c>
      <c r="E54">
        <v>1</v>
      </c>
      <c r="F54" t="s">
        <v>74</v>
      </c>
      <c r="G54">
        <v>21.99</v>
      </c>
      <c r="H54">
        <v>0</v>
      </c>
      <c r="I54">
        <v>0</v>
      </c>
      <c r="J54">
        <v>0</v>
      </c>
      <c r="K54">
        <v>21.99</v>
      </c>
      <c r="L54" t="s">
        <v>422</v>
      </c>
      <c r="N54" t="s">
        <v>76</v>
      </c>
      <c r="O54" t="s">
        <v>77</v>
      </c>
      <c r="P54" t="s">
        <v>297</v>
      </c>
      <c r="Q54" t="s">
        <v>194</v>
      </c>
      <c r="R54" t="s">
        <v>423</v>
      </c>
      <c r="S54" t="s">
        <v>71</v>
      </c>
      <c r="T54" t="s">
        <v>424</v>
      </c>
      <c r="U54">
        <v>1</v>
      </c>
      <c r="V54" t="s">
        <v>80</v>
      </c>
      <c r="W54">
        <v>21.99</v>
      </c>
      <c r="X54">
        <v>0</v>
      </c>
      <c r="Z54">
        <v>0</v>
      </c>
      <c r="AA54">
        <v>21.99</v>
      </c>
      <c r="AB54" t="s">
        <v>196</v>
      </c>
      <c r="AC54" t="s">
        <v>131</v>
      </c>
      <c r="AD54" t="s">
        <v>497</v>
      </c>
      <c r="AE54" t="s">
        <v>498</v>
      </c>
      <c r="AF54" t="str">
        <f>"45111600"</f>
        <v>45111600</v>
      </c>
      <c r="AG54" t="s">
        <v>211</v>
      </c>
      <c r="AH54" t="s">
        <v>499</v>
      </c>
      <c r="AI54" t="s">
        <v>500</v>
      </c>
      <c r="AJ54" t="s">
        <v>500</v>
      </c>
      <c r="AL54" t="s">
        <v>501</v>
      </c>
      <c r="AM54" t="s">
        <v>501</v>
      </c>
      <c r="AP54" t="s">
        <v>502</v>
      </c>
      <c r="AQ54" t="s">
        <v>92</v>
      </c>
      <c r="AS54" t="s">
        <v>93</v>
      </c>
      <c r="AT54">
        <v>21.99</v>
      </c>
      <c r="AU54">
        <v>1</v>
      </c>
      <c r="AV54">
        <v>21.99</v>
      </c>
      <c r="AW54">
        <v>0</v>
      </c>
      <c r="AY54">
        <v>0</v>
      </c>
      <c r="AZ54">
        <v>21.99</v>
      </c>
      <c r="BB54" t="s">
        <v>94</v>
      </c>
      <c r="BD54" t="s">
        <v>94</v>
      </c>
      <c r="BE54" t="s">
        <v>93</v>
      </c>
      <c r="BF54">
        <v>0</v>
      </c>
      <c r="BI54" t="s">
        <v>93</v>
      </c>
      <c r="BR54" t="s">
        <v>503</v>
      </c>
    </row>
    <row r="55" spans="1:71" x14ac:dyDescent="0.2">
      <c r="A55" t="s">
        <v>377</v>
      </c>
      <c r="B55" t="s">
        <v>504</v>
      </c>
      <c r="C55" t="s">
        <v>73</v>
      </c>
      <c r="E55">
        <v>1</v>
      </c>
      <c r="F55" t="s">
        <v>74</v>
      </c>
      <c r="G55">
        <v>1000</v>
      </c>
      <c r="H55">
        <v>0</v>
      </c>
      <c r="I55">
        <v>0</v>
      </c>
      <c r="J55">
        <v>0</v>
      </c>
      <c r="K55">
        <v>1000</v>
      </c>
      <c r="L55" t="s">
        <v>422</v>
      </c>
      <c r="N55" t="s">
        <v>76</v>
      </c>
      <c r="O55" t="s">
        <v>77</v>
      </c>
      <c r="P55" t="s">
        <v>377</v>
      </c>
      <c r="Q55" t="s">
        <v>194</v>
      </c>
      <c r="R55" t="s">
        <v>93</v>
      </c>
      <c r="S55" t="s">
        <v>93</v>
      </c>
      <c r="U55">
        <v>1</v>
      </c>
      <c r="V55" t="s">
        <v>505</v>
      </c>
      <c r="W55">
        <v>1000</v>
      </c>
      <c r="Z55">
        <v>0</v>
      </c>
      <c r="AA55">
        <v>1000</v>
      </c>
      <c r="AC55" t="s">
        <v>506</v>
      </c>
      <c r="AD55" t="s">
        <v>507</v>
      </c>
      <c r="AE55" t="s">
        <v>508</v>
      </c>
      <c r="AF55" t="str">
        <f>"64151505"</f>
        <v>64151505</v>
      </c>
      <c r="AG55" t="s">
        <v>509</v>
      </c>
      <c r="AH55" t="s">
        <v>510</v>
      </c>
      <c r="AI55" t="s">
        <v>511</v>
      </c>
      <c r="AJ55" t="s">
        <v>512</v>
      </c>
      <c r="AL55" t="s">
        <v>513</v>
      </c>
      <c r="AM55" t="s">
        <v>514</v>
      </c>
      <c r="AO55" t="s">
        <v>515</v>
      </c>
      <c r="AP55" t="s">
        <v>515</v>
      </c>
      <c r="AQ55" t="s">
        <v>92</v>
      </c>
      <c r="AS55" t="s">
        <v>93</v>
      </c>
      <c r="AT55">
        <v>1000</v>
      </c>
      <c r="AU55">
        <v>1</v>
      </c>
      <c r="AV55">
        <v>1000</v>
      </c>
      <c r="AY55">
        <v>0</v>
      </c>
      <c r="AZ55">
        <v>1000</v>
      </c>
      <c r="BB55" t="s">
        <v>94</v>
      </c>
      <c r="BD55" t="s">
        <v>94</v>
      </c>
      <c r="BE55" t="s">
        <v>93</v>
      </c>
      <c r="BF55">
        <v>0</v>
      </c>
      <c r="BI55" t="s">
        <v>93</v>
      </c>
      <c r="BR55" t="s">
        <v>324</v>
      </c>
    </row>
    <row r="56" spans="1:71" x14ac:dyDescent="0.2">
      <c r="A56" t="s">
        <v>516</v>
      </c>
      <c r="B56" t="s">
        <v>517</v>
      </c>
      <c r="C56" t="s">
        <v>73</v>
      </c>
      <c r="E56">
        <v>1</v>
      </c>
      <c r="F56" t="s">
        <v>74</v>
      </c>
      <c r="G56">
        <v>86.33</v>
      </c>
      <c r="H56">
        <v>0</v>
      </c>
      <c r="I56">
        <v>0</v>
      </c>
      <c r="J56">
        <v>0</v>
      </c>
      <c r="K56">
        <v>86.33</v>
      </c>
      <c r="L56" t="s">
        <v>422</v>
      </c>
      <c r="N56" t="s">
        <v>76</v>
      </c>
      <c r="O56" t="s">
        <v>77</v>
      </c>
      <c r="P56" t="s">
        <v>518</v>
      </c>
      <c r="Q56" t="s">
        <v>194</v>
      </c>
      <c r="R56" t="s">
        <v>519</v>
      </c>
      <c r="S56" t="s">
        <v>520</v>
      </c>
      <c r="T56" t="s">
        <v>521</v>
      </c>
      <c r="U56">
        <v>1</v>
      </c>
      <c r="V56" t="s">
        <v>80</v>
      </c>
      <c r="W56">
        <v>86.33</v>
      </c>
      <c r="X56">
        <v>0</v>
      </c>
      <c r="Z56">
        <v>0</v>
      </c>
      <c r="AA56">
        <v>86.33</v>
      </c>
      <c r="AB56" t="s">
        <v>196</v>
      </c>
      <c r="AC56" t="s">
        <v>208</v>
      </c>
      <c r="AD56" t="s">
        <v>522</v>
      </c>
      <c r="AE56" t="s">
        <v>523</v>
      </c>
      <c r="AF56" t="str">
        <f>"41111715"</f>
        <v>41111715</v>
      </c>
      <c r="AG56" t="s">
        <v>168</v>
      </c>
      <c r="AH56" t="s">
        <v>524</v>
      </c>
      <c r="AI56" t="s">
        <v>525</v>
      </c>
      <c r="AJ56" t="s">
        <v>526</v>
      </c>
      <c r="AL56" t="s">
        <v>527</v>
      </c>
      <c r="AM56" t="s">
        <v>527</v>
      </c>
      <c r="AO56" t="s">
        <v>528</v>
      </c>
      <c r="AP56" t="s">
        <v>528</v>
      </c>
      <c r="AQ56" t="s">
        <v>92</v>
      </c>
      <c r="AS56" t="s">
        <v>93</v>
      </c>
      <c r="AT56">
        <v>86.33</v>
      </c>
      <c r="AU56">
        <v>1</v>
      </c>
      <c r="AV56">
        <v>86.33</v>
      </c>
      <c r="AW56">
        <v>0</v>
      </c>
      <c r="AY56">
        <v>0</v>
      </c>
      <c r="AZ56">
        <v>86.33</v>
      </c>
      <c r="BB56" t="s">
        <v>94</v>
      </c>
      <c r="BD56" t="s">
        <v>94</v>
      </c>
      <c r="BE56" t="s">
        <v>431</v>
      </c>
      <c r="BF56">
        <v>2.66</v>
      </c>
      <c r="BI56" t="s">
        <v>93</v>
      </c>
      <c r="BR56" t="s">
        <v>529</v>
      </c>
    </row>
    <row r="57" spans="1:71" x14ac:dyDescent="0.2">
      <c r="A57" t="s">
        <v>516</v>
      </c>
      <c r="B57" t="s">
        <v>530</v>
      </c>
      <c r="C57" t="s">
        <v>73</v>
      </c>
      <c r="E57">
        <v>1</v>
      </c>
      <c r="F57" t="s">
        <v>74</v>
      </c>
      <c r="G57">
        <v>16.64</v>
      </c>
      <c r="H57">
        <v>0</v>
      </c>
      <c r="I57">
        <v>0</v>
      </c>
      <c r="J57">
        <v>0</v>
      </c>
      <c r="K57">
        <v>16.64</v>
      </c>
      <c r="L57" t="s">
        <v>422</v>
      </c>
      <c r="N57" t="s">
        <v>76</v>
      </c>
      <c r="O57" t="s">
        <v>77</v>
      </c>
      <c r="P57" t="s">
        <v>518</v>
      </c>
      <c r="Q57" t="s">
        <v>194</v>
      </c>
      <c r="R57" t="s">
        <v>519</v>
      </c>
      <c r="S57" t="s">
        <v>520</v>
      </c>
      <c r="T57" t="s">
        <v>521</v>
      </c>
      <c r="U57">
        <v>1</v>
      </c>
      <c r="V57" t="s">
        <v>80</v>
      </c>
      <c r="W57">
        <v>16.64</v>
      </c>
      <c r="X57">
        <v>0</v>
      </c>
      <c r="Z57">
        <v>0</v>
      </c>
      <c r="AA57">
        <v>16.64</v>
      </c>
      <c r="AB57" t="s">
        <v>196</v>
      </c>
      <c r="AC57" t="s">
        <v>131</v>
      </c>
      <c r="AD57" t="s">
        <v>531</v>
      </c>
      <c r="AE57" t="s">
        <v>532</v>
      </c>
      <c r="AF57" t="str">
        <f>"26111704"</f>
        <v>26111704</v>
      </c>
      <c r="AG57" t="s">
        <v>118</v>
      </c>
      <c r="AH57" t="s">
        <v>224</v>
      </c>
      <c r="AI57" t="s">
        <v>533</v>
      </c>
      <c r="AJ57" t="s">
        <v>534</v>
      </c>
      <c r="AK57" t="s">
        <v>535</v>
      </c>
      <c r="AL57" t="s">
        <v>536</v>
      </c>
      <c r="AM57" t="s">
        <v>537</v>
      </c>
      <c r="AO57">
        <v>1.500221</v>
      </c>
      <c r="AP57">
        <v>1.500221</v>
      </c>
      <c r="AQ57" t="s">
        <v>92</v>
      </c>
      <c r="AS57" t="s">
        <v>93</v>
      </c>
      <c r="AT57">
        <v>16.64</v>
      </c>
      <c r="AU57">
        <v>1</v>
      </c>
      <c r="AV57">
        <v>16.64</v>
      </c>
      <c r="AW57">
        <v>0</v>
      </c>
      <c r="AY57">
        <v>0</v>
      </c>
      <c r="AZ57">
        <v>16.64</v>
      </c>
      <c r="BB57" t="s">
        <v>94</v>
      </c>
      <c r="BD57" t="s">
        <v>94</v>
      </c>
      <c r="BE57" t="s">
        <v>431</v>
      </c>
      <c r="BF57">
        <v>0.34</v>
      </c>
      <c r="BI57" t="s">
        <v>93</v>
      </c>
      <c r="BR57" t="s">
        <v>538</v>
      </c>
    </row>
    <row r="58" spans="1:71" x14ac:dyDescent="0.2">
      <c r="A58" t="s">
        <v>516</v>
      </c>
      <c r="B58" t="s">
        <v>539</v>
      </c>
      <c r="C58" t="s">
        <v>73</v>
      </c>
      <c r="E58">
        <v>1</v>
      </c>
      <c r="F58" t="s">
        <v>74</v>
      </c>
      <c r="G58">
        <v>5.97</v>
      </c>
      <c r="H58">
        <v>0</v>
      </c>
      <c r="I58">
        <v>0</v>
      </c>
      <c r="J58">
        <v>0</v>
      </c>
      <c r="K58">
        <v>5.97</v>
      </c>
      <c r="L58" t="s">
        <v>422</v>
      </c>
      <c r="N58" t="s">
        <v>76</v>
      </c>
      <c r="O58" t="s">
        <v>77</v>
      </c>
      <c r="P58" t="s">
        <v>516</v>
      </c>
      <c r="Q58" t="s">
        <v>194</v>
      </c>
      <c r="R58" t="s">
        <v>519</v>
      </c>
      <c r="S58" t="s">
        <v>520</v>
      </c>
      <c r="T58" t="s">
        <v>540</v>
      </c>
      <c r="U58">
        <v>1</v>
      </c>
      <c r="V58" t="s">
        <v>80</v>
      </c>
      <c r="W58">
        <v>5.97</v>
      </c>
      <c r="X58">
        <v>0</v>
      </c>
      <c r="Z58">
        <v>0</v>
      </c>
      <c r="AA58">
        <v>5.97</v>
      </c>
      <c r="AB58" t="s">
        <v>196</v>
      </c>
      <c r="AC58" t="s">
        <v>131</v>
      </c>
      <c r="AD58" t="s">
        <v>541</v>
      </c>
      <c r="AE58" t="s">
        <v>542</v>
      </c>
      <c r="AF58" t="str">
        <f>"43191600"</f>
        <v>43191600</v>
      </c>
      <c r="AG58" t="s">
        <v>84</v>
      </c>
      <c r="AH58" t="s">
        <v>100</v>
      </c>
      <c r="AI58" t="s">
        <v>101</v>
      </c>
      <c r="AJ58" t="s">
        <v>101</v>
      </c>
      <c r="AL58" t="s">
        <v>543</v>
      </c>
      <c r="AM58" t="s">
        <v>543</v>
      </c>
      <c r="AO58" t="s">
        <v>544</v>
      </c>
      <c r="AP58" t="s">
        <v>544</v>
      </c>
      <c r="AQ58" t="s">
        <v>92</v>
      </c>
      <c r="AS58" t="s">
        <v>93</v>
      </c>
      <c r="AT58">
        <v>5.97</v>
      </c>
      <c r="AU58">
        <v>1</v>
      </c>
      <c r="AV58">
        <v>5.97</v>
      </c>
      <c r="AW58">
        <v>0</v>
      </c>
      <c r="AY58">
        <v>0</v>
      </c>
      <c r="AZ58">
        <v>5.97</v>
      </c>
      <c r="BB58" t="s">
        <v>94</v>
      </c>
      <c r="BD58" t="s">
        <v>94</v>
      </c>
      <c r="BE58" t="s">
        <v>93</v>
      </c>
      <c r="BF58">
        <v>0</v>
      </c>
      <c r="BI58" t="s">
        <v>93</v>
      </c>
      <c r="BR58" t="s">
        <v>545</v>
      </c>
      <c r="BS58" t="s">
        <v>96</v>
      </c>
    </row>
    <row r="59" spans="1:71" x14ac:dyDescent="0.2">
      <c r="A59" t="s">
        <v>516</v>
      </c>
      <c r="B59" t="s">
        <v>546</v>
      </c>
      <c r="C59" t="s">
        <v>73</v>
      </c>
      <c r="E59">
        <v>1</v>
      </c>
      <c r="F59" t="s">
        <v>74</v>
      </c>
      <c r="G59">
        <v>27.54</v>
      </c>
      <c r="H59">
        <v>0</v>
      </c>
      <c r="I59">
        <v>0</v>
      </c>
      <c r="J59">
        <v>0</v>
      </c>
      <c r="K59">
        <v>27.54</v>
      </c>
      <c r="L59" t="s">
        <v>422</v>
      </c>
      <c r="N59" t="s">
        <v>76</v>
      </c>
      <c r="O59" t="s">
        <v>77</v>
      </c>
      <c r="P59" t="s">
        <v>518</v>
      </c>
      <c r="Q59" t="s">
        <v>194</v>
      </c>
      <c r="R59" t="s">
        <v>519</v>
      </c>
      <c r="S59" t="s">
        <v>520</v>
      </c>
      <c r="T59" t="s">
        <v>521</v>
      </c>
      <c r="U59">
        <v>1</v>
      </c>
      <c r="V59" t="s">
        <v>80</v>
      </c>
      <c r="W59">
        <v>27.54</v>
      </c>
      <c r="X59">
        <v>0</v>
      </c>
      <c r="Z59">
        <v>0</v>
      </c>
      <c r="AA59">
        <v>27.54</v>
      </c>
      <c r="AB59" t="s">
        <v>196</v>
      </c>
      <c r="AC59" t="s">
        <v>115</v>
      </c>
      <c r="AD59" t="s">
        <v>547</v>
      </c>
      <c r="AE59" t="s">
        <v>548</v>
      </c>
      <c r="AF59" t="str">
        <f>"43210000"</f>
        <v>43210000</v>
      </c>
      <c r="AG59" t="s">
        <v>84</v>
      </c>
      <c r="AH59" t="s">
        <v>85</v>
      </c>
      <c r="AI59" t="s">
        <v>85</v>
      </c>
      <c r="AJ59" t="s">
        <v>85</v>
      </c>
      <c r="AL59" t="s">
        <v>549</v>
      </c>
      <c r="AM59" t="s">
        <v>550</v>
      </c>
      <c r="AP59" t="s">
        <v>551</v>
      </c>
      <c r="AQ59" t="s">
        <v>92</v>
      </c>
      <c r="AS59" t="s">
        <v>93</v>
      </c>
      <c r="AT59">
        <v>27.54</v>
      </c>
      <c r="AU59">
        <v>1</v>
      </c>
      <c r="AV59">
        <v>27.54</v>
      </c>
      <c r="AW59">
        <v>0</v>
      </c>
      <c r="AY59">
        <v>0</v>
      </c>
      <c r="AZ59">
        <v>27.54</v>
      </c>
      <c r="BB59" t="s">
        <v>94</v>
      </c>
      <c r="BD59" t="s">
        <v>94</v>
      </c>
      <c r="BE59" t="s">
        <v>93</v>
      </c>
      <c r="BF59">
        <v>0</v>
      </c>
      <c r="BI59" t="s">
        <v>93</v>
      </c>
      <c r="BR59" t="s">
        <v>550</v>
      </c>
    </row>
    <row r="60" spans="1:71" x14ac:dyDescent="0.2">
      <c r="A60" t="s">
        <v>516</v>
      </c>
      <c r="B60" t="s">
        <v>552</v>
      </c>
      <c r="C60" t="s">
        <v>73</v>
      </c>
      <c r="E60">
        <v>1</v>
      </c>
      <c r="F60" t="s">
        <v>74</v>
      </c>
      <c r="G60">
        <v>11.74</v>
      </c>
      <c r="H60">
        <v>0</v>
      </c>
      <c r="I60">
        <v>0</v>
      </c>
      <c r="J60">
        <v>0</v>
      </c>
      <c r="K60">
        <v>11.74</v>
      </c>
      <c r="L60" t="s">
        <v>193</v>
      </c>
      <c r="N60" t="s">
        <v>76</v>
      </c>
      <c r="O60" t="s">
        <v>77</v>
      </c>
      <c r="P60" t="s">
        <v>516</v>
      </c>
      <c r="Q60" t="s">
        <v>194</v>
      </c>
      <c r="R60" t="s">
        <v>93</v>
      </c>
      <c r="S60" s="1">
        <v>46000</v>
      </c>
      <c r="T60" t="s">
        <v>553</v>
      </c>
      <c r="U60">
        <v>1</v>
      </c>
      <c r="V60" t="s">
        <v>80</v>
      </c>
      <c r="W60">
        <v>11.74</v>
      </c>
      <c r="X60">
        <v>0</v>
      </c>
      <c r="Z60">
        <v>0</v>
      </c>
      <c r="AA60">
        <v>11.74</v>
      </c>
      <c r="AB60" t="s">
        <v>554</v>
      </c>
      <c r="AC60" t="s">
        <v>146</v>
      </c>
      <c r="AD60" t="s">
        <v>555</v>
      </c>
      <c r="AE60" t="s">
        <v>556</v>
      </c>
      <c r="AF60" t="str">
        <f>"27112700"</f>
        <v>27112700</v>
      </c>
      <c r="AG60" t="s">
        <v>557</v>
      </c>
      <c r="AH60" t="s">
        <v>558</v>
      </c>
      <c r="AI60" t="s">
        <v>559</v>
      </c>
      <c r="AJ60" t="s">
        <v>559</v>
      </c>
      <c r="AL60" t="s">
        <v>560</v>
      </c>
      <c r="AM60" t="s">
        <v>560</v>
      </c>
      <c r="AP60" t="s">
        <v>561</v>
      </c>
      <c r="AQ60" t="s">
        <v>92</v>
      </c>
      <c r="AS60" t="s">
        <v>93</v>
      </c>
      <c r="AT60">
        <v>11.74</v>
      </c>
      <c r="AU60">
        <v>1</v>
      </c>
      <c r="AV60">
        <v>11.74</v>
      </c>
      <c r="AW60">
        <v>0</v>
      </c>
      <c r="AY60">
        <v>0</v>
      </c>
      <c r="AZ60">
        <v>11.74</v>
      </c>
      <c r="BB60" t="s">
        <v>94</v>
      </c>
      <c r="BD60" t="s">
        <v>94</v>
      </c>
      <c r="BE60" t="s">
        <v>431</v>
      </c>
      <c r="BF60">
        <v>0.12</v>
      </c>
      <c r="BI60" t="s">
        <v>93</v>
      </c>
      <c r="BR60" t="s">
        <v>562</v>
      </c>
    </row>
    <row r="61" spans="1:71" x14ac:dyDescent="0.2">
      <c r="A61" t="s">
        <v>516</v>
      </c>
      <c r="B61" t="s">
        <v>563</v>
      </c>
      <c r="C61" t="s">
        <v>73</v>
      </c>
      <c r="E61">
        <v>1</v>
      </c>
      <c r="F61" t="s">
        <v>74</v>
      </c>
      <c r="G61">
        <v>129.99</v>
      </c>
      <c r="H61">
        <v>0</v>
      </c>
      <c r="I61">
        <v>0</v>
      </c>
      <c r="J61">
        <v>0</v>
      </c>
      <c r="K61">
        <v>129.99</v>
      </c>
      <c r="L61" t="s">
        <v>422</v>
      </c>
      <c r="N61" t="s">
        <v>76</v>
      </c>
      <c r="O61" t="s">
        <v>77</v>
      </c>
      <c r="P61" t="s">
        <v>518</v>
      </c>
      <c r="Q61" t="s">
        <v>194</v>
      </c>
      <c r="R61" t="s">
        <v>519</v>
      </c>
      <c r="S61" t="s">
        <v>520</v>
      </c>
      <c r="T61" t="s">
        <v>521</v>
      </c>
      <c r="U61">
        <v>1</v>
      </c>
      <c r="V61" t="s">
        <v>80</v>
      </c>
      <c r="W61">
        <v>129.99</v>
      </c>
      <c r="X61">
        <v>0</v>
      </c>
      <c r="Z61">
        <v>0</v>
      </c>
      <c r="AA61">
        <v>129.99</v>
      </c>
      <c r="AB61" t="s">
        <v>196</v>
      </c>
      <c r="AC61" t="s">
        <v>115</v>
      </c>
      <c r="AD61" t="s">
        <v>564</v>
      </c>
      <c r="AE61" t="s">
        <v>565</v>
      </c>
      <c r="AF61" t="str">
        <f>"43202000"</f>
        <v>43202000</v>
      </c>
      <c r="AG61" t="s">
        <v>84</v>
      </c>
      <c r="AH61" t="s">
        <v>112</v>
      </c>
      <c r="AI61" t="s">
        <v>566</v>
      </c>
      <c r="AJ61" t="s">
        <v>566</v>
      </c>
      <c r="AK61" t="s">
        <v>567</v>
      </c>
      <c r="AL61" t="s">
        <v>568</v>
      </c>
      <c r="AM61" t="s">
        <v>568</v>
      </c>
      <c r="AO61" t="s">
        <v>569</v>
      </c>
      <c r="AP61" t="s">
        <v>570</v>
      </c>
      <c r="AQ61" t="s">
        <v>92</v>
      </c>
      <c r="AS61" t="s">
        <v>93</v>
      </c>
      <c r="AT61">
        <v>129.99</v>
      </c>
      <c r="AU61">
        <v>1</v>
      </c>
      <c r="AV61">
        <v>129.99</v>
      </c>
      <c r="AW61">
        <v>0</v>
      </c>
      <c r="AY61">
        <v>0</v>
      </c>
      <c r="AZ61">
        <v>129.99</v>
      </c>
      <c r="BB61" t="s">
        <v>94</v>
      </c>
      <c r="BD61" t="s">
        <v>94</v>
      </c>
      <c r="BE61" t="s">
        <v>93</v>
      </c>
      <c r="BF61">
        <v>0</v>
      </c>
      <c r="BI61" t="s">
        <v>93</v>
      </c>
      <c r="BR61" t="s">
        <v>568</v>
      </c>
    </row>
    <row r="62" spans="1:71" x14ac:dyDescent="0.2">
      <c r="A62" t="s">
        <v>516</v>
      </c>
      <c r="B62" t="s">
        <v>571</v>
      </c>
      <c r="C62" t="s">
        <v>73</v>
      </c>
      <c r="E62">
        <v>1</v>
      </c>
      <c r="F62" t="s">
        <v>74</v>
      </c>
      <c r="G62">
        <v>69.59</v>
      </c>
      <c r="H62">
        <v>0</v>
      </c>
      <c r="I62">
        <v>0</v>
      </c>
      <c r="J62">
        <v>0</v>
      </c>
      <c r="K62">
        <v>69.59</v>
      </c>
      <c r="L62" t="s">
        <v>422</v>
      </c>
      <c r="N62" t="s">
        <v>76</v>
      </c>
      <c r="O62" t="s">
        <v>77</v>
      </c>
      <c r="P62" t="s">
        <v>518</v>
      </c>
      <c r="Q62" t="s">
        <v>194</v>
      </c>
      <c r="R62" t="s">
        <v>519</v>
      </c>
      <c r="S62" t="s">
        <v>520</v>
      </c>
      <c r="T62" t="s">
        <v>572</v>
      </c>
      <c r="U62">
        <v>1</v>
      </c>
      <c r="V62" t="s">
        <v>80</v>
      </c>
      <c r="W62">
        <v>69.59</v>
      </c>
      <c r="X62">
        <v>0</v>
      </c>
      <c r="Z62">
        <v>0</v>
      </c>
      <c r="AA62">
        <v>69.59</v>
      </c>
      <c r="AB62" t="s">
        <v>196</v>
      </c>
      <c r="AC62" t="s">
        <v>261</v>
      </c>
      <c r="AD62" t="s">
        <v>573</v>
      </c>
      <c r="AE62" t="s">
        <v>574</v>
      </c>
      <c r="AF62" t="str">
        <f>"42142905"</f>
        <v>42142905</v>
      </c>
      <c r="AG62" t="s">
        <v>382</v>
      </c>
      <c r="AH62" t="s">
        <v>383</v>
      </c>
      <c r="AI62" t="s">
        <v>384</v>
      </c>
      <c r="AJ62" t="s">
        <v>385</v>
      </c>
      <c r="AK62" t="s">
        <v>386</v>
      </c>
      <c r="AL62" t="s">
        <v>387</v>
      </c>
      <c r="AM62" t="s">
        <v>575</v>
      </c>
      <c r="AO62" t="s">
        <v>576</v>
      </c>
      <c r="AP62" t="s">
        <v>577</v>
      </c>
      <c r="AQ62" t="s">
        <v>92</v>
      </c>
      <c r="AS62" t="s">
        <v>93</v>
      </c>
      <c r="AT62">
        <v>69.59</v>
      </c>
      <c r="AU62">
        <v>1</v>
      </c>
      <c r="AV62">
        <v>69.59</v>
      </c>
      <c r="AW62">
        <v>0</v>
      </c>
      <c r="AY62">
        <v>0</v>
      </c>
      <c r="AZ62">
        <v>69.59</v>
      </c>
      <c r="BB62" t="s">
        <v>94</v>
      </c>
      <c r="BD62" t="s">
        <v>94</v>
      </c>
      <c r="BE62" t="s">
        <v>93</v>
      </c>
      <c r="BF62">
        <v>0</v>
      </c>
      <c r="BI62" t="s">
        <v>93</v>
      </c>
      <c r="BR62" t="s">
        <v>324</v>
      </c>
    </row>
    <row r="63" spans="1:71" x14ac:dyDescent="0.2">
      <c r="A63" t="s">
        <v>516</v>
      </c>
      <c r="B63" t="s">
        <v>578</v>
      </c>
      <c r="C63" t="s">
        <v>73</v>
      </c>
      <c r="E63">
        <v>1</v>
      </c>
      <c r="F63" t="s">
        <v>74</v>
      </c>
      <c r="G63">
        <v>89.01</v>
      </c>
      <c r="H63">
        <v>0</v>
      </c>
      <c r="I63">
        <v>0</v>
      </c>
      <c r="J63">
        <v>0</v>
      </c>
      <c r="K63">
        <v>89.01</v>
      </c>
      <c r="L63" t="s">
        <v>193</v>
      </c>
      <c r="N63" t="s">
        <v>76</v>
      </c>
      <c r="O63" t="s">
        <v>77</v>
      </c>
      <c r="P63" t="s">
        <v>516</v>
      </c>
      <c r="Q63" t="s">
        <v>194</v>
      </c>
      <c r="R63" t="s">
        <v>93</v>
      </c>
      <c r="S63" t="s">
        <v>79</v>
      </c>
      <c r="T63" t="str">
        <f>"392069000068"</f>
        <v>392069000068</v>
      </c>
      <c r="U63">
        <v>6</v>
      </c>
      <c r="V63" t="s">
        <v>80</v>
      </c>
      <c r="W63">
        <v>89.01</v>
      </c>
      <c r="X63">
        <v>0</v>
      </c>
      <c r="Z63">
        <v>0</v>
      </c>
      <c r="AA63">
        <v>89.01</v>
      </c>
      <c r="AB63" t="s">
        <v>579</v>
      </c>
      <c r="AC63" t="s">
        <v>139</v>
      </c>
      <c r="AD63" t="s">
        <v>580</v>
      </c>
      <c r="AE63" t="s">
        <v>581</v>
      </c>
      <c r="AF63" t="str">
        <f>"52161500"</f>
        <v>52161500</v>
      </c>
      <c r="AG63" t="s">
        <v>158</v>
      </c>
      <c r="AH63" t="s">
        <v>186</v>
      </c>
      <c r="AI63" t="s">
        <v>187</v>
      </c>
      <c r="AJ63" t="s">
        <v>187</v>
      </c>
      <c r="AL63" t="s">
        <v>582</v>
      </c>
      <c r="AM63" t="s">
        <v>583</v>
      </c>
      <c r="AO63" t="s">
        <v>584</v>
      </c>
      <c r="AP63" t="s">
        <v>585</v>
      </c>
      <c r="AQ63" t="s">
        <v>92</v>
      </c>
      <c r="AS63" t="s">
        <v>93</v>
      </c>
      <c r="AT63">
        <v>89.01</v>
      </c>
      <c r="AU63">
        <v>1</v>
      </c>
      <c r="AV63">
        <v>89.01</v>
      </c>
      <c r="AW63">
        <v>0</v>
      </c>
      <c r="AY63">
        <v>0</v>
      </c>
      <c r="AZ63">
        <v>89.01</v>
      </c>
      <c r="BB63" t="s">
        <v>94</v>
      </c>
      <c r="BD63" t="s">
        <v>94</v>
      </c>
      <c r="BE63" t="s">
        <v>431</v>
      </c>
      <c r="BF63">
        <v>0.94</v>
      </c>
      <c r="BI63" t="s">
        <v>93</v>
      </c>
      <c r="BR63" t="s">
        <v>586</v>
      </c>
      <c r="BS63" t="s">
        <v>587</v>
      </c>
    </row>
    <row r="64" spans="1:71" x14ac:dyDescent="0.2">
      <c r="A64" t="s">
        <v>516</v>
      </c>
      <c r="B64" t="s">
        <v>588</v>
      </c>
      <c r="C64" t="s">
        <v>73</v>
      </c>
      <c r="E64">
        <v>1</v>
      </c>
      <c r="F64" t="s">
        <v>74</v>
      </c>
      <c r="G64">
        <v>39.99</v>
      </c>
      <c r="H64">
        <v>0</v>
      </c>
      <c r="I64">
        <v>0</v>
      </c>
      <c r="J64">
        <v>0</v>
      </c>
      <c r="K64">
        <v>39.99</v>
      </c>
      <c r="L64" t="s">
        <v>422</v>
      </c>
      <c r="N64" t="s">
        <v>76</v>
      </c>
      <c r="O64" t="s">
        <v>77</v>
      </c>
      <c r="P64" t="s">
        <v>516</v>
      </c>
      <c r="Q64" t="s">
        <v>194</v>
      </c>
      <c r="R64" t="s">
        <v>519</v>
      </c>
      <c r="S64" t="s">
        <v>520</v>
      </c>
      <c r="T64" t="s">
        <v>589</v>
      </c>
      <c r="U64">
        <v>1</v>
      </c>
      <c r="V64" t="s">
        <v>80</v>
      </c>
      <c r="W64">
        <v>39.99</v>
      </c>
      <c r="X64">
        <v>0</v>
      </c>
      <c r="Z64">
        <v>0</v>
      </c>
      <c r="AA64">
        <v>39.99</v>
      </c>
      <c r="AB64" t="s">
        <v>196</v>
      </c>
      <c r="AC64" t="s">
        <v>261</v>
      </c>
      <c r="AD64" t="s">
        <v>590</v>
      </c>
      <c r="AE64" t="s">
        <v>591</v>
      </c>
      <c r="AF64" t="str">
        <f>"53121600"</f>
        <v>53121600</v>
      </c>
      <c r="AG64" t="s">
        <v>592</v>
      </c>
      <c r="AH64" t="s">
        <v>593</v>
      </c>
      <c r="AI64" t="s">
        <v>594</v>
      </c>
      <c r="AJ64" t="s">
        <v>594</v>
      </c>
      <c r="AL64" t="s">
        <v>595</v>
      </c>
      <c r="AM64" t="s">
        <v>595</v>
      </c>
      <c r="AO64" t="s">
        <v>596</v>
      </c>
      <c r="AP64" t="s">
        <v>596</v>
      </c>
      <c r="AQ64" t="s">
        <v>92</v>
      </c>
      <c r="AS64" t="s">
        <v>93</v>
      </c>
      <c r="AT64">
        <v>39.99</v>
      </c>
      <c r="AU64">
        <v>1</v>
      </c>
      <c r="AV64">
        <v>39.99</v>
      </c>
      <c r="AW64">
        <v>0</v>
      </c>
      <c r="AY64">
        <v>0</v>
      </c>
      <c r="AZ64">
        <v>39.99</v>
      </c>
      <c r="BB64" t="s">
        <v>94</v>
      </c>
      <c r="BD64" t="s">
        <v>94</v>
      </c>
      <c r="BE64" t="s">
        <v>93</v>
      </c>
      <c r="BF64">
        <v>0</v>
      </c>
      <c r="BI64" t="s">
        <v>93</v>
      </c>
      <c r="BR64" t="s">
        <v>595</v>
      </c>
    </row>
    <row r="65" spans="1:71" x14ac:dyDescent="0.2">
      <c r="A65" t="s">
        <v>516</v>
      </c>
      <c r="B65" t="s">
        <v>597</v>
      </c>
      <c r="C65" t="s">
        <v>73</v>
      </c>
      <c r="E65">
        <v>1</v>
      </c>
      <c r="F65" t="s">
        <v>74</v>
      </c>
      <c r="G65">
        <v>18.989999999999998</v>
      </c>
      <c r="H65">
        <v>0</v>
      </c>
      <c r="I65">
        <v>0</v>
      </c>
      <c r="J65">
        <v>0</v>
      </c>
      <c r="K65">
        <v>18.989999999999998</v>
      </c>
      <c r="L65" t="s">
        <v>422</v>
      </c>
      <c r="N65" t="s">
        <v>76</v>
      </c>
      <c r="O65" t="s">
        <v>77</v>
      </c>
      <c r="P65" t="s">
        <v>518</v>
      </c>
      <c r="Q65" t="s">
        <v>194</v>
      </c>
      <c r="R65" t="s">
        <v>519</v>
      </c>
      <c r="S65" t="s">
        <v>520</v>
      </c>
      <c r="T65" t="s">
        <v>598</v>
      </c>
      <c r="U65">
        <v>1</v>
      </c>
      <c r="V65" t="s">
        <v>80</v>
      </c>
      <c r="W65">
        <v>18.989999999999998</v>
      </c>
      <c r="X65">
        <v>0</v>
      </c>
      <c r="Z65">
        <v>0</v>
      </c>
      <c r="AA65">
        <v>18.989999999999998</v>
      </c>
      <c r="AB65" t="s">
        <v>196</v>
      </c>
      <c r="AC65" t="s">
        <v>81</v>
      </c>
      <c r="AD65" t="s">
        <v>599</v>
      </c>
      <c r="AE65" t="s">
        <v>600</v>
      </c>
      <c r="AF65" t="str">
        <f>"43202222"</f>
        <v>43202222</v>
      </c>
      <c r="AG65" t="s">
        <v>84</v>
      </c>
      <c r="AH65" t="s">
        <v>112</v>
      </c>
      <c r="AI65" t="s">
        <v>328</v>
      </c>
      <c r="AJ65" t="s">
        <v>329</v>
      </c>
      <c r="AL65" t="s">
        <v>601</v>
      </c>
      <c r="AM65" t="s">
        <v>602</v>
      </c>
      <c r="AO65" t="s">
        <v>603</v>
      </c>
      <c r="AP65" t="str">
        <f>"1786"</f>
        <v>1786</v>
      </c>
      <c r="AQ65" t="s">
        <v>92</v>
      </c>
      <c r="AS65" t="s">
        <v>93</v>
      </c>
      <c r="AT65">
        <v>18.989999999999998</v>
      </c>
      <c r="AU65">
        <v>1</v>
      </c>
      <c r="AV65">
        <v>18.989999999999998</v>
      </c>
      <c r="AW65">
        <v>0</v>
      </c>
      <c r="AY65">
        <v>0</v>
      </c>
      <c r="AZ65">
        <v>18.989999999999998</v>
      </c>
      <c r="BB65" t="s">
        <v>94</v>
      </c>
      <c r="BD65" t="s">
        <v>94</v>
      </c>
      <c r="BE65" t="s">
        <v>93</v>
      </c>
      <c r="BF65">
        <v>0</v>
      </c>
      <c r="BI65" t="s">
        <v>93</v>
      </c>
      <c r="BR65" t="s">
        <v>604</v>
      </c>
    </row>
    <row r="66" spans="1:71" x14ac:dyDescent="0.2">
      <c r="A66" t="s">
        <v>516</v>
      </c>
      <c r="B66" t="s">
        <v>605</v>
      </c>
      <c r="C66" t="s">
        <v>73</v>
      </c>
      <c r="E66">
        <v>1</v>
      </c>
      <c r="F66" t="s">
        <v>74</v>
      </c>
      <c r="G66">
        <v>26.99</v>
      </c>
      <c r="H66">
        <v>0</v>
      </c>
      <c r="I66">
        <v>0</v>
      </c>
      <c r="J66">
        <v>0</v>
      </c>
      <c r="K66">
        <v>26.99</v>
      </c>
      <c r="L66" t="s">
        <v>422</v>
      </c>
      <c r="N66" t="s">
        <v>76</v>
      </c>
      <c r="O66" t="s">
        <v>77</v>
      </c>
      <c r="P66" t="s">
        <v>516</v>
      </c>
      <c r="Q66" t="s">
        <v>194</v>
      </c>
      <c r="R66" t="s">
        <v>519</v>
      </c>
      <c r="S66" t="s">
        <v>520</v>
      </c>
      <c r="T66" t="s">
        <v>589</v>
      </c>
      <c r="U66">
        <v>1</v>
      </c>
      <c r="V66" t="s">
        <v>80</v>
      </c>
      <c r="W66">
        <v>26.99</v>
      </c>
      <c r="X66">
        <v>0</v>
      </c>
      <c r="Z66">
        <v>0</v>
      </c>
      <c r="AA66">
        <v>26.99</v>
      </c>
      <c r="AB66" t="s">
        <v>196</v>
      </c>
      <c r="AC66" t="s">
        <v>139</v>
      </c>
      <c r="AD66" t="s">
        <v>606</v>
      </c>
      <c r="AE66" t="s">
        <v>607</v>
      </c>
      <c r="AF66" t="str">
        <f>"43201619"</f>
        <v>43201619</v>
      </c>
      <c r="AG66" t="s">
        <v>84</v>
      </c>
      <c r="AH66" t="s">
        <v>112</v>
      </c>
      <c r="AI66" t="s">
        <v>608</v>
      </c>
      <c r="AJ66" t="s">
        <v>609</v>
      </c>
      <c r="AL66" t="s">
        <v>610</v>
      </c>
      <c r="AM66" t="s">
        <v>610</v>
      </c>
      <c r="AO66" t="s">
        <v>611</v>
      </c>
      <c r="AP66" t="s">
        <v>611</v>
      </c>
      <c r="AQ66" t="s">
        <v>92</v>
      </c>
      <c r="AS66" t="s">
        <v>93</v>
      </c>
      <c r="AT66">
        <v>26.99</v>
      </c>
      <c r="AU66">
        <v>1</v>
      </c>
      <c r="AV66">
        <v>26.99</v>
      </c>
      <c r="AW66">
        <v>0</v>
      </c>
      <c r="AY66">
        <v>0</v>
      </c>
      <c r="AZ66">
        <v>26.99</v>
      </c>
      <c r="BB66" t="s">
        <v>94</v>
      </c>
      <c r="BD66" t="s">
        <v>94</v>
      </c>
      <c r="BE66" t="s">
        <v>93</v>
      </c>
      <c r="BF66">
        <v>0</v>
      </c>
      <c r="BI66" t="s">
        <v>93</v>
      </c>
      <c r="BR66" t="s">
        <v>612</v>
      </c>
    </row>
    <row r="67" spans="1:71" x14ac:dyDescent="0.2">
      <c r="A67" t="s">
        <v>516</v>
      </c>
      <c r="B67" t="s">
        <v>613</v>
      </c>
      <c r="C67" t="s">
        <v>73</v>
      </c>
      <c r="E67">
        <v>1</v>
      </c>
      <c r="F67" t="s">
        <v>74</v>
      </c>
      <c r="G67">
        <v>21.84</v>
      </c>
      <c r="H67">
        <v>0</v>
      </c>
      <c r="I67">
        <v>0</v>
      </c>
      <c r="J67">
        <v>0</v>
      </c>
      <c r="K67">
        <v>21.84</v>
      </c>
      <c r="L67" t="s">
        <v>422</v>
      </c>
      <c r="N67" t="s">
        <v>76</v>
      </c>
      <c r="O67" t="s">
        <v>77</v>
      </c>
      <c r="P67" t="s">
        <v>518</v>
      </c>
      <c r="Q67" t="s">
        <v>194</v>
      </c>
      <c r="R67" t="s">
        <v>519</v>
      </c>
      <c r="S67" t="s">
        <v>520</v>
      </c>
      <c r="T67" t="s">
        <v>598</v>
      </c>
      <c r="U67">
        <v>1</v>
      </c>
      <c r="V67" t="s">
        <v>80</v>
      </c>
      <c r="W67">
        <v>21.84</v>
      </c>
      <c r="X67">
        <v>0</v>
      </c>
      <c r="Z67">
        <v>0</v>
      </c>
      <c r="AA67">
        <v>21.84</v>
      </c>
      <c r="AB67" t="s">
        <v>196</v>
      </c>
      <c r="AC67" t="s">
        <v>139</v>
      </c>
      <c r="AD67" t="s">
        <v>614</v>
      </c>
      <c r="AE67" t="s">
        <v>615</v>
      </c>
      <c r="AF67" t="str">
        <f>"43211900"</f>
        <v>43211900</v>
      </c>
      <c r="AG67" t="s">
        <v>84</v>
      </c>
      <c r="AH67" t="s">
        <v>85</v>
      </c>
      <c r="AI67" t="s">
        <v>616</v>
      </c>
      <c r="AJ67" t="s">
        <v>616</v>
      </c>
      <c r="AL67" t="s">
        <v>113</v>
      </c>
      <c r="AM67" t="s">
        <v>113</v>
      </c>
      <c r="AO67" t="s">
        <v>617</v>
      </c>
      <c r="AP67" t="s">
        <v>617</v>
      </c>
      <c r="AQ67" t="s">
        <v>92</v>
      </c>
      <c r="AS67" t="s">
        <v>93</v>
      </c>
      <c r="AT67">
        <v>21.84</v>
      </c>
      <c r="AU67">
        <v>1</v>
      </c>
      <c r="AV67">
        <v>21.84</v>
      </c>
      <c r="AW67">
        <v>0</v>
      </c>
      <c r="AY67">
        <v>0</v>
      </c>
      <c r="AZ67">
        <v>21.84</v>
      </c>
      <c r="BB67" t="s">
        <v>94</v>
      </c>
      <c r="BD67" t="s">
        <v>94</v>
      </c>
      <c r="BE67" t="s">
        <v>431</v>
      </c>
      <c r="BF67">
        <v>1.1499999999999999</v>
      </c>
      <c r="BI67" t="s">
        <v>93</v>
      </c>
      <c r="BR67" t="s">
        <v>113</v>
      </c>
    </row>
    <row r="68" spans="1:71" x14ac:dyDescent="0.2">
      <c r="A68" t="s">
        <v>516</v>
      </c>
      <c r="B68" t="s">
        <v>618</v>
      </c>
      <c r="C68" t="s">
        <v>73</v>
      </c>
      <c r="E68">
        <v>1</v>
      </c>
      <c r="F68" t="s">
        <v>74</v>
      </c>
      <c r="G68">
        <v>19.39</v>
      </c>
      <c r="H68">
        <v>0</v>
      </c>
      <c r="I68">
        <v>-0.97</v>
      </c>
      <c r="J68">
        <v>0</v>
      </c>
      <c r="K68">
        <v>18.420000000000002</v>
      </c>
      <c r="L68" t="s">
        <v>422</v>
      </c>
      <c r="N68" t="s">
        <v>76</v>
      </c>
      <c r="O68" t="s">
        <v>77</v>
      </c>
      <c r="P68" t="s">
        <v>518</v>
      </c>
      <c r="Q68" t="s">
        <v>194</v>
      </c>
      <c r="R68" t="s">
        <v>519</v>
      </c>
      <c r="S68" t="s">
        <v>520</v>
      </c>
      <c r="T68" t="s">
        <v>572</v>
      </c>
      <c r="U68">
        <v>2</v>
      </c>
      <c r="V68" t="s">
        <v>80</v>
      </c>
      <c r="W68">
        <v>19.39</v>
      </c>
      <c r="X68">
        <v>0</v>
      </c>
      <c r="Y68">
        <v>-0.97</v>
      </c>
      <c r="Z68">
        <v>0</v>
      </c>
      <c r="AA68">
        <v>18.420000000000002</v>
      </c>
      <c r="AB68" t="s">
        <v>196</v>
      </c>
      <c r="AC68" t="s">
        <v>333</v>
      </c>
      <c r="AD68" t="s">
        <v>619</v>
      </c>
      <c r="AE68" t="s">
        <v>620</v>
      </c>
      <c r="AF68" t="str">
        <f>"54111501"</f>
        <v>54111501</v>
      </c>
      <c r="AG68" t="s">
        <v>232</v>
      </c>
      <c r="AH68" t="s">
        <v>233</v>
      </c>
      <c r="AI68" t="s">
        <v>621</v>
      </c>
      <c r="AJ68" t="s">
        <v>622</v>
      </c>
      <c r="AL68" t="s">
        <v>623</v>
      </c>
      <c r="AM68" t="s">
        <v>624</v>
      </c>
      <c r="AO68" t="str">
        <f>"8049"</f>
        <v>8049</v>
      </c>
      <c r="AP68" t="s">
        <v>625</v>
      </c>
      <c r="AQ68" t="s">
        <v>92</v>
      </c>
      <c r="AS68" t="s">
        <v>93</v>
      </c>
      <c r="AT68">
        <v>19.39</v>
      </c>
      <c r="AU68">
        <v>1</v>
      </c>
      <c r="AV68">
        <v>19.39</v>
      </c>
      <c r="AW68">
        <v>0</v>
      </c>
      <c r="AX68">
        <v>-0.97</v>
      </c>
      <c r="AY68">
        <v>0</v>
      </c>
      <c r="AZ68">
        <v>18.420000000000002</v>
      </c>
      <c r="BB68" t="s">
        <v>94</v>
      </c>
      <c r="BD68" t="s">
        <v>94</v>
      </c>
      <c r="BE68" t="s">
        <v>431</v>
      </c>
      <c r="BF68">
        <v>0.6</v>
      </c>
      <c r="BI68" t="s">
        <v>93</v>
      </c>
      <c r="BR68" t="s">
        <v>624</v>
      </c>
    </row>
    <row r="69" spans="1:71" x14ac:dyDescent="0.2">
      <c r="A69" t="s">
        <v>516</v>
      </c>
      <c r="B69" t="s">
        <v>626</v>
      </c>
      <c r="C69" t="s">
        <v>73</v>
      </c>
      <c r="E69">
        <v>1</v>
      </c>
      <c r="F69" t="s">
        <v>74</v>
      </c>
      <c r="G69">
        <v>6.6</v>
      </c>
      <c r="H69">
        <v>0</v>
      </c>
      <c r="I69">
        <v>0</v>
      </c>
      <c r="J69">
        <v>0</v>
      </c>
      <c r="K69">
        <v>6.6</v>
      </c>
      <c r="L69" t="s">
        <v>422</v>
      </c>
      <c r="N69" t="s">
        <v>76</v>
      </c>
      <c r="O69" t="s">
        <v>77</v>
      </c>
      <c r="P69" t="s">
        <v>518</v>
      </c>
      <c r="Q69" t="s">
        <v>194</v>
      </c>
      <c r="R69" t="s">
        <v>519</v>
      </c>
      <c r="S69" t="s">
        <v>520</v>
      </c>
      <c r="T69" t="s">
        <v>572</v>
      </c>
      <c r="U69">
        <v>1</v>
      </c>
      <c r="V69" t="s">
        <v>80</v>
      </c>
      <c r="W69">
        <v>6.6</v>
      </c>
      <c r="X69">
        <v>0</v>
      </c>
      <c r="Z69">
        <v>0</v>
      </c>
      <c r="AA69">
        <v>6.6</v>
      </c>
      <c r="AB69" t="s">
        <v>196</v>
      </c>
      <c r="AC69" t="s">
        <v>131</v>
      </c>
      <c r="AD69" t="s">
        <v>627</v>
      </c>
      <c r="AE69" t="s">
        <v>628</v>
      </c>
      <c r="AF69" t="str">
        <f>"45121600"</f>
        <v>45121600</v>
      </c>
      <c r="AG69" t="s">
        <v>211</v>
      </c>
      <c r="AH69" t="s">
        <v>212</v>
      </c>
      <c r="AI69" t="s">
        <v>213</v>
      </c>
      <c r="AJ69" t="s">
        <v>213</v>
      </c>
      <c r="AL69" t="s">
        <v>629</v>
      </c>
      <c r="AM69" t="s">
        <v>630</v>
      </c>
      <c r="AO69" t="s">
        <v>631</v>
      </c>
      <c r="AP69" t="s">
        <v>632</v>
      </c>
      <c r="AQ69" t="s">
        <v>92</v>
      </c>
      <c r="AS69" t="s">
        <v>93</v>
      </c>
      <c r="AT69">
        <v>6.6</v>
      </c>
      <c r="AU69">
        <v>1</v>
      </c>
      <c r="AV69">
        <v>6.6</v>
      </c>
      <c r="AW69">
        <v>0</v>
      </c>
      <c r="AY69">
        <v>0</v>
      </c>
      <c r="AZ69">
        <v>6.6</v>
      </c>
      <c r="BB69" t="s">
        <v>94</v>
      </c>
      <c r="BD69" t="s">
        <v>94</v>
      </c>
      <c r="BE69" t="s">
        <v>431</v>
      </c>
      <c r="BF69">
        <v>0.35</v>
      </c>
      <c r="BI69" t="s">
        <v>93</v>
      </c>
      <c r="BR69" t="s">
        <v>633</v>
      </c>
    </row>
    <row r="70" spans="1:71" x14ac:dyDescent="0.2">
      <c r="A70" t="s">
        <v>516</v>
      </c>
      <c r="B70" t="s">
        <v>634</v>
      </c>
      <c r="C70" t="s">
        <v>73</v>
      </c>
      <c r="E70">
        <v>1</v>
      </c>
      <c r="F70" t="s">
        <v>74</v>
      </c>
      <c r="G70">
        <v>11.78</v>
      </c>
      <c r="H70">
        <v>0</v>
      </c>
      <c r="I70">
        <v>0</v>
      </c>
      <c r="J70">
        <v>0</v>
      </c>
      <c r="K70">
        <v>11.78</v>
      </c>
      <c r="L70" t="s">
        <v>422</v>
      </c>
      <c r="N70" t="s">
        <v>76</v>
      </c>
      <c r="O70" t="s">
        <v>77</v>
      </c>
      <c r="P70" t="s">
        <v>518</v>
      </c>
      <c r="Q70" t="s">
        <v>194</v>
      </c>
      <c r="R70" t="s">
        <v>519</v>
      </c>
      <c r="S70" t="s">
        <v>520</v>
      </c>
      <c r="T70" t="s">
        <v>598</v>
      </c>
      <c r="U70">
        <v>1</v>
      </c>
      <c r="V70" t="s">
        <v>80</v>
      </c>
      <c r="W70">
        <v>11.78</v>
      </c>
      <c r="X70">
        <v>0</v>
      </c>
      <c r="Z70">
        <v>0</v>
      </c>
      <c r="AA70">
        <v>11.78</v>
      </c>
      <c r="AB70" t="s">
        <v>196</v>
      </c>
      <c r="AC70" t="s">
        <v>635</v>
      </c>
      <c r="AD70" t="s">
        <v>636</v>
      </c>
      <c r="AE70" t="s">
        <v>637</v>
      </c>
      <c r="AF70" t="str">
        <f>"39122200"</f>
        <v>39122200</v>
      </c>
      <c r="AG70" t="s">
        <v>354</v>
      </c>
      <c r="AH70" t="s">
        <v>394</v>
      </c>
      <c r="AI70" t="s">
        <v>638</v>
      </c>
      <c r="AJ70" t="s">
        <v>638</v>
      </c>
      <c r="AL70" t="s">
        <v>639</v>
      </c>
      <c r="AM70" t="s">
        <v>639</v>
      </c>
      <c r="AO70" t="s">
        <v>640</v>
      </c>
      <c r="AP70" t="s">
        <v>640</v>
      </c>
      <c r="AQ70" t="s">
        <v>92</v>
      </c>
      <c r="AS70" t="s">
        <v>93</v>
      </c>
      <c r="AT70">
        <v>11.78</v>
      </c>
      <c r="AU70">
        <v>1</v>
      </c>
      <c r="AV70">
        <v>11.78</v>
      </c>
      <c r="AW70">
        <v>0</v>
      </c>
      <c r="AY70">
        <v>0</v>
      </c>
      <c r="AZ70">
        <v>11.78</v>
      </c>
      <c r="BB70" t="s">
        <v>94</v>
      </c>
      <c r="BD70" t="s">
        <v>94</v>
      </c>
      <c r="BE70" t="s">
        <v>93</v>
      </c>
      <c r="BF70">
        <v>0</v>
      </c>
      <c r="BI70" t="s">
        <v>93</v>
      </c>
      <c r="BR70" t="s">
        <v>641</v>
      </c>
    </row>
    <row r="71" spans="1:71" x14ac:dyDescent="0.2">
      <c r="A71" t="s">
        <v>516</v>
      </c>
      <c r="B71" t="s">
        <v>642</v>
      </c>
      <c r="C71" t="s">
        <v>73</v>
      </c>
      <c r="E71">
        <v>1</v>
      </c>
      <c r="F71" t="s">
        <v>74</v>
      </c>
      <c r="G71">
        <v>16.989999999999998</v>
      </c>
      <c r="H71">
        <v>0</v>
      </c>
      <c r="I71">
        <v>0</v>
      </c>
      <c r="J71">
        <v>0</v>
      </c>
      <c r="K71">
        <v>16.989999999999998</v>
      </c>
      <c r="L71" t="s">
        <v>422</v>
      </c>
      <c r="N71" t="s">
        <v>76</v>
      </c>
      <c r="O71" t="s">
        <v>77</v>
      </c>
      <c r="P71" t="s">
        <v>518</v>
      </c>
      <c r="Q71" t="s">
        <v>194</v>
      </c>
      <c r="R71" t="s">
        <v>519</v>
      </c>
      <c r="S71" t="s">
        <v>520</v>
      </c>
      <c r="T71" t="s">
        <v>572</v>
      </c>
      <c r="U71">
        <v>1</v>
      </c>
      <c r="V71" t="s">
        <v>80</v>
      </c>
      <c r="W71">
        <v>16.989999999999998</v>
      </c>
      <c r="X71">
        <v>0</v>
      </c>
      <c r="Z71">
        <v>0</v>
      </c>
      <c r="AA71">
        <v>16.989999999999998</v>
      </c>
      <c r="AB71" t="s">
        <v>196</v>
      </c>
      <c r="AC71" t="s">
        <v>115</v>
      </c>
      <c r="AD71" t="s">
        <v>643</v>
      </c>
      <c r="AE71" t="s">
        <v>644</v>
      </c>
      <c r="AF71" t="str">
        <f>"43210000"</f>
        <v>43210000</v>
      </c>
      <c r="AG71" t="s">
        <v>84</v>
      </c>
      <c r="AH71" t="s">
        <v>85</v>
      </c>
      <c r="AI71" t="s">
        <v>85</v>
      </c>
      <c r="AJ71" t="s">
        <v>85</v>
      </c>
      <c r="AL71" t="s">
        <v>549</v>
      </c>
      <c r="AM71" t="s">
        <v>550</v>
      </c>
      <c r="AP71" t="s">
        <v>645</v>
      </c>
      <c r="AQ71" t="s">
        <v>92</v>
      </c>
      <c r="AS71" t="s">
        <v>93</v>
      </c>
      <c r="AT71">
        <v>16.989999999999998</v>
      </c>
      <c r="AU71">
        <v>1</v>
      </c>
      <c r="AV71">
        <v>16.989999999999998</v>
      </c>
      <c r="AW71">
        <v>0</v>
      </c>
      <c r="AY71">
        <v>0</v>
      </c>
      <c r="AZ71">
        <v>16.989999999999998</v>
      </c>
      <c r="BB71" t="s">
        <v>94</v>
      </c>
      <c r="BD71" t="s">
        <v>94</v>
      </c>
      <c r="BE71" t="s">
        <v>93</v>
      </c>
      <c r="BF71">
        <v>0</v>
      </c>
      <c r="BI71" t="s">
        <v>93</v>
      </c>
      <c r="BR71" t="s">
        <v>550</v>
      </c>
    </row>
    <row r="72" spans="1:71" x14ac:dyDescent="0.2">
      <c r="A72" t="s">
        <v>516</v>
      </c>
      <c r="B72" t="s">
        <v>646</v>
      </c>
      <c r="C72" t="s">
        <v>73</v>
      </c>
      <c r="E72">
        <v>1</v>
      </c>
      <c r="F72" t="s">
        <v>74</v>
      </c>
      <c r="G72">
        <v>11.49</v>
      </c>
      <c r="H72">
        <v>0</v>
      </c>
      <c r="I72">
        <v>0</v>
      </c>
      <c r="J72">
        <v>0</v>
      </c>
      <c r="K72">
        <v>11.49</v>
      </c>
      <c r="L72" t="s">
        <v>193</v>
      </c>
      <c r="N72" t="s">
        <v>76</v>
      </c>
      <c r="O72" t="s">
        <v>77</v>
      </c>
      <c r="P72" t="s">
        <v>516</v>
      </c>
      <c r="Q72" t="s">
        <v>194</v>
      </c>
      <c r="R72" t="s">
        <v>93</v>
      </c>
      <c r="S72" s="1">
        <v>45756</v>
      </c>
      <c r="T72" t="s">
        <v>647</v>
      </c>
      <c r="U72">
        <v>1</v>
      </c>
      <c r="V72" t="s">
        <v>80</v>
      </c>
      <c r="W72">
        <v>11.49</v>
      </c>
      <c r="X72">
        <v>0</v>
      </c>
      <c r="Z72">
        <v>0</v>
      </c>
      <c r="AA72">
        <v>11.49</v>
      </c>
      <c r="AB72" t="s">
        <v>554</v>
      </c>
      <c r="AC72" t="s">
        <v>208</v>
      </c>
      <c r="AD72" t="s">
        <v>648</v>
      </c>
      <c r="AE72" t="s">
        <v>649</v>
      </c>
      <c r="AF72" t="str">
        <f>"45121600"</f>
        <v>45121600</v>
      </c>
      <c r="AG72" t="s">
        <v>211</v>
      </c>
      <c r="AH72" t="s">
        <v>212</v>
      </c>
      <c r="AI72" t="s">
        <v>213</v>
      </c>
      <c r="AJ72" t="s">
        <v>213</v>
      </c>
      <c r="AL72" t="s">
        <v>226</v>
      </c>
      <c r="AM72" t="s">
        <v>226</v>
      </c>
      <c r="AO72" t="s">
        <v>650</v>
      </c>
      <c r="AP72" t="s">
        <v>650</v>
      </c>
      <c r="AQ72" t="s">
        <v>92</v>
      </c>
      <c r="AS72" t="s">
        <v>93</v>
      </c>
      <c r="AT72">
        <v>11.49</v>
      </c>
      <c r="AU72">
        <v>1</v>
      </c>
      <c r="AV72">
        <v>11.49</v>
      </c>
      <c r="AW72">
        <v>0</v>
      </c>
      <c r="AY72">
        <v>0</v>
      </c>
      <c r="AZ72">
        <v>11.49</v>
      </c>
      <c r="BB72" t="s">
        <v>94</v>
      </c>
      <c r="BD72" t="s">
        <v>94</v>
      </c>
      <c r="BE72" t="s">
        <v>93</v>
      </c>
      <c r="BF72">
        <v>0</v>
      </c>
      <c r="BI72" t="s">
        <v>93</v>
      </c>
      <c r="BR72" t="s">
        <v>651</v>
      </c>
    </row>
    <row r="73" spans="1:71" x14ac:dyDescent="0.2">
      <c r="A73" t="s">
        <v>516</v>
      </c>
      <c r="B73" t="s">
        <v>652</v>
      </c>
      <c r="C73" t="s">
        <v>73</v>
      </c>
      <c r="E73">
        <v>1</v>
      </c>
      <c r="F73" t="s">
        <v>74</v>
      </c>
      <c r="G73">
        <v>49.95</v>
      </c>
      <c r="H73">
        <v>0</v>
      </c>
      <c r="I73">
        <v>0</v>
      </c>
      <c r="J73">
        <v>0</v>
      </c>
      <c r="K73">
        <v>49.95</v>
      </c>
      <c r="L73" t="s">
        <v>75</v>
      </c>
      <c r="N73" t="s">
        <v>76</v>
      </c>
      <c r="O73" t="s">
        <v>77</v>
      </c>
      <c r="P73" t="s">
        <v>516</v>
      </c>
      <c r="Q73" t="s">
        <v>78</v>
      </c>
      <c r="S73" s="1">
        <v>45939</v>
      </c>
      <c r="U73">
        <v>1</v>
      </c>
      <c r="V73" t="s">
        <v>80</v>
      </c>
      <c r="W73">
        <v>49.95</v>
      </c>
      <c r="X73">
        <v>0</v>
      </c>
      <c r="Z73">
        <v>0</v>
      </c>
      <c r="AA73">
        <v>49.95</v>
      </c>
      <c r="AC73" t="s">
        <v>81</v>
      </c>
      <c r="AD73" t="s">
        <v>653</v>
      </c>
      <c r="AE73" t="s">
        <v>654</v>
      </c>
      <c r="AF73" t="str">
        <f>"52161520"</f>
        <v>52161520</v>
      </c>
      <c r="AG73" t="s">
        <v>158</v>
      </c>
      <c r="AH73" t="s">
        <v>186</v>
      </c>
      <c r="AI73" t="s">
        <v>187</v>
      </c>
      <c r="AJ73" t="s">
        <v>655</v>
      </c>
      <c r="AL73" t="s">
        <v>656</v>
      </c>
      <c r="AM73" t="s">
        <v>656</v>
      </c>
      <c r="AO73" t="s">
        <v>657</v>
      </c>
      <c r="AP73" t="s">
        <v>658</v>
      </c>
      <c r="AQ73" t="s">
        <v>92</v>
      </c>
      <c r="AS73" t="s">
        <v>93</v>
      </c>
      <c r="AT73">
        <v>49.95</v>
      </c>
      <c r="AU73">
        <v>1</v>
      </c>
      <c r="AV73">
        <v>49.95</v>
      </c>
      <c r="AW73">
        <v>0</v>
      </c>
      <c r="AY73">
        <v>0</v>
      </c>
      <c r="AZ73">
        <v>49.95</v>
      </c>
      <c r="BB73" t="s">
        <v>94</v>
      </c>
      <c r="BD73" t="s">
        <v>94</v>
      </c>
      <c r="BE73" t="s">
        <v>93</v>
      </c>
      <c r="BF73">
        <v>0</v>
      </c>
      <c r="BI73" t="s">
        <v>93</v>
      </c>
      <c r="BR73" t="s">
        <v>659</v>
      </c>
    </row>
    <row r="74" spans="1:71" x14ac:dyDescent="0.2">
      <c r="A74" t="s">
        <v>516</v>
      </c>
      <c r="B74" t="s">
        <v>660</v>
      </c>
      <c r="C74" t="s">
        <v>73</v>
      </c>
      <c r="E74">
        <v>1</v>
      </c>
      <c r="F74" t="s">
        <v>74</v>
      </c>
      <c r="G74">
        <v>8.99</v>
      </c>
      <c r="H74">
        <v>0</v>
      </c>
      <c r="I74">
        <v>0</v>
      </c>
      <c r="J74">
        <v>0</v>
      </c>
      <c r="K74">
        <v>8.99</v>
      </c>
      <c r="L74" t="s">
        <v>422</v>
      </c>
      <c r="N74" t="s">
        <v>76</v>
      </c>
      <c r="O74" t="s">
        <v>77</v>
      </c>
      <c r="P74" t="s">
        <v>518</v>
      </c>
      <c r="Q74" t="s">
        <v>194</v>
      </c>
      <c r="R74" t="s">
        <v>519</v>
      </c>
      <c r="S74" t="s">
        <v>520</v>
      </c>
      <c r="T74" t="s">
        <v>572</v>
      </c>
      <c r="U74">
        <v>1</v>
      </c>
      <c r="V74" t="s">
        <v>80</v>
      </c>
      <c r="W74">
        <v>8.99</v>
      </c>
      <c r="X74">
        <v>0</v>
      </c>
      <c r="Z74">
        <v>0</v>
      </c>
      <c r="AA74">
        <v>8.99</v>
      </c>
      <c r="AB74" t="s">
        <v>196</v>
      </c>
      <c r="AC74" t="s">
        <v>131</v>
      </c>
      <c r="AD74" t="s">
        <v>230</v>
      </c>
      <c r="AE74" t="s">
        <v>231</v>
      </c>
      <c r="AF74" t="str">
        <f>"54111704"</f>
        <v>54111704</v>
      </c>
      <c r="AG74" t="s">
        <v>232</v>
      </c>
      <c r="AH74" t="s">
        <v>233</v>
      </c>
      <c r="AI74" t="s">
        <v>234</v>
      </c>
      <c r="AJ74" t="s">
        <v>235</v>
      </c>
      <c r="AL74" t="s">
        <v>236</v>
      </c>
      <c r="AM74" t="s">
        <v>236</v>
      </c>
      <c r="AQ74" t="s">
        <v>92</v>
      </c>
      <c r="AS74" t="s">
        <v>93</v>
      </c>
      <c r="AT74">
        <v>8.99</v>
      </c>
      <c r="AU74">
        <v>1</v>
      </c>
      <c r="AV74">
        <v>8.99</v>
      </c>
      <c r="AW74">
        <v>0</v>
      </c>
      <c r="AY74">
        <v>0</v>
      </c>
      <c r="AZ74">
        <v>8.99</v>
      </c>
      <c r="BB74" t="s">
        <v>94</v>
      </c>
      <c r="BD74" t="s">
        <v>94</v>
      </c>
      <c r="BE74" t="s">
        <v>93</v>
      </c>
      <c r="BF74">
        <v>0</v>
      </c>
      <c r="BI74" t="s">
        <v>93</v>
      </c>
      <c r="BR74" t="s">
        <v>236</v>
      </c>
    </row>
    <row r="75" spans="1:71" x14ac:dyDescent="0.2">
      <c r="A75" t="s">
        <v>516</v>
      </c>
      <c r="B75" t="s">
        <v>661</v>
      </c>
      <c r="C75" t="s">
        <v>73</v>
      </c>
      <c r="E75">
        <v>1</v>
      </c>
      <c r="F75" t="s">
        <v>74</v>
      </c>
      <c r="G75">
        <v>8.99</v>
      </c>
      <c r="H75">
        <v>0</v>
      </c>
      <c r="I75">
        <v>0</v>
      </c>
      <c r="J75">
        <v>0</v>
      </c>
      <c r="K75">
        <v>8.99</v>
      </c>
      <c r="L75" t="s">
        <v>422</v>
      </c>
      <c r="N75" t="s">
        <v>76</v>
      </c>
      <c r="O75" t="s">
        <v>77</v>
      </c>
      <c r="P75" t="s">
        <v>518</v>
      </c>
      <c r="Q75" t="s">
        <v>194</v>
      </c>
      <c r="R75" t="s">
        <v>519</v>
      </c>
      <c r="S75" t="s">
        <v>520</v>
      </c>
      <c r="T75" t="s">
        <v>572</v>
      </c>
      <c r="U75">
        <v>1</v>
      </c>
      <c r="V75" t="s">
        <v>80</v>
      </c>
      <c r="W75">
        <v>8.99</v>
      </c>
      <c r="X75">
        <v>0</v>
      </c>
      <c r="Z75">
        <v>0</v>
      </c>
      <c r="AA75">
        <v>8.99</v>
      </c>
      <c r="AB75" t="s">
        <v>196</v>
      </c>
      <c r="AC75" t="s">
        <v>131</v>
      </c>
      <c r="AD75" t="s">
        <v>662</v>
      </c>
      <c r="AE75" t="s">
        <v>663</v>
      </c>
      <c r="AF75" t="str">
        <f>"54111704"</f>
        <v>54111704</v>
      </c>
      <c r="AG75" t="s">
        <v>232</v>
      </c>
      <c r="AH75" t="s">
        <v>233</v>
      </c>
      <c r="AI75" t="s">
        <v>234</v>
      </c>
      <c r="AJ75" t="s">
        <v>235</v>
      </c>
      <c r="AL75" t="s">
        <v>236</v>
      </c>
      <c r="AM75" t="s">
        <v>236</v>
      </c>
      <c r="AQ75" t="s">
        <v>92</v>
      </c>
      <c r="AS75" t="s">
        <v>93</v>
      </c>
      <c r="AT75">
        <v>8.99</v>
      </c>
      <c r="AU75">
        <v>1</v>
      </c>
      <c r="AV75">
        <v>8.99</v>
      </c>
      <c r="AW75">
        <v>0</v>
      </c>
      <c r="AY75">
        <v>0</v>
      </c>
      <c r="AZ75">
        <v>8.99</v>
      </c>
      <c r="BB75" t="s">
        <v>94</v>
      </c>
      <c r="BD75" t="s">
        <v>94</v>
      </c>
      <c r="BE75" t="s">
        <v>93</v>
      </c>
      <c r="BF75">
        <v>0</v>
      </c>
      <c r="BI75" t="s">
        <v>93</v>
      </c>
      <c r="BR75" t="s">
        <v>236</v>
      </c>
    </row>
    <row r="76" spans="1:71" x14ac:dyDescent="0.2">
      <c r="A76" t="s">
        <v>516</v>
      </c>
      <c r="B76" t="s">
        <v>664</v>
      </c>
      <c r="C76" t="s">
        <v>73</v>
      </c>
      <c r="E76">
        <v>1</v>
      </c>
      <c r="F76" t="s">
        <v>74</v>
      </c>
      <c r="G76">
        <v>18.899999999999999</v>
      </c>
      <c r="H76">
        <v>0</v>
      </c>
      <c r="I76">
        <v>0</v>
      </c>
      <c r="J76">
        <v>0</v>
      </c>
      <c r="K76">
        <v>18.899999999999999</v>
      </c>
      <c r="L76" t="s">
        <v>422</v>
      </c>
      <c r="N76" t="s">
        <v>76</v>
      </c>
      <c r="O76" t="s">
        <v>77</v>
      </c>
      <c r="P76" t="s">
        <v>518</v>
      </c>
      <c r="Q76" t="s">
        <v>194</v>
      </c>
      <c r="R76" t="s">
        <v>519</v>
      </c>
      <c r="S76" t="s">
        <v>520</v>
      </c>
      <c r="T76" t="s">
        <v>598</v>
      </c>
      <c r="U76">
        <v>1</v>
      </c>
      <c r="V76" t="s">
        <v>80</v>
      </c>
      <c r="W76">
        <v>18.899999999999999</v>
      </c>
      <c r="X76">
        <v>0</v>
      </c>
      <c r="Z76">
        <v>0</v>
      </c>
      <c r="AA76">
        <v>18.899999999999999</v>
      </c>
      <c r="AB76" t="s">
        <v>196</v>
      </c>
      <c r="AC76" t="s">
        <v>81</v>
      </c>
      <c r="AD76" t="s">
        <v>665</v>
      </c>
      <c r="AE76" t="s">
        <v>666</v>
      </c>
      <c r="AF76" t="str">
        <f>"43202222"</f>
        <v>43202222</v>
      </c>
      <c r="AG76" t="s">
        <v>84</v>
      </c>
      <c r="AH76" t="s">
        <v>112</v>
      </c>
      <c r="AI76" t="s">
        <v>328</v>
      </c>
      <c r="AJ76" t="s">
        <v>329</v>
      </c>
      <c r="AL76" t="s">
        <v>667</v>
      </c>
      <c r="AM76" t="s">
        <v>667</v>
      </c>
      <c r="AO76" t="str">
        <f>"7640170469110"</f>
        <v>7640170469110</v>
      </c>
      <c r="AP76" t="str">
        <f>"7640170469110"</f>
        <v>7640170469110</v>
      </c>
      <c r="AQ76" t="s">
        <v>92</v>
      </c>
      <c r="AS76" t="s">
        <v>93</v>
      </c>
      <c r="AT76">
        <v>18.899999999999999</v>
      </c>
      <c r="AU76">
        <v>1</v>
      </c>
      <c r="AV76">
        <v>18.899999999999999</v>
      </c>
      <c r="AW76">
        <v>0</v>
      </c>
      <c r="AY76">
        <v>0</v>
      </c>
      <c r="AZ76">
        <v>18.899999999999999</v>
      </c>
      <c r="BB76" t="s">
        <v>94</v>
      </c>
      <c r="BD76" t="s">
        <v>94</v>
      </c>
      <c r="BE76" t="s">
        <v>431</v>
      </c>
      <c r="BF76">
        <v>1</v>
      </c>
      <c r="BI76" t="s">
        <v>93</v>
      </c>
      <c r="BR76" t="s">
        <v>668</v>
      </c>
      <c r="BS76" t="s">
        <v>371</v>
      </c>
    </row>
    <row r="77" spans="1:71" x14ac:dyDescent="0.2">
      <c r="A77" t="s">
        <v>516</v>
      </c>
      <c r="B77" t="s">
        <v>669</v>
      </c>
      <c r="C77" t="s">
        <v>73</v>
      </c>
      <c r="E77">
        <v>1</v>
      </c>
      <c r="F77" t="s">
        <v>74</v>
      </c>
      <c r="G77">
        <v>13.99</v>
      </c>
      <c r="H77">
        <v>0</v>
      </c>
      <c r="I77">
        <v>0</v>
      </c>
      <c r="J77">
        <v>0</v>
      </c>
      <c r="K77">
        <v>13.99</v>
      </c>
      <c r="L77" t="s">
        <v>422</v>
      </c>
      <c r="N77" t="s">
        <v>76</v>
      </c>
      <c r="O77" t="s">
        <v>77</v>
      </c>
      <c r="P77" t="s">
        <v>518</v>
      </c>
      <c r="Q77" t="s">
        <v>194</v>
      </c>
      <c r="R77" t="s">
        <v>519</v>
      </c>
      <c r="S77" t="s">
        <v>520</v>
      </c>
      <c r="T77" t="s">
        <v>598</v>
      </c>
      <c r="U77">
        <v>1</v>
      </c>
      <c r="V77" t="s">
        <v>80</v>
      </c>
      <c r="W77">
        <v>13.99</v>
      </c>
      <c r="X77">
        <v>0</v>
      </c>
      <c r="Z77">
        <v>0</v>
      </c>
      <c r="AA77">
        <v>13.99</v>
      </c>
      <c r="AB77" t="s">
        <v>196</v>
      </c>
      <c r="AC77" t="s">
        <v>670</v>
      </c>
      <c r="AD77" t="s">
        <v>671</v>
      </c>
      <c r="AE77" t="s">
        <v>672</v>
      </c>
      <c r="AF77" t="str">
        <f>"45121600"</f>
        <v>45121600</v>
      </c>
      <c r="AG77" t="s">
        <v>211</v>
      </c>
      <c r="AH77" t="s">
        <v>212</v>
      </c>
      <c r="AI77" t="s">
        <v>213</v>
      </c>
      <c r="AJ77" t="s">
        <v>213</v>
      </c>
      <c r="AL77" t="s">
        <v>673</v>
      </c>
      <c r="AO77" t="str">
        <f>"202352288"</f>
        <v>202352288</v>
      </c>
      <c r="AQ77" t="s">
        <v>92</v>
      </c>
      <c r="AS77" t="s">
        <v>93</v>
      </c>
      <c r="AT77">
        <v>13.99</v>
      </c>
      <c r="AU77">
        <v>1</v>
      </c>
      <c r="AV77">
        <v>13.99</v>
      </c>
      <c r="AW77">
        <v>0</v>
      </c>
      <c r="AY77">
        <v>0</v>
      </c>
      <c r="AZ77">
        <v>13.99</v>
      </c>
      <c r="BB77" t="s">
        <v>94</v>
      </c>
      <c r="BD77" t="s">
        <v>94</v>
      </c>
      <c r="BE77" t="s">
        <v>93</v>
      </c>
      <c r="BF77">
        <v>0</v>
      </c>
      <c r="BI77" t="s">
        <v>93</v>
      </c>
      <c r="BR77" t="s">
        <v>673</v>
      </c>
    </row>
    <row r="78" spans="1:71" x14ac:dyDescent="0.2">
      <c r="A78" t="s">
        <v>516</v>
      </c>
      <c r="B78" t="s">
        <v>674</v>
      </c>
      <c r="C78" t="s">
        <v>73</v>
      </c>
      <c r="E78">
        <v>1</v>
      </c>
      <c r="F78" t="s">
        <v>74</v>
      </c>
      <c r="G78">
        <v>15.69</v>
      </c>
      <c r="H78">
        <v>0</v>
      </c>
      <c r="I78">
        <v>0</v>
      </c>
      <c r="J78">
        <v>0</v>
      </c>
      <c r="K78">
        <v>15.69</v>
      </c>
      <c r="L78" t="s">
        <v>193</v>
      </c>
      <c r="N78" t="s">
        <v>76</v>
      </c>
      <c r="O78" t="s">
        <v>77</v>
      </c>
      <c r="P78" t="s">
        <v>520</v>
      </c>
      <c r="Q78" t="s">
        <v>194</v>
      </c>
      <c r="R78" t="s">
        <v>93</v>
      </c>
      <c r="S78" t="s">
        <v>71</v>
      </c>
      <c r="T78" t="s">
        <v>675</v>
      </c>
      <c r="U78">
        <v>1</v>
      </c>
      <c r="V78" t="s">
        <v>80</v>
      </c>
      <c r="W78">
        <v>15.69</v>
      </c>
      <c r="X78">
        <v>0</v>
      </c>
      <c r="Z78">
        <v>0</v>
      </c>
      <c r="AA78">
        <v>15.69</v>
      </c>
      <c r="AB78" t="s">
        <v>196</v>
      </c>
      <c r="AC78" t="s">
        <v>81</v>
      </c>
      <c r="AD78" t="s">
        <v>676</v>
      </c>
      <c r="AE78" t="s">
        <v>677</v>
      </c>
      <c r="AF78" t="str">
        <f>"43200000"</f>
        <v>43200000</v>
      </c>
      <c r="AG78" t="s">
        <v>84</v>
      </c>
      <c r="AH78" t="s">
        <v>112</v>
      </c>
      <c r="AI78" t="s">
        <v>112</v>
      </c>
      <c r="AJ78" t="s">
        <v>112</v>
      </c>
      <c r="AL78" t="s">
        <v>678</v>
      </c>
      <c r="AM78" t="s">
        <v>679</v>
      </c>
      <c r="AO78" t="s">
        <v>680</v>
      </c>
      <c r="AP78" t="s">
        <v>680</v>
      </c>
      <c r="AQ78" t="s">
        <v>92</v>
      </c>
      <c r="AS78" t="s">
        <v>93</v>
      </c>
      <c r="AT78">
        <v>15.69</v>
      </c>
      <c r="AU78">
        <v>1</v>
      </c>
      <c r="AV78">
        <v>15.69</v>
      </c>
      <c r="AW78">
        <v>0</v>
      </c>
      <c r="AY78">
        <v>0</v>
      </c>
      <c r="AZ78">
        <v>15.69</v>
      </c>
      <c r="BB78" t="s">
        <v>94</v>
      </c>
      <c r="BD78" t="s">
        <v>94</v>
      </c>
      <c r="BE78" t="s">
        <v>93</v>
      </c>
      <c r="BF78">
        <v>0</v>
      </c>
      <c r="BI78" t="s">
        <v>93</v>
      </c>
      <c r="BR78" t="s">
        <v>681</v>
      </c>
    </row>
    <row r="79" spans="1:71" x14ac:dyDescent="0.2">
      <c r="A79" t="s">
        <v>516</v>
      </c>
      <c r="B79" t="s">
        <v>682</v>
      </c>
      <c r="C79" t="s">
        <v>73</v>
      </c>
      <c r="E79">
        <v>1</v>
      </c>
      <c r="F79" t="s">
        <v>74</v>
      </c>
      <c r="G79">
        <v>17.5</v>
      </c>
      <c r="H79">
        <v>0</v>
      </c>
      <c r="I79">
        <v>0</v>
      </c>
      <c r="J79">
        <v>0</v>
      </c>
      <c r="K79">
        <v>17.5</v>
      </c>
      <c r="L79" t="s">
        <v>422</v>
      </c>
      <c r="N79" t="s">
        <v>76</v>
      </c>
      <c r="O79" t="s">
        <v>77</v>
      </c>
      <c r="P79" t="s">
        <v>518</v>
      </c>
      <c r="Q79" t="s">
        <v>194</v>
      </c>
      <c r="R79" t="s">
        <v>519</v>
      </c>
      <c r="S79" t="s">
        <v>520</v>
      </c>
      <c r="T79" t="s">
        <v>683</v>
      </c>
      <c r="U79">
        <v>1</v>
      </c>
      <c r="V79" t="s">
        <v>80</v>
      </c>
      <c r="W79">
        <v>17.5</v>
      </c>
      <c r="X79">
        <v>0</v>
      </c>
      <c r="Z79">
        <v>0</v>
      </c>
      <c r="AA79">
        <v>17.5</v>
      </c>
      <c r="AB79" t="s">
        <v>196</v>
      </c>
      <c r="AC79" t="s">
        <v>81</v>
      </c>
      <c r="AD79" t="s">
        <v>684</v>
      </c>
      <c r="AE79" t="s">
        <v>685</v>
      </c>
      <c r="AF79" t="str">
        <f>"52161600"</f>
        <v>52161600</v>
      </c>
      <c r="AG79" t="s">
        <v>158</v>
      </c>
      <c r="AH79" t="s">
        <v>186</v>
      </c>
      <c r="AI79" t="s">
        <v>341</v>
      </c>
      <c r="AJ79" t="s">
        <v>341</v>
      </c>
      <c r="AL79" t="s">
        <v>686</v>
      </c>
      <c r="AM79" t="s">
        <v>687</v>
      </c>
      <c r="AO79" t="s">
        <v>688</v>
      </c>
      <c r="AP79" t="str">
        <f>"1"</f>
        <v>1</v>
      </c>
      <c r="AQ79" t="s">
        <v>92</v>
      </c>
      <c r="AS79" t="s">
        <v>93</v>
      </c>
      <c r="AT79">
        <v>17.5</v>
      </c>
      <c r="AU79">
        <v>1</v>
      </c>
      <c r="AV79">
        <v>17.5</v>
      </c>
      <c r="AW79">
        <v>0</v>
      </c>
      <c r="AY79">
        <v>0</v>
      </c>
      <c r="AZ79">
        <v>17.5</v>
      </c>
      <c r="BB79" t="s">
        <v>94</v>
      </c>
      <c r="BD79" t="s">
        <v>94</v>
      </c>
      <c r="BE79" t="s">
        <v>431</v>
      </c>
      <c r="BF79">
        <v>0.48</v>
      </c>
      <c r="BI79" t="s">
        <v>93</v>
      </c>
      <c r="BR79" t="s">
        <v>686</v>
      </c>
    </row>
    <row r="80" spans="1:71" x14ac:dyDescent="0.2">
      <c r="A80" t="s">
        <v>516</v>
      </c>
      <c r="B80" t="s">
        <v>689</v>
      </c>
      <c r="C80" t="s">
        <v>73</v>
      </c>
      <c r="E80">
        <v>1</v>
      </c>
      <c r="F80" t="s">
        <v>74</v>
      </c>
      <c r="G80">
        <v>29.49</v>
      </c>
      <c r="H80">
        <v>0</v>
      </c>
      <c r="I80">
        <v>0</v>
      </c>
      <c r="J80">
        <v>0</v>
      </c>
      <c r="K80">
        <v>29.49</v>
      </c>
      <c r="L80" t="s">
        <v>422</v>
      </c>
      <c r="N80" t="s">
        <v>76</v>
      </c>
      <c r="O80" t="s">
        <v>77</v>
      </c>
      <c r="P80" t="s">
        <v>518</v>
      </c>
      <c r="Q80" t="s">
        <v>194</v>
      </c>
      <c r="R80" t="s">
        <v>519</v>
      </c>
      <c r="S80" t="s">
        <v>520</v>
      </c>
      <c r="T80" t="s">
        <v>690</v>
      </c>
      <c r="U80">
        <v>1</v>
      </c>
      <c r="V80" t="s">
        <v>80</v>
      </c>
      <c r="W80">
        <v>29.49</v>
      </c>
      <c r="X80">
        <v>0</v>
      </c>
      <c r="Z80">
        <v>0</v>
      </c>
      <c r="AA80">
        <v>29.49</v>
      </c>
      <c r="AB80" t="s">
        <v>691</v>
      </c>
      <c r="AC80" t="s">
        <v>692</v>
      </c>
      <c r="AD80" t="s">
        <v>693</v>
      </c>
      <c r="AE80" t="s">
        <v>694</v>
      </c>
      <c r="AF80" t="str">
        <f>"43211705"</f>
        <v>43211705</v>
      </c>
      <c r="AG80" t="s">
        <v>84</v>
      </c>
      <c r="AH80" t="s">
        <v>85</v>
      </c>
      <c r="AI80" t="s">
        <v>416</v>
      </c>
      <c r="AJ80" t="s">
        <v>695</v>
      </c>
      <c r="AL80" t="s">
        <v>696</v>
      </c>
      <c r="AM80" t="s">
        <v>696</v>
      </c>
      <c r="AP80" t="str">
        <f>"043400"</f>
        <v>043400</v>
      </c>
      <c r="AQ80" t="s">
        <v>92</v>
      </c>
      <c r="AS80" t="s">
        <v>93</v>
      </c>
      <c r="AT80">
        <v>29.49</v>
      </c>
      <c r="AU80">
        <v>1</v>
      </c>
      <c r="AV80">
        <v>29.49</v>
      </c>
      <c r="AW80">
        <v>0</v>
      </c>
      <c r="AY80">
        <v>0</v>
      </c>
      <c r="AZ80">
        <v>29.49</v>
      </c>
      <c r="BB80" t="s">
        <v>94</v>
      </c>
      <c r="BD80" t="s">
        <v>94</v>
      </c>
      <c r="BE80" t="s">
        <v>93</v>
      </c>
      <c r="BF80">
        <v>0</v>
      </c>
      <c r="BI80" t="s">
        <v>93</v>
      </c>
      <c r="BR80" t="s">
        <v>697</v>
      </c>
    </row>
    <row r="81" spans="1:71" x14ac:dyDescent="0.2">
      <c r="A81" t="s">
        <v>516</v>
      </c>
      <c r="B81" t="s">
        <v>698</v>
      </c>
      <c r="C81" t="s">
        <v>73</v>
      </c>
      <c r="E81">
        <v>1</v>
      </c>
      <c r="F81" t="s">
        <v>74</v>
      </c>
      <c r="G81">
        <v>35.99</v>
      </c>
      <c r="H81">
        <v>0</v>
      </c>
      <c r="I81">
        <v>0</v>
      </c>
      <c r="J81">
        <v>0</v>
      </c>
      <c r="K81">
        <v>35.99</v>
      </c>
      <c r="L81" t="s">
        <v>422</v>
      </c>
      <c r="N81" t="s">
        <v>76</v>
      </c>
      <c r="O81" t="s">
        <v>77</v>
      </c>
      <c r="P81" t="s">
        <v>518</v>
      </c>
      <c r="Q81" t="s">
        <v>194</v>
      </c>
      <c r="R81" t="s">
        <v>519</v>
      </c>
      <c r="S81" t="s">
        <v>520</v>
      </c>
      <c r="T81" t="s">
        <v>683</v>
      </c>
      <c r="U81">
        <v>1</v>
      </c>
      <c r="V81" t="s">
        <v>80</v>
      </c>
      <c r="W81">
        <v>35.99</v>
      </c>
      <c r="X81">
        <v>0</v>
      </c>
      <c r="Z81">
        <v>0</v>
      </c>
      <c r="AA81">
        <v>35.99</v>
      </c>
      <c r="AB81" t="s">
        <v>196</v>
      </c>
      <c r="AC81" t="s">
        <v>459</v>
      </c>
      <c r="AD81" t="s">
        <v>699</v>
      </c>
      <c r="AE81" t="s">
        <v>700</v>
      </c>
      <c r="AF81" t="str">
        <f>"46171600"</f>
        <v>46171600</v>
      </c>
      <c r="AG81" t="s">
        <v>451</v>
      </c>
      <c r="AH81" t="s">
        <v>452</v>
      </c>
      <c r="AI81" t="s">
        <v>701</v>
      </c>
      <c r="AJ81" t="s">
        <v>701</v>
      </c>
      <c r="AL81" t="s">
        <v>702</v>
      </c>
      <c r="AM81" t="s">
        <v>703</v>
      </c>
      <c r="AO81" t="s">
        <v>704</v>
      </c>
      <c r="AP81" t="s">
        <v>704</v>
      </c>
      <c r="AQ81" t="s">
        <v>92</v>
      </c>
      <c r="AS81" t="s">
        <v>93</v>
      </c>
      <c r="AT81">
        <v>35.99</v>
      </c>
      <c r="AU81">
        <v>1</v>
      </c>
      <c r="AV81">
        <v>35.99</v>
      </c>
      <c r="AW81">
        <v>0</v>
      </c>
      <c r="AY81">
        <v>0</v>
      </c>
      <c r="AZ81">
        <v>35.99</v>
      </c>
      <c r="BB81" t="s">
        <v>94</v>
      </c>
      <c r="BD81" t="s">
        <v>94</v>
      </c>
      <c r="BE81" t="s">
        <v>93</v>
      </c>
      <c r="BF81">
        <v>0</v>
      </c>
      <c r="BI81" t="s">
        <v>93</v>
      </c>
      <c r="BR81" t="s">
        <v>705</v>
      </c>
    </row>
    <row r="82" spans="1:71" x14ac:dyDescent="0.2">
      <c r="A82" t="s">
        <v>516</v>
      </c>
      <c r="B82" t="s">
        <v>706</v>
      </c>
      <c r="C82" t="s">
        <v>73</v>
      </c>
      <c r="E82">
        <v>1</v>
      </c>
      <c r="F82" t="s">
        <v>74</v>
      </c>
      <c r="G82">
        <v>47.49</v>
      </c>
      <c r="H82">
        <v>0</v>
      </c>
      <c r="I82">
        <v>0</v>
      </c>
      <c r="J82">
        <v>0</v>
      </c>
      <c r="K82">
        <v>47.49</v>
      </c>
      <c r="L82" t="s">
        <v>422</v>
      </c>
      <c r="N82" t="s">
        <v>76</v>
      </c>
      <c r="O82" t="s">
        <v>77</v>
      </c>
      <c r="P82" t="s">
        <v>518</v>
      </c>
      <c r="Q82" t="s">
        <v>194</v>
      </c>
      <c r="R82" t="s">
        <v>519</v>
      </c>
      <c r="S82" t="s">
        <v>520</v>
      </c>
      <c r="T82" t="s">
        <v>707</v>
      </c>
      <c r="U82">
        <v>1</v>
      </c>
      <c r="V82" t="s">
        <v>80</v>
      </c>
      <c r="W82">
        <v>47.49</v>
      </c>
      <c r="X82">
        <v>0</v>
      </c>
      <c r="Z82">
        <v>0</v>
      </c>
      <c r="AA82">
        <v>47.49</v>
      </c>
      <c r="AB82" t="s">
        <v>196</v>
      </c>
      <c r="AC82" t="s">
        <v>115</v>
      </c>
      <c r="AD82" t="s">
        <v>708</v>
      </c>
      <c r="AE82" t="s">
        <v>709</v>
      </c>
      <c r="AF82" t="str">
        <f>"43201400"</f>
        <v>43201400</v>
      </c>
      <c r="AG82" t="s">
        <v>84</v>
      </c>
      <c r="AH82" t="s">
        <v>112</v>
      </c>
      <c r="AI82" t="s">
        <v>710</v>
      </c>
      <c r="AJ82" t="s">
        <v>710</v>
      </c>
      <c r="AL82" t="s">
        <v>711</v>
      </c>
      <c r="AM82" t="s">
        <v>712</v>
      </c>
      <c r="AO82" t="s">
        <v>713</v>
      </c>
      <c r="AP82" t="s">
        <v>714</v>
      </c>
      <c r="AQ82" t="s">
        <v>92</v>
      </c>
      <c r="AS82" t="s">
        <v>93</v>
      </c>
      <c r="AT82">
        <v>47.49</v>
      </c>
      <c r="AU82">
        <v>1</v>
      </c>
      <c r="AV82">
        <v>47.49</v>
      </c>
      <c r="AW82">
        <v>0</v>
      </c>
      <c r="AY82">
        <v>0</v>
      </c>
      <c r="AZ82">
        <v>47.49</v>
      </c>
      <c r="BB82" t="s">
        <v>94</v>
      </c>
      <c r="BD82" t="s">
        <v>94</v>
      </c>
      <c r="BE82" t="s">
        <v>431</v>
      </c>
      <c r="BF82">
        <v>2.5</v>
      </c>
      <c r="BI82" t="s">
        <v>93</v>
      </c>
      <c r="BR82" t="s">
        <v>715</v>
      </c>
    </row>
    <row r="83" spans="1:71" x14ac:dyDescent="0.2">
      <c r="A83" t="s">
        <v>516</v>
      </c>
      <c r="B83" t="s">
        <v>716</v>
      </c>
      <c r="C83" t="s">
        <v>73</v>
      </c>
      <c r="E83">
        <v>1</v>
      </c>
      <c r="F83" t="s">
        <v>74</v>
      </c>
      <c r="G83">
        <v>47.49</v>
      </c>
      <c r="H83">
        <v>0</v>
      </c>
      <c r="I83">
        <v>0</v>
      </c>
      <c r="J83">
        <v>0</v>
      </c>
      <c r="K83">
        <v>47.49</v>
      </c>
      <c r="L83" t="s">
        <v>422</v>
      </c>
      <c r="N83" t="s">
        <v>76</v>
      </c>
      <c r="O83" t="s">
        <v>77</v>
      </c>
      <c r="P83" t="s">
        <v>518</v>
      </c>
      <c r="Q83" t="s">
        <v>194</v>
      </c>
      <c r="R83" t="s">
        <v>519</v>
      </c>
      <c r="S83" t="s">
        <v>520</v>
      </c>
      <c r="T83" t="s">
        <v>717</v>
      </c>
      <c r="U83">
        <v>1</v>
      </c>
      <c r="V83" t="s">
        <v>80</v>
      </c>
      <c r="W83">
        <v>47.49</v>
      </c>
      <c r="X83">
        <v>0</v>
      </c>
      <c r="Z83">
        <v>0</v>
      </c>
      <c r="AA83">
        <v>47.49</v>
      </c>
      <c r="AB83" t="s">
        <v>196</v>
      </c>
      <c r="AC83" t="s">
        <v>115</v>
      </c>
      <c r="AD83" t="s">
        <v>708</v>
      </c>
      <c r="AE83" t="s">
        <v>709</v>
      </c>
      <c r="AF83" t="str">
        <f>"43201400"</f>
        <v>43201400</v>
      </c>
      <c r="AG83" t="s">
        <v>84</v>
      </c>
      <c r="AH83" t="s">
        <v>112</v>
      </c>
      <c r="AI83" t="s">
        <v>710</v>
      </c>
      <c r="AJ83" t="s">
        <v>710</v>
      </c>
      <c r="AL83" t="s">
        <v>711</v>
      </c>
      <c r="AM83" t="s">
        <v>712</v>
      </c>
      <c r="AO83" t="s">
        <v>713</v>
      </c>
      <c r="AP83" t="s">
        <v>714</v>
      </c>
      <c r="AQ83" t="s">
        <v>92</v>
      </c>
      <c r="AS83" t="s">
        <v>93</v>
      </c>
      <c r="AT83">
        <v>47.49</v>
      </c>
      <c r="AU83">
        <v>1</v>
      </c>
      <c r="AV83">
        <v>47.49</v>
      </c>
      <c r="AW83">
        <v>0</v>
      </c>
      <c r="AY83">
        <v>0</v>
      </c>
      <c r="AZ83">
        <v>47.49</v>
      </c>
      <c r="BB83" t="s">
        <v>94</v>
      </c>
      <c r="BD83" t="s">
        <v>94</v>
      </c>
      <c r="BE83" t="s">
        <v>431</v>
      </c>
      <c r="BF83">
        <v>2.5</v>
      </c>
      <c r="BI83" t="s">
        <v>93</v>
      </c>
      <c r="BR83" t="s">
        <v>715</v>
      </c>
    </row>
    <row r="84" spans="1:71" x14ac:dyDescent="0.2">
      <c r="A84" t="s">
        <v>516</v>
      </c>
      <c r="B84" t="s">
        <v>718</v>
      </c>
      <c r="C84" t="s">
        <v>73</v>
      </c>
      <c r="E84">
        <v>1</v>
      </c>
      <c r="F84" t="s">
        <v>74</v>
      </c>
      <c r="G84">
        <v>17.5</v>
      </c>
      <c r="H84">
        <v>0</v>
      </c>
      <c r="I84">
        <v>0</v>
      </c>
      <c r="J84">
        <v>0</v>
      </c>
      <c r="K84">
        <v>17.5</v>
      </c>
      <c r="L84" t="s">
        <v>422</v>
      </c>
      <c r="N84" t="s">
        <v>76</v>
      </c>
      <c r="O84" t="s">
        <v>77</v>
      </c>
      <c r="P84" t="s">
        <v>518</v>
      </c>
      <c r="Q84" t="s">
        <v>194</v>
      </c>
      <c r="R84" t="s">
        <v>519</v>
      </c>
      <c r="S84" t="s">
        <v>520</v>
      </c>
      <c r="T84" t="s">
        <v>690</v>
      </c>
      <c r="U84">
        <v>1</v>
      </c>
      <c r="V84" t="s">
        <v>80</v>
      </c>
      <c r="W84">
        <v>17.5</v>
      </c>
      <c r="X84">
        <v>0</v>
      </c>
      <c r="Z84">
        <v>0</v>
      </c>
      <c r="AA84">
        <v>17.5</v>
      </c>
      <c r="AB84" t="s">
        <v>691</v>
      </c>
      <c r="AC84" t="s">
        <v>81</v>
      </c>
      <c r="AD84" t="s">
        <v>684</v>
      </c>
      <c r="AE84" t="s">
        <v>685</v>
      </c>
      <c r="AF84" t="str">
        <f>"52161600"</f>
        <v>52161600</v>
      </c>
      <c r="AG84" t="s">
        <v>158</v>
      </c>
      <c r="AH84" t="s">
        <v>186</v>
      </c>
      <c r="AI84" t="s">
        <v>341</v>
      </c>
      <c r="AJ84" t="s">
        <v>341</v>
      </c>
      <c r="AL84" t="s">
        <v>686</v>
      </c>
      <c r="AM84" t="s">
        <v>687</v>
      </c>
      <c r="AO84" t="s">
        <v>688</v>
      </c>
      <c r="AP84" t="str">
        <f>"1"</f>
        <v>1</v>
      </c>
      <c r="AQ84" t="s">
        <v>92</v>
      </c>
      <c r="AS84" t="s">
        <v>93</v>
      </c>
      <c r="AT84">
        <v>17.5</v>
      </c>
      <c r="AU84">
        <v>1</v>
      </c>
      <c r="AV84">
        <v>17.5</v>
      </c>
      <c r="AW84">
        <v>0</v>
      </c>
      <c r="AY84">
        <v>0</v>
      </c>
      <c r="AZ84">
        <v>17.5</v>
      </c>
      <c r="BB84" t="s">
        <v>94</v>
      </c>
      <c r="BD84" t="s">
        <v>94</v>
      </c>
      <c r="BE84" t="s">
        <v>431</v>
      </c>
      <c r="BF84">
        <v>0.48</v>
      </c>
      <c r="BI84" t="s">
        <v>93</v>
      </c>
      <c r="BR84" t="s">
        <v>686</v>
      </c>
    </row>
    <row r="85" spans="1:71" x14ac:dyDescent="0.2">
      <c r="A85" t="s">
        <v>516</v>
      </c>
      <c r="B85" t="s">
        <v>719</v>
      </c>
      <c r="C85" t="s">
        <v>73</v>
      </c>
      <c r="E85">
        <v>1</v>
      </c>
      <c r="F85" t="s">
        <v>74</v>
      </c>
      <c r="G85">
        <v>8.99</v>
      </c>
      <c r="H85">
        <v>0</v>
      </c>
      <c r="I85">
        <v>0</v>
      </c>
      <c r="J85">
        <v>0</v>
      </c>
      <c r="K85">
        <v>8.99</v>
      </c>
      <c r="L85" t="s">
        <v>422</v>
      </c>
      <c r="N85" t="s">
        <v>76</v>
      </c>
      <c r="O85" t="s">
        <v>77</v>
      </c>
      <c r="P85" t="s">
        <v>518</v>
      </c>
      <c r="Q85" t="s">
        <v>194</v>
      </c>
      <c r="R85" t="s">
        <v>519</v>
      </c>
      <c r="S85" t="s">
        <v>520</v>
      </c>
      <c r="T85" t="s">
        <v>720</v>
      </c>
      <c r="U85">
        <v>1</v>
      </c>
      <c r="V85" t="s">
        <v>80</v>
      </c>
      <c r="W85">
        <v>8.99</v>
      </c>
      <c r="X85">
        <v>0</v>
      </c>
      <c r="Z85">
        <v>0</v>
      </c>
      <c r="AA85">
        <v>8.99</v>
      </c>
      <c r="AB85" t="s">
        <v>196</v>
      </c>
      <c r="AC85" t="s">
        <v>139</v>
      </c>
      <c r="AD85" t="s">
        <v>721</v>
      </c>
      <c r="AE85" t="s">
        <v>722</v>
      </c>
      <c r="AF85" t="str">
        <f>"43202222"</f>
        <v>43202222</v>
      </c>
      <c r="AG85" t="s">
        <v>84</v>
      </c>
      <c r="AH85" t="s">
        <v>112</v>
      </c>
      <c r="AI85" t="s">
        <v>328</v>
      </c>
      <c r="AJ85" t="s">
        <v>329</v>
      </c>
      <c r="AL85" t="s">
        <v>723</v>
      </c>
      <c r="AM85" t="s">
        <v>723</v>
      </c>
      <c r="AO85" t="str">
        <f>"727376794332"</f>
        <v>727376794332</v>
      </c>
      <c r="AP85" t="s">
        <v>723</v>
      </c>
      <c r="AQ85" t="s">
        <v>92</v>
      </c>
      <c r="AS85" t="s">
        <v>93</v>
      </c>
      <c r="AT85">
        <v>8.99</v>
      </c>
      <c r="AU85">
        <v>1</v>
      </c>
      <c r="AV85">
        <v>8.99</v>
      </c>
      <c r="AW85">
        <v>0</v>
      </c>
      <c r="AY85">
        <v>0</v>
      </c>
      <c r="AZ85">
        <v>8.99</v>
      </c>
      <c r="BB85" t="s">
        <v>94</v>
      </c>
      <c r="BD85" t="s">
        <v>94</v>
      </c>
      <c r="BE85" t="s">
        <v>93</v>
      </c>
      <c r="BF85">
        <v>0</v>
      </c>
      <c r="BI85" t="s">
        <v>93</v>
      </c>
      <c r="BR85" t="s">
        <v>724</v>
      </c>
    </row>
    <row r="86" spans="1:71" x14ac:dyDescent="0.2">
      <c r="A86" t="s">
        <v>516</v>
      </c>
      <c r="B86" t="s">
        <v>725</v>
      </c>
      <c r="C86" t="s">
        <v>73</v>
      </c>
      <c r="E86">
        <v>1</v>
      </c>
      <c r="F86" t="s">
        <v>74</v>
      </c>
      <c r="G86">
        <v>6.99</v>
      </c>
      <c r="H86">
        <v>0</v>
      </c>
      <c r="I86">
        <v>0</v>
      </c>
      <c r="J86">
        <v>0</v>
      </c>
      <c r="K86">
        <v>6.99</v>
      </c>
      <c r="L86" t="s">
        <v>422</v>
      </c>
      <c r="N86" t="s">
        <v>76</v>
      </c>
      <c r="O86" t="s">
        <v>77</v>
      </c>
      <c r="P86" t="s">
        <v>518</v>
      </c>
      <c r="Q86" t="s">
        <v>194</v>
      </c>
      <c r="R86" t="s">
        <v>519</v>
      </c>
      <c r="S86" t="s">
        <v>520</v>
      </c>
      <c r="T86" t="s">
        <v>720</v>
      </c>
      <c r="U86">
        <v>1</v>
      </c>
      <c r="V86" t="s">
        <v>80</v>
      </c>
      <c r="W86">
        <v>6.99</v>
      </c>
      <c r="X86">
        <v>0</v>
      </c>
      <c r="Z86">
        <v>0</v>
      </c>
      <c r="AA86">
        <v>6.99</v>
      </c>
      <c r="AB86" t="s">
        <v>196</v>
      </c>
      <c r="AC86" t="s">
        <v>81</v>
      </c>
      <c r="AD86" t="s">
        <v>726</v>
      </c>
      <c r="AE86" t="s">
        <v>727</v>
      </c>
      <c r="AF86" t="str">
        <f>"43191600"</f>
        <v>43191600</v>
      </c>
      <c r="AG86" t="s">
        <v>84</v>
      </c>
      <c r="AH86" t="s">
        <v>100</v>
      </c>
      <c r="AI86" t="s">
        <v>101</v>
      </c>
      <c r="AJ86" t="s">
        <v>101</v>
      </c>
      <c r="AL86" t="s">
        <v>728</v>
      </c>
      <c r="AM86" t="s">
        <v>729</v>
      </c>
      <c r="AO86" t="s">
        <v>730</v>
      </c>
      <c r="AP86">
        <v>57835.186000000002</v>
      </c>
      <c r="AQ86" t="s">
        <v>92</v>
      </c>
      <c r="AS86" t="s">
        <v>93</v>
      </c>
      <c r="AT86">
        <v>6.99</v>
      </c>
      <c r="AU86">
        <v>1</v>
      </c>
      <c r="AV86">
        <v>6.99</v>
      </c>
      <c r="AW86">
        <v>0</v>
      </c>
      <c r="AY86">
        <v>0</v>
      </c>
      <c r="AZ86">
        <v>6.99</v>
      </c>
      <c r="BB86" t="s">
        <v>94</v>
      </c>
      <c r="BD86" t="s">
        <v>94</v>
      </c>
      <c r="BE86" t="s">
        <v>431</v>
      </c>
      <c r="BF86">
        <v>3</v>
      </c>
      <c r="BI86" t="s">
        <v>93</v>
      </c>
      <c r="BR86" t="s">
        <v>731</v>
      </c>
      <c r="BS86" t="s">
        <v>371</v>
      </c>
    </row>
    <row r="87" spans="1:71" x14ac:dyDescent="0.2">
      <c r="A87" t="s">
        <v>516</v>
      </c>
      <c r="B87" t="s">
        <v>732</v>
      </c>
      <c r="C87" t="s">
        <v>73</v>
      </c>
      <c r="E87">
        <v>1</v>
      </c>
      <c r="F87" t="s">
        <v>74</v>
      </c>
      <c r="G87">
        <v>14.75</v>
      </c>
      <c r="H87">
        <v>0</v>
      </c>
      <c r="I87">
        <v>-2.36</v>
      </c>
      <c r="J87">
        <v>0</v>
      </c>
      <c r="K87">
        <v>12.39</v>
      </c>
      <c r="L87" t="s">
        <v>193</v>
      </c>
      <c r="N87" t="s">
        <v>76</v>
      </c>
      <c r="O87" t="s">
        <v>77</v>
      </c>
      <c r="P87" t="s">
        <v>518</v>
      </c>
      <c r="Q87" t="s">
        <v>194</v>
      </c>
      <c r="R87" t="s">
        <v>93</v>
      </c>
      <c r="S87" t="s">
        <v>71</v>
      </c>
      <c r="T87" t="s">
        <v>733</v>
      </c>
      <c r="U87">
        <v>1</v>
      </c>
      <c r="V87" t="s">
        <v>80</v>
      </c>
      <c r="W87">
        <v>14.75</v>
      </c>
      <c r="X87">
        <v>0</v>
      </c>
      <c r="Y87">
        <v>-2.36</v>
      </c>
      <c r="Z87">
        <v>0</v>
      </c>
      <c r="AA87">
        <v>12.39</v>
      </c>
      <c r="AB87" t="s">
        <v>196</v>
      </c>
      <c r="AC87" t="s">
        <v>131</v>
      </c>
      <c r="AD87" t="s">
        <v>734</v>
      </c>
      <c r="AE87" t="s">
        <v>735</v>
      </c>
      <c r="AF87" t="str">
        <f>"45121500"</f>
        <v>45121500</v>
      </c>
      <c r="AG87" t="s">
        <v>211</v>
      </c>
      <c r="AH87" t="s">
        <v>212</v>
      </c>
      <c r="AI87" t="s">
        <v>736</v>
      </c>
      <c r="AJ87" t="s">
        <v>736</v>
      </c>
      <c r="AL87" t="s">
        <v>737</v>
      </c>
      <c r="AM87" t="s">
        <v>737</v>
      </c>
      <c r="AO87" t="s">
        <v>738</v>
      </c>
      <c r="AP87" t="s">
        <v>738</v>
      </c>
      <c r="AQ87" t="s">
        <v>92</v>
      </c>
      <c r="AS87" t="s">
        <v>93</v>
      </c>
      <c r="AT87">
        <v>14.75</v>
      </c>
      <c r="AU87">
        <v>1</v>
      </c>
      <c r="AV87">
        <v>14.75</v>
      </c>
      <c r="AW87">
        <v>0</v>
      </c>
      <c r="AX87">
        <v>-2.36</v>
      </c>
      <c r="AY87">
        <v>0</v>
      </c>
      <c r="AZ87">
        <v>12.39</v>
      </c>
      <c r="BB87" t="s">
        <v>94</v>
      </c>
      <c r="BD87" t="s">
        <v>94</v>
      </c>
      <c r="BE87" t="s">
        <v>93</v>
      </c>
      <c r="BF87">
        <v>0</v>
      </c>
      <c r="BI87" t="s">
        <v>93</v>
      </c>
      <c r="BR87" t="s">
        <v>739</v>
      </c>
    </row>
    <row r="88" spans="1:71" x14ac:dyDescent="0.2">
      <c r="A88" t="s">
        <v>516</v>
      </c>
      <c r="B88" t="s">
        <v>740</v>
      </c>
      <c r="C88" t="s">
        <v>73</v>
      </c>
      <c r="E88">
        <v>1</v>
      </c>
      <c r="F88" t="s">
        <v>74</v>
      </c>
      <c r="G88">
        <v>29.99</v>
      </c>
      <c r="H88">
        <v>0</v>
      </c>
      <c r="I88">
        <v>0</v>
      </c>
      <c r="J88">
        <v>0</v>
      </c>
      <c r="K88">
        <v>29.99</v>
      </c>
      <c r="L88" t="s">
        <v>422</v>
      </c>
      <c r="N88" t="s">
        <v>76</v>
      </c>
      <c r="O88" t="s">
        <v>77</v>
      </c>
      <c r="P88" t="s">
        <v>516</v>
      </c>
      <c r="Q88" t="s">
        <v>194</v>
      </c>
      <c r="R88" t="s">
        <v>519</v>
      </c>
      <c r="S88" t="s">
        <v>520</v>
      </c>
      <c r="T88" t="str">
        <f>"9361289725252568565398"</f>
        <v>9361289725252568565398</v>
      </c>
      <c r="U88">
        <v>2</v>
      </c>
      <c r="V88" t="s">
        <v>80</v>
      </c>
      <c r="W88">
        <v>29.99</v>
      </c>
      <c r="X88">
        <v>0</v>
      </c>
      <c r="Z88">
        <v>0</v>
      </c>
      <c r="AA88">
        <v>29.99</v>
      </c>
      <c r="AB88" t="s">
        <v>207</v>
      </c>
      <c r="AC88" t="s">
        <v>208</v>
      </c>
      <c r="AD88" t="s">
        <v>741</v>
      </c>
      <c r="AE88" t="s">
        <v>742</v>
      </c>
      <c r="AF88" t="str">
        <f>"45121600"</f>
        <v>45121600</v>
      </c>
      <c r="AG88" t="s">
        <v>211</v>
      </c>
      <c r="AH88" t="s">
        <v>212</v>
      </c>
      <c r="AI88" t="s">
        <v>213</v>
      </c>
      <c r="AJ88" t="s">
        <v>213</v>
      </c>
      <c r="AL88" t="s">
        <v>743</v>
      </c>
      <c r="AM88" t="s">
        <v>743</v>
      </c>
      <c r="AO88" t="s">
        <v>744</v>
      </c>
      <c r="AP88" t="s">
        <v>744</v>
      </c>
      <c r="AQ88" t="s">
        <v>92</v>
      </c>
      <c r="AS88" t="s">
        <v>93</v>
      </c>
      <c r="AT88">
        <v>29.99</v>
      </c>
      <c r="AU88">
        <v>1</v>
      </c>
      <c r="AV88">
        <v>29.99</v>
      </c>
      <c r="AW88">
        <v>0</v>
      </c>
      <c r="AY88">
        <v>0</v>
      </c>
      <c r="AZ88">
        <v>29.99</v>
      </c>
      <c r="BB88" t="s">
        <v>94</v>
      </c>
      <c r="BD88" t="s">
        <v>94</v>
      </c>
      <c r="BE88" t="s">
        <v>93</v>
      </c>
      <c r="BF88">
        <v>0</v>
      </c>
      <c r="BI88" t="s">
        <v>93</v>
      </c>
      <c r="BR88" t="s">
        <v>743</v>
      </c>
    </row>
    <row r="89" spans="1:71" x14ac:dyDescent="0.2">
      <c r="A89" t="s">
        <v>516</v>
      </c>
      <c r="B89" t="s">
        <v>745</v>
      </c>
      <c r="C89" t="s">
        <v>73</v>
      </c>
      <c r="E89">
        <v>1</v>
      </c>
      <c r="F89" t="s">
        <v>74</v>
      </c>
      <c r="G89">
        <v>5.5</v>
      </c>
      <c r="H89">
        <v>0</v>
      </c>
      <c r="I89">
        <v>0</v>
      </c>
      <c r="J89">
        <v>0</v>
      </c>
      <c r="K89">
        <v>5.5</v>
      </c>
      <c r="L89" t="s">
        <v>422</v>
      </c>
      <c r="N89" t="s">
        <v>76</v>
      </c>
      <c r="O89" t="s">
        <v>77</v>
      </c>
      <c r="P89" t="s">
        <v>518</v>
      </c>
      <c r="Q89" t="s">
        <v>194</v>
      </c>
      <c r="R89" t="s">
        <v>519</v>
      </c>
      <c r="S89" t="s">
        <v>520</v>
      </c>
      <c r="T89" t="s">
        <v>720</v>
      </c>
      <c r="U89">
        <v>1</v>
      </c>
      <c r="V89" t="s">
        <v>80</v>
      </c>
      <c r="W89">
        <v>5.5</v>
      </c>
      <c r="X89">
        <v>0</v>
      </c>
      <c r="Z89">
        <v>0</v>
      </c>
      <c r="AA89">
        <v>5.5</v>
      </c>
      <c r="AB89" t="s">
        <v>196</v>
      </c>
      <c r="AC89" t="s">
        <v>81</v>
      </c>
      <c r="AD89" t="s">
        <v>746</v>
      </c>
      <c r="AE89" t="s">
        <v>747</v>
      </c>
      <c r="AF89" t="str">
        <f>"43200000"</f>
        <v>43200000</v>
      </c>
      <c r="AG89" t="s">
        <v>84</v>
      </c>
      <c r="AH89" t="s">
        <v>112</v>
      </c>
      <c r="AI89" t="s">
        <v>112</v>
      </c>
      <c r="AJ89" t="s">
        <v>112</v>
      </c>
      <c r="AL89" t="s">
        <v>748</v>
      </c>
      <c r="AM89" t="s">
        <v>748</v>
      </c>
      <c r="AO89" t="s">
        <v>749</v>
      </c>
      <c r="AP89" t="s">
        <v>750</v>
      </c>
      <c r="AQ89" t="s">
        <v>92</v>
      </c>
      <c r="AS89" t="s">
        <v>93</v>
      </c>
      <c r="AT89">
        <v>5.5</v>
      </c>
      <c r="AU89">
        <v>1</v>
      </c>
      <c r="AV89">
        <v>5.5</v>
      </c>
      <c r="AW89">
        <v>0</v>
      </c>
      <c r="AY89">
        <v>0</v>
      </c>
      <c r="AZ89">
        <v>5.5</v>
      </c>
      <c r="BB89" t="s">
        <v>94</v>
      </c>
      <c r="BD89" t="s">
        <v>94</v>
      </c>
      <c r="BE89" t="s">
        <v>93</v>
      </c>
      <c r="BF89">
        <v>0</v>
      </c>
      <c r="BI89" t="s">
        <v>93</v>
      </c>
      <c r="BR89" t="s">
        <v>751</v>
      </c>
    </row>
    <row r="90" spans="1:71" x14ac:dyDescent="0.2">
      <c r="A90" t="s">
        <v>516</v>
      </c>
      <c r="B90" t="s">
        <v>752</v>
      </c>
      <c r="C90" t="s">
        <v>73</v>
      </c>
      <c r="E90">
        <v>1</v>
      </c>
      <c r="F90" t="s">
        <v>74</v>
      </c>
      <c r="G90">
        <v>1000</v>
      </c>
      <c r="H90">
        <v>0</v>
      </c>
      <c r="I90">
        <v>0</v>
      </c>
      <c r="J90">
        <v>0</v>
      </c>
      <c r="K90">
        <v>1000</v>
      </c>
      <c r="L90" t="s">
        <v>422</v>
      </c>
      <c r="N90" t="s">
        <v>76</v>
      </c>
      <c r="O90" t="s">
        <v>77</v>
      </c>
      <c r="P90" t="s">
        <v>516</v>
      </c>
      <c r="Q90" t="s">
        <v>194</v>
      </c>
      <c r="R90" t="s">
        <v>93</v>
      </c>
      <c r="S90" t="s">
        <v>93</v>
      </c>
      <c r="U90">
        <v>1</v>
      </c>
      <c r="V90" t="s">
        <v>505</v>
      </c>
      <c r="W90">
        <v>1000</v>
      </c>
      <c r="Z90">
        <v>0</v>
      </c>
      <c r="AA90">
        <v>1000</v>
      </c>
      <c r="AC90" t="s">
        <v>506</v>
      </c>
      <c r="AD90" t="s">
        <v>507</v>
      </c>
      <c r="AE90" t="s">
        <v>508</v>
      </c>
      <c r="AF90" t="str">
        <f>"64151505"</f>
        <v>64151505</v>
      </c>
      <c r="AG90" t="s">
        <v>509</v>
      </c>
      <c r="AH90" t="s">
        <v>510</v>
      </c>
      <c r="AI90" t="s">
        <v>511</v>
      </c>
      <c r="AJ90" t="s">
        <v>512</v>
      </c>
      <c r="AL90" t="s">
        <v>513</v>
      </c>
      <c r="AM90" t="s">
        <v>514</v>
      </c>
      <c r="AO90" t="s">
        <v>515</v>
      </c>
      <c r="AP90" t="s">
        <v>515</v>
      </c>
      <c r="AQ90" t="s">
        <v>92</v>
      </c>
      <c r="AS90" t="s">
        <v>93</v>
      </c>
      <c r="AT90">
        <v>1000</v>
      </c>
      <c r="AU90">
        <v>1</v>
      </c>
      <c r="AV90">
        <v>1000</v>
      </c>
      <c r="AY90">
        <v>0</v>
      </c>
      <c r="AZ90">
        <v>1000</v>
      </c>
      <c r="BB90" t="s">
        <v>94</v>
      </c>
      <c r="BD90" t="s">
        <v>94</v>
      </c>
      <c r="BE90" t="s">
        <v>93</v>
      </c>
      <c r="BF90">
        <v>0</v>
      </c>
      <c r="BI90" t="s">
        <v>93</v>
      </c>
      <c r="BR90" t="s">
        <v>324</v>
      </c>
    </row>
    <row r="91" spans="1:71" x14ac:dyDescent="0.2">
      <c r="A91" s="1">
        <v>45999</v>
      </c>
      <c r="B91" t="s">
        <v>753</v>
      </c>
      <c r="C91" t="s">
        <v>73</v>
      </c>
      <c r="E91">
        <v>1</v>
      </c>
      <c r="F91" t="s">
        <v>74</v>
      </c>
      <c r="G91">
        <v>49.99</v>
      </c>
      <c r="H91">
        <v>0</v>
      </c>
      <c r="I91">
        <v>0</v>
      </c>
      <c r="J91">
        <v>0</v>
      </c>
      <c r="K91">
        <v>49.99</v>
      </c>
      <c r="L91" t="s">
        <v>422</v>
      </c>
      <c r="N91" t="s">
        <v>76</v>
      </c>
      <c r="O91" t="s">
        <v>77</v>
      </c>
      <c r="P91" s="1">
        <v>45999</v>
      </c>
      <c r="Q91" t="s">
        <v>194</v>
      </c>
      <c r="R91" t="s">
        <v>519</v>
      </c>
      <c r="S91" t="s">
        <v>516</v>
      </c>
      <c r="T91" t="s">
        <v>754</v>
      </c>
      <c r="U91">
        <v>1</v>
      </c>
      <c r="V91" t="s">
        <v>80</v>
      </c>
      <c r="W91">
        <v>49.99</v>
      </c>
      <c r="X91">
        <v>0</v>
      </c>
      <c r="Z91">
        <v>0</v>
      </c>
      <c r="AA91">
        <v>49.99</v>
      </c>
      <c r="AB91" t="s">
        <v>196</v>
      </c>
      <c r="AC91" t="s">
        <v>333</v>
      </c>
      <c r="AD91" t="s">
        <v>755</v>
      </c>
      <c r="AE91" t="s">
        <v>756</v>
      </c>
      <c r="AF91" t="str">
        <f>"54111500"</f>
        <v>54111500</v>
      </c>
      <c r="AG91" t="s">
        <v>232</v>
      </c>
      <c r="AH91" t="s">
        <v>233</v>
      </c>
      <c r="AI91" t="s">
        <v>621</v>
      </c>
      <c r="AJ91" t="s">
        <v>621</v>
      </c>
      <c r="AL91" t="s">
        <v>757</v>
      </c>
      <c r="AM91" t="s">
        <v>757</v>
      </c>
      <c r="AO91" t="s">
        <v>758</v>
      </c>
      <c r="AP91" t="s">
        <v>759</v>
      </c>
      <c r="AQ91" t="s">
        <v>92</v>
      </c>
      <c r="AS91" t="s">
        <v>93</v>
      </c>
      <c r="AT91">
        <v>49.99</v>
      </c>
      <c r="AU91">
        <v>1</v>
      </c>
      <c r="AV91">
        <v>49.99</v>
      </c>
      <c r="AW91">
        <v>0</v>
      </c>
      <c r="AY91">
        <v>0</v>
      </c>
      <c r="AZ91">
        <v>49.99</v>
      </c>
      <c r="BB91" t="s">
        <v>94</v>
      </c>
      <c r="BD91" t="s">
        <v>94</v>
      </c>
      <c r="BE91" t="s">
        <v>93</v>
      </c>
      <c r="BF91">
        <v>0</v>
      </c>
      <c r="BI91" t="s">
        <v>93</v>
      </c>
      <c r="BR91" t="s">
        <v>760</v>
      </c>
    </row>
    <row r="92" spans="1:71" x14ac:dyDescent="0.2">
      <c r="A92" s="1">
        <v>45999</v>
      </c>
      <c r="B92" t="s">
        <v>761</v>
      </c>
      <c r="C92" t="s">
        <v>73</v>
      </c>
      <c r="E92">
        <v>1</v>
      </c>
      <c r="F92" t="s">
        <v>74</v>
      </c>
      <c r="G92">
        <v>4.8600000000000003</v>
      </c>
      <c r="H92">
        <v>0</v>
      </c>
      <c r="I92">
        <v>0</v>
      </c>
      <c r="J92">
        <v>0</v>
      </c>
      <c r="K92">
        <v>4.8600000000000003</v>
      </c>
      <c r="L92" t="s">
        <v>422</v>
      </c>
      <c r="N92" t="s">
        <v>76</v>
      </c>
      <c r="O92" t="s">
        <v>77</v>
      </c>
      <c r="P92" s="1">
        <v>45999</v>
      </c>
      <c r="Q92" t="s">
        <v>194</v>
      </c>
      <c r="R92" t="s">
        <v>519</v>
      </c>
      <c r="S92" t="s">
        <v>516</v>
      </c>
      <c r="T92" t="s">
        <v>762</v>
      </c>
      <c r="U92">
        <v>1</v>
      </c>
      <c r="V92" t="s">
        <v>80</v>
      </c>
      <c r="W92">
        <v>4.8600000000000003</v>
      </c>
      <c r="X92">
        <v>0</v>
      </c>
      <c r="Z92">
        <v>0</v>
      </c>
      <c r="AA92">
        <v>4.8600000000000003</v>
      </c>
      <c r="AB92" t="s">
        <v>196</v>
      </c>
      <c r="AC92" t="s">
        <v>763</v>
      </c>
      <c r="AD92" t="s">
        <v>764</v>
      </c>
      <c r="AE92" t="s">
        <v>765</v>
      </c>
      <c r="AF92" t="str">
        <f>"52161500"</f>
        <v>52161500</v>
      </c>
      <c r="AG92" t="s">
        <v>158</v>
      </c>
      <c r="AH92" t="s">
        <v>186</v>
      </c>
      <c r="AI92" t="s">
        <v>187</v>
      </c>
      <c r="AJ92" t="s">
        <v>187</v>
      </c>
      <c r="AL92" t="s">
        <v>766</v>
      </c>
      <c r="AM92" t="s">
        <v>766</v>
      </c>
      <c r="AO92" t="s">
        <v>767</v>
      </c>
      <c r="AP92" t="s">
        <v>767</v>
      </c>
      <c r="AQ92" t="s">
        <v>92</v>
      </c>
      <c r="AS92" t="s">
        <v>93</v>
      </c>
      <c r="AT92">
        <v>4.8600000000000003</v>
      </c>
      <c r="AU92">
        <v>1</v>
      </c>
      <c r="AV92">
        <v>4.8600000000000003</v>
      </c>
      <c r="AW92">
        <v>0</v>
      </c>
      <c r="AY92">
        <v>0</v>
      </c>
      <c r="AZ92">
        <v>4.8600000000000003</v>
      </c>
      <c r="BB92" t="s">
        <v>94</v>
      </c>
      <c r="BD92" t="s">
        <v>94</v>
      </c>
      <c r="BE92" t="s">
        <v>431</v>
      </c>
      <c r="BF92">
        <v>0.05</v>
      </c>
      <c r="BI92" t="s">
        <v>93</v>
      </c>
      <c r="BR92" t="s">
        <v>766</v>
      </c>
    </row>
    <row r="93" spans="1:71" x14ac:dyDescent="0.2">
      <c r="A93" s="1">
        <v>45999</v>
      </c>
      <c r="B93" t="s">
        <v>768</v>
      </c>
      <c r="C93" t="s">
        <v>73</v>
      </c>
      <c r="E93">
        <v>1</v>
      </c>
      <c r="F93" t="s">
        <v>74</v>
      </c>
      <c r="G93">
        <v>99.99</v>
      </c>
      <c r="H93">
        <v>0</v>
      </c>
      <c r="I93">
        <v>0</v>
      </c>
      <c r="J93">
        <v>0</v>
      </c>
      <c r="K93">
        <v>99.99</v>
      </c>
      <c r="L93" t="s">
        <v>422</v>
      </c>
      <c r="N93" t="s">
        <v>76</v>
      </c>
      <c r="O93" t="s">
        <v>77</v>
      </c>
      <c r="P93" s="1">
        <v>45999</v>
      </c>
      <c r="Q93" t="s">
        <v>194</v>
      </c>
      <c r="R93" t="s">
        <v>519</v>
      </c>
      <c r="S93" t="s">
        <v>516</v>
      </c>
      <c r="T93" t="s">
        <v>769</v>
      </c>
      <c r="U93">
        <v>1</v>
      </c>
      <c r="V93" t="s">
        <v>80</v>
      </c>
      <c r="W93">
        <v>99.99</v>
      </c>
      <c r="X93">
        <v>0</v>
      </c>
      <c r="Z93">
        <v>0</v>
      </c>
      <c r="AA93">
        <v>99.99</v>
      </c>
      <c r="AB93" t="s">
        <v>196</v>
      </c>
      <c r="AC93" t="s">
        <v>448</v>
      </c>
      <c r="AD93" t="s">
        <v>770</v>
      </c>
      <c r="AE93" t="s">
        <v>771</v>
      </c>
      <c r="AF93" t="str">
        <f>"45121600"</f>
        <v>45121600</v>
      </c>
      <c r="AG93" t="s">
        <v>211</v>
      </c>
      <c r="AH93" t="s">
        <v>212</v>
      </c>
      <c r="AI93" t="s">
        <v>213</v>
      </c>
      <c r="AJ93" t="s">
        <v>213</v>
      </c>
      <c r="AL93" t="s">
        <v>772</v>
      </c>
      <c r="AM93" t="s">
        <v>773</v>
      </c>
      <c r="AO93" t="s">
        <v>774</v>
      </c>
      <c r="AP93" t="s">
        <v>774</v>
      </c>
      <c r="AQ93" t="s">
        <v>92</v>
      </c>
      <c r="AS93" t="s">
        <v>93</v>
      </c>
      <c r="AT93">
        <v>99.99</v>
      </c>
      <c r="AU93">
        <v>1</v>
      </c>
      <c r="AV93">
        <v>99.99</v>
      </c>
      <c r="AW93">
        <v>0</v>
      </c>
      <c r="AY93">
        <v>0</v>
      </c>
      <c r="AZ93">
        <v>99.99</v>
      </c>
      <c r="BB93" t="s">
        <v>94</v>
      </c>
      <c r="BD93" t="s">
        <v>94</v>
      </c>
      <c r="BE93" t="s">
        <v>431</v>
      </c>
      <c r="BF93">
        <v>10</v>
      </c>
      <c r="BI93" t="s">
        <v>93</v>
      </c>
      <c r="BR93" t="s">
        <v>775</v>
      </c>
    </row>
    <row r="94" spans="1:71" x14ac:dyDescent="0.2">
      <c r="A94" s="1">
        <v>45999</v>
      </c>
      <c r="B94" t="s">
        <v>776</v>
      </c>
      <c r="C94" t="s">
        <v>73</v>
      </c>
      <c r="E94">
        <v>1</v>
      </c>
      <c r="F94" t="s">
        <v>74</v>
      </c>
      <c r="G94">
        <v>66.489999999999995</v>
      </c>
      <c r="H94">
        <v>0</v>
      </c>
      <c r="I94">
        <v>0</v>
      </c>
      <c r="J94">
        <v>0</v>
      </c>
      <c r="K94">
        <v>66.489999999999995</v>
      </c>
      <c r="L94" t="s">
        <v>422</v>
      </c>
      <c r="N94" t="s">
        <v>76</v>
      </c>
      <c r="O94" t="s">
        <v>77</v>
      </c>
      <c r="P94" s="1">
        <v>45999</v>
      </c>
      <c r="Q94" t="s">
        <v>194</v>
      </c>
      <c r="R94" t="s">
        <v>519</v>
      </c>
      <c r="S94" t="s">
        <v>518</v>
      </c>
      <c r="T94" t="str">
        <f>"9361289725252529076659"</f>
        <v>9361289725252529076659</v>
      </c>
      <c r="U94">
        <v>1</v>
      </c>
      <c r="V94" t="s">
        <v>80</v>
      </c>
      <c r="W94">
        <v>66.489999999999995</v>
      </c>
      <c r="X94">
        <v>0</v>
      </c>
      <c r="Z94">
        <v>0</v>
      </c>
      <c r="AA94">
        <v>66.489999999999995</v>
      </c>
      <c r="AB94" t="s">
        <v>207</v>
      </c>
      <c r="AC94" t="s">
        <v>81</v>
      </c>
      <c r="AD94" t="s">
        <v>777</v>
      </c>
      <c r="AE94" t="s">
        <v>778</v>
      </c>
      <c r="AF94" t="str">
        <f>"45121600"</f>
        <v>45121600</v>
      </c>
      <c r="AG94" t="s">
        <v>211</v>
      </c>
      <c r="AH94" t="s">
        <v>212</v>
      </c>
      <c r="AI94" t="s">
        <v>213</v>
      </c>
      <c r="AJ94" t="s">
        <v>213</v>
      </c>
      <c r="AL94" t="s">
        <v>779</v>
      </c>
      <c r="AM94" t="s">
        <v>779</v>
      </c>
      <c r="AO94" t="s">
        <v>780</v>
      </c>
      <c r="AP94" t="s">
        <v>780</v>
      </c>
      <c r="AQ94" t="s">
        <v>92</v>
      </c>
      <c r="AS94" t="s">
        <v>93</v>
      </c>
      <c r="AT94">
        <v>66.489999999999995</v>
      </c>
      <c r="AU94">
        <v>1</v>
      </c>
      <c r="AV94">
        <v>66.489999999999995</v>
      </c>
      <c r="AW94">
        <v>0</v>
      </c>
      <c r="AY94">
        <v>0</v>
      </c>
      <c r="AZ94">
        <v>66.489999999999995</v>
      </c>
      <c r="BB94" t="s">
        <v>94</v>
      </c>
      <c r="BD94" t="s">
        <v>94</v>
      </c>
      <c r="BE94" t="s">
        <v>431</v>
      </c>
      <c r="BF94">
        <v>3.5</v>
      </c>
      <c r="BI94" t="s">
        <v>93</v>
      </c>
      <c r="BR94" t="s">
        <v>781</v>
      </c>
    </row>
    <row r="95" spans="1:71" x14ac:dyDescent="0.2">
      <c r="A95" s="1">
        <v>45999</v>
      </c>
      <c r="B95" t="s">
        <v>782</v>
      </c>
      <c r="C95" t="s">
        <v>73</v>
      </c>
      <c r="E95">
        <v>1</v>
      </c>
      <c r="F95" t="s">
        <v>74</v>
      </c>
      <c r="G95">
        <v>6.95</v>
      </c>
      <c r="H95">
        <v>0</v>
      </c>
      <c r="I95">
        <v>0</v>
      </c>
      <c r="J95">
        <v>0</v>
      </c>
      <c r="K95">
        <v>6.95</v>
      </c>
      <c r="L95" t="s">
        <v>422</v>
      </c>
      <c r="N95" t="s">
        <v>76</v>
      </c>
      <c r="O95" t="s">
        <v>77</v>
      </c>
      <c r="P95" s="1">
        <v>45999</v>
      </c>
      <c r="Q95" t="s">
        <v>194</v>
      </c>
      <c r="R95" t="s">
        <v>519</v>
      </c>
      <c r="S95" t="s">
        <v>516</v>
      </c>
      <c r="T95" t="s">
        <v>762</v>
      </c>
      <c r="U95">
        <v>1</v>
      </c>
      <c r="V95" t="s">
        <v>80</v>
      </c>
      <c r="W95">
        <v>6.95</v>
      </c>
      <c r="X95">
        <v>0</v>
      </c>
      <c r="Z95">
        <v>0</v>
      </c>
      <c r="AA95">
        <v>6.95</v>
      </c>
      <c r="AB95" t="s">
        <v>196</v>
      </c>
      <c r="AC95" t="s">
        <v>81</v>
      </c>
      <c r="AD95" t="s">
        <v>783</v>
      </c>
      <c r="AE95" t="s">
        <v>784</v>
      </c>
      <c r="AF95" t="str">
        <f>"43200000"</f>
        <v>43200000</v>
      </c>
      <c r="AG95" t="s">
        <v>84</v>
      </c>
      <c r="AH95" t="s">
        <v>112</v>
      </c>
      <c r="AI95" t="s">
        <v>112</v>
      </c>
      <c r="AJ95" t="s">
        <v>112</v>
      </c>
      <c r="AL95" t="s">
        <v>785</v>
      </c>
      <c r="AM95" t="s">
        <v>785</v>
      </c>
      <c r="AO95" t="s">
        <v>786</v>
      </c>
      <c r="AP95" t="s">
        <v>786</v>
      </c>
      <c r="AQ95" t="s">
        <v>92</v>
      </c>
      <c r="AS95" t="s">
        <v>93</v>
      </c>
      <c r="AT95">
        <v>6.95</v>
      </c>
      <c r="AU95">
        <v>1</v>
      </c>
      <c r="AV95">
        <v>6.95</v>
      </c>
      <c r="AW95">
        <v>0</v>
      </c>
      <c r="AY95">
        <v>0</v>
      </c>
      <c r="AZ95">
        <v>6.95</v>
      </c>
      <c r="BB95" t="s">
        <v>94</v>
      </c>
      <c r="BD95" t="s">
        <v>94</v>
      </c>
      <c r="BE95" t="s">
        <v>431</v>
      </c>
      <c r="BF95">
        <v>0.04</v>
      </c>
      <c r="BI95" t="s">
        <v>93</v>
      </c>
      <c r="BR95" t="s">
        <v>785</v>
      </c>
    </row>
    <row r="96" spans="1:71" x14ac:dyDescent="0.2">
      <c r="A96" s="1">
        <v>45999</v>
      </c>
      <c r="B96" t="s">
        <v>787</v>
      </c>
      <c r="C96" t="s">
        <v>73</v>
      </c>
      <c r="E96">
        <v>1</v>
      </c>
      <c r="F96" t="s">
        <v>74</v>
      </c>
      <c r="G96">
        <v>8.99</v>
      </c>
      <c r="H96">
        <v>0</v>
      </c>
      <c r="I96">
        <v>0</v>
      </c>
      <c r="J96">
        <v>0</v>
      </c>
      <c r="K96">
        <v>8.99</v>
      </c>
      <c r="L96" t="s">
        <v>422</v>
      </c>
      <c r="N96" t="s">
        <v>76</v>
      </c>
      <c r="O96" t="s">
        <v>77</v>
      </c>
      <c r="P96" s="1">
        <v>45999</v>
      </c>
      <c r="Q96" t="s">
        <v>194</v>
      </c>
      <c r="R96" t="s">
        <v>519</v>
      </c>
      <c r="S96" t="s">
        <v>518</v>
      </c>
      <c r="T96" t="s">
        <v>788</v>
      </c>
      <c r="U96">
        <v>1</v>
      </c>
      <c r="V96" t="s">
        <v>80</v>
      </c>
      <c r="W96">
        <v>8.99</v>
      </c>
      <c r="X96">
        <v>0</v>
      </c>
      <c r="Z96">
        <v>0</v>
      </c>
      <c r="AA96">
        <v>8.99</v>
      </c>
      <c r="AB96" t="s">
        <v>196</v>
      </c>
      <c r="AC96" t="s">
        <v>139</v>
      </c>
      <c r="AD96" t="s">
        <v>789</v>
      </c>
      <c r="AE96" t="s">
        <v>790</v>
      </c>
      <c r="AF96" t="str">
        <f>"43200000"</f>
        <v>43200000</v>
      </c>
      <c r="AG96" t="s">
        <v>84</v>
      </c>
      <c r="AH96" t="s">
        <v>112</v>
      </c>
      <c r="AI96" t="s">
        <v>112</v>
      </c>
      <c r="AJ96" t="s">
        <v>112</v>
      </c>
      <c r="AL96" t="s">
        <v>791</v>
      </c>
      <c r="AM96" t="s">
        <v>792</v>
      </c>
      <c r="AO96" t="s">
        <v>793</v>
      </c>
      <c r="AP96" t="s">
        <v>793</v>
      </c>
      <c r="AQ96" t="s">
        <v>92</v>
      </c>
      <c r="AS96" t="s">
        <v>93</v>
      </c>
      <c r="AT96">
        <v>8.99</v>
      </c>
      <c r="AU96">
        <v>1</v>
      </c>
      <c r="AV96">
        <v>8.99</v>
      </c>
      <c r="AW96">
        <v>0</v>
      </c>
      <c r="AY96">
        <v>0</v>
      </c>
      <c r="AZ96">
        <v>8.99</v>
      </c>
      <c r="BB96" t="s">
        <v>94</v>
      </c>
      <c r="BD96" t="s">
        <v>94</v>
      </c>
      <c r="BE96" t="s">
        <v>93</v>
      </c>
      <c r="BF96">
        <v>0</v>
      </c>
      <c r="BI96" t="s">
        <v>93</v>
      </c>
      <c r="BR96" t="s">
        <v>792</v>
      </c>
    </row>
    <row r="97" spans="1:71" x14ac:dyDescent="0.2">
      <c r="A97" s="1">
        <v>45999</v>
      </c>
      <c r="B97" t="s">
        <v>794</v>
      </c>
      <c r="C97" t="s">
        <v>73</v>
      </c>
      <c r="E97">
        <v>1</v>
      </c>
      <c r="F97" t="s">
        <v>74</v>
      </c>
      <c r="G97">
        <v>10.78</v>
      </c>
      <c r="H97">
        <v>0</v>
      </c>
      <c r="I97">
        <v>0</v>
      </c>
      <c r="J97">
        <v>0</v>
      </c>
      <c r="K97">
        <v>10.78</v>
      </c>
      <c r="L97" t="s">
        <v>422</v>
      </c>
      <c r="N97" t="s">
        <v>76</v>
      </c>
      <c r="O97" t="s">
        <v>77</v>
      </c>
      <c r="P97" s="1">
        <v>45999</v>
      </c>
      <c r="Q97" t="s">
        <v>194</v>
      </c>
      <c r="R97" t="s">
        <v>519</v>
      </c>
      <c r="S97" t="s">
        <v>516</v>
      </c>
      <c r="T97" t="s">
        <v>795</v>
      </c>
      <c r="U97">
        <v>1</v>
      </c>
      <c r="V97" t="s">
        <v>80</v>
      </c>
      <c r="W97">
        <v>10.78</v>
      </c>
      <c r="X97">
        <v>0</v>
      </c>
      <c r="Z97">
        <v>0</v>
      </c>
      <c r="AA97">
        <v>10.78</v>
      </c>
      <c r="AB97" t="s">
        <v>196</v>
      </c>
      <c r="AC97" t="s">
        <v>333</v>
      </c>
      <c r="AD97" t="s">
        <v>796</v>
      </c>
      <c r="AE97" t="s">
        <v>797</v>
      </c>
      <c r="AF97" t="str">
        <f>"54111704"</f>
        <v>54111704</v>
      </c>
      <c r="AG97" t="s">
        <v>232</v>
      </c>
      <c r="AH97" t="s">
        <v>233</v>
      </c>
      <c r="AI97" t="s">
        <v>234</v>
      </c>
      <c r="AJ97" t="s">
        <v>235</v>
      </c>
      <c r="AL97" t="s">
        <v>798</v>
      </c>
      <c r="AQ97" t="s">
        <v>92</v>
      </c>
      <c r="AS97" t="s">
        <v>93</v>
      </c>
      <c r="AT97">
        <v>10.78</v>
      </c>
      <c r="AU97">
        <v>1</v>
      </c>
      <c r="AV97">
        <v>10.78</v>
      </c>
      <c r="AW97">
        <v>0</v>
      </c>
      <c r="AY97">
        <v>0</v>
      </c>
      <c r="AZ97">
        <v>10.78</v>
      </c>
      <c r="BB97" t="s">
        <v>94</v>
      </c>
      <c r="BD97" t="s">
        <v>94</v>
      </c>
      <c r="BE97" t="s">
        <v>93</v>
      </c>
      <c r="BF97">
        <v>0</v>
      </c>
      <c r="BI97" t="s">
        <v>93</v>
      </c>
      <c r="BR97" t="s">
        <v>798</v>
      </c>
    </row>
    <row r="98" spans="1:71" x14ac:dyDescent="0.2">
      <c r="A98" s="1">
        <v>45999</v>
      </c>
      <c r="B98" t="s">
        <v>799</v>
      </c>
      <c r="C98" t="s">
        <v>73</v>
      </c>
      <c r="E98">
        <v>1</v>
      </c>
      <c r="F98" t="s">
        <v>74</v>
      </c>
      <c r="G98">
        <v>8.99</v>
      </c>
      <c r="H98">
        <v>0</v>
      </c>
      <c r="I98">
        <v>0</v>
      </c>
      <c r="J98">
        <v>0</v>
      </c>
      <c r="K98">
        <v>8.99</v>
      </c>
      <c r="L98" t="s">
        <v>422</v>
      </c>
      <c r="N98" t="s">
        <v>76</v>
      </c>
      <c r="O98" t="s">
        <v>77</v>
      </c>
      <c r="P98" s="1">
        <v>45999</v>
      </c>
      <c r="Q98" t="s">
        <v>194</v>
      </c>
      <c r="R98" t="s">
        <v>519</v>
      </c>
      <c r="S98" t="s">
        <v>516</v>
      </c>
      <c r="T98" t="s">
        <v>762</v>
      </c>
      <c r="U98">
        <v>1</v>
      </c>
      <c r="V98" t="s">
        <v>80</v>
      </c>
      <c r="W98">
        <v>8.99</v>
      </c>
      <c r="X98">
        <v>0</v>
      </c>
      <c r="Z98">
        <v>0</v>
      </c>
      <c r="AA98">
        <v>8.99</v>
      </c>
      <c r="AB98" t="s">
        <v>196</v>
      </c>
      <c r="AC98" t="s">
        <v>139</v>
      </c>
      <c r="AD98" t="s">
        <v>800</v>
      </c>
      <c r="AE98" t="s">
        <v>801</v>
      </c>
      <c r="AF98" t="str">
        <f>"43210000"</f>
        <v>43210000</v>
      </c>
      <c r="AG98" t="s">
        <v>84</v>
      </c>
      <c r="AH98" t="s">
        <v>85</v>
      </c>
      <c r="AI98" t="s">
        <v>85</v>
      </c>
      <c r="AJ98" t="s">
        <v>85</v>
      </c>
      <c r="AL98" t="s">
        <v>802</v>
      </c>
      <c r="AM98" t="s">
        <v>802</v>
      </c>
      <c r="AP98" t="s">
        <v>803</v>
      </c>
      <c r="AQ98" t="s">
        <v>92</v>
      </c>
      <c r="AS98" t="s">
        <v>93</v>
      </c>
      <c r="AT98">
        <v>8.99</v>
      </c>
      <c r="AU98">
        <v>1</v>
      </c>
      <c r="AV98">
        <v>8.99</v>
      </c>
      <c r="AW98">
        <v>0</v>
      </c>
      <c r="AY98">
        <v>0</v>
      </c>
      <c r="AZ98">
        <v>8.99</v>
      </c>
      <c r="BB98" t="s">
        <v>94</v>
      </c>
      <c r="BD98" t="s">
        <v>94</v>
      </c>
      <c r="BE98" t="s">
        <v>93</v>
      </c>
      <c r="BF98">
        <v>0</v>
      </c>
      <c r="BI98" t="s">
        <v>93</v>
      </c>
      <c r="BR98" t="s">
        <v>802</v>
      </c>
    </row>
    <row r="99" spans="1:71" x14ac:dyDescent="0.2">
      <c r="A99" s="1">
        <v>45999</v>
      </c>
      <c r="B99" t="s">
        <v>804</v>
      </c>
      <c r="C99" t="s">
        <v>73</v>
      </c>
      <c r="E99">
        <v>1</v>
      </c>
      <c r="F99" t="s">
        <v>74</v>
      </c>
      <c r="G99">
        <v>28.49</v>
      </c>
      <c r="H99">
        <v>11</v>
      </c>
      <c r="I99">
        <v>-2.2799999999999998</v>
      </c>
      <c r="J99">
        <v>0</v>
      </c>
      <c r="K99">
        <v>37.21</v>
      </c>
      <c r="L99" t="s">
        <v>193</v>
      </c>
      <c r="N99" t="s">
        <v>76</v>
      </c>
      <c r="O99" t="s">
        <v>77</v>
      </c>
      <c r="P99" s="1">
        <v>45999</v>
      </c>
      <c r="Q99" t="s">
        <v>194</v>
      </c>
      <c r="R99" t="s">
        <v>93</v>
      </c>
      <c r="S99" t="s">
        <v>805</v>
      </c>
      <c r="T99" t="s">
        <v>806</v>
      </c>
      <c r="U99">
        <v>1</v>
      </c>
      <c r="V99" t="s">
        <v>80</v>
      </c>
      <c r="W99">
        <v>28.49</v>
      </c>
      <c r="X99">
        <v>11</v>
      </c>
      <c r="Y99">
        <v>-2.2799999999999998</v>
      </c>
      <c r="Z99">
        <v>0</v>
      </c>
      <c r="AA99">
        <v>37.21</v>
      </c>
      <c r="AB99" t="s">
        <v>554</v>
      </c>
      <c r="AC99" t="s">
        <v>139</v>
      </c>
      <c r="AD99" t="s">
        <v>807</v>
      </c>
      <c r="AE99" t="s">
        <v>808</v>
      </c>
      <c r="AF99" t="str">
        <f>"45121600"</f>
        <v>45121600</v>
      </c>
      <c r="AG99" t="s">
        <v>211</v>
      </c>
      <c r="AH99" t="s">
        <v>212</v>
      </c>
      <c r="AI99" t="s">
        <v>213</v>
      </c>
      <c r="AJ99" t="s">
        <v>213</v>
      </c>
      <c r="AL99" t="s">
        <v>809</v>
      </c>
      <c r="AM99" t="s">
        <v>810</v>
      </c>
      <c r="AO99" t="s">
        <v>811</v>
      </c>
      <c r="AP99" t="s">
        <v>811</v>
      </c>
      <c r="AQ99" t="s">
        <v>92</v>
      </c>
      <c r="AS99" t="s">
        <v>93</v>
      </c>
      <c r="AT99">
        <v>28.49</v>
      </c>
      <c r="AU99">
        <v>1</v>
      </c>
      <c r="AV99">
        <v>28.49</v>
      </c>
      <c r="AW99">
        <v>11</v>
      </c>
      <c r="AX99">
        <v>-2.2799999999999998</v>
      </c>
      <c r="AY99">
        <v>0</v>
      </c>
      <c r="AZ99">
        <v>37.21</v>
      </c>
      <c r="BB99" t="s">
        <v>94</v>
      </c>
      <c r="BD99" t="s">
        <v>94</v>
      </c>
      <c r="BE99" t="s">
        <v>431</v>
      </c>
      <c r="BF99">
        <v>12.5</v>
      </c>
      <c r="BI99" t="s">
        <v>93</v>
      </c>
      <c r="BR99" t="s">
        <v>812</v>
      </c>
    </row>
    <row r="100" spans="1:71" x14ac:dyDescent="0.2">
      <c r="A100" s="1">
        <v>45999</v>
      </c>
      <c r="B100" t="s">
        <v>813</v>
      </c>
      <c r="C100" t="s">
        <v>73</v>
      </c>
      <c r="E100">
        <v>1</v>
      </c>
      <c r="F100" t="s">
        <v>74</v>
      </c>
      <c r="G100">
        <v>19.989999999999998</v>
      </c>
      <c r="H100">
        <v>0</v>
      </c>
      <c r="I100">
        <v>0</v>
      </c>
      <c r="J100">
        <v>0</v>
      </c>
      <c r="K100">
        <v>19.989999999999998</v>
      </c>
      <c r="L100" t="s">
        <v>422</v>
      </c>
      <c r="N100" t="s">
        <v>76</v>
      </c>
      <c r="O100" t="s">
        <v>77</v>
      </c>
      <c r="P100" s="1">
        <v>45999</v>
      </c>
      <c r="Q100" t="s">
        <v>194</v>
      </c>
      <c r="R100" t="s">
        <v>519</v>
      </c>
      <c r="S100" t="s">
        <v>516</v>
      </c>
      <c r="T100" t="s">
        <v>754</v>
      </c>
      <c r="U100">
        <v>1</v>
      </c>
      <c r="V100" t="s">
        <v>80</v>
      </c>
      <c r="W100">
        <v>19.989999999999998</v>
      </c>
      <c r="X100">
        <v>0</v>
      </c>
      <c r="Z100">
        <v>0</v>
      </c>
      <c r="AA100">
        <v>19.989999999999998</v>
      </c>
      <c r="AB100" t="s">
        <v>196</v>
      </c>
      <c r="AC100" t="s">
        <v>131</v>
      </c>
      <c r="AD100" t="s">
        <v>814</v>
      </c>
      <c r="AE100" t="s">
        <v>815</v>
      </c>
      <c r="AF100" t="str">
        <f>"26111704"</f>
        <v>26111704</v>
      </c>
      <c r="AG100" t="s">
        <v>118</v>
      </c>
      <c r="AH100" t="s">
        <v>224</v>
      </c>
      <c r="AI100" t="s">
        <v>533</v>
      </c>
      <c r="AJ100" t="s">
        <v>534</v>
      </c>
      <c r="AL100" t="s">
        <v>264</v>
      </c>
      <c r="AM100" t="s">
        <v>264</v>
      </c>
      <c r="AO100" t="s">
        <v>816</v>
      </c>
      <c r="AP100" t="s">
        <v>816</v>
      </c>
      <c r="AQ100" t="s">
        <v>92</v>
      </c>
      <c r="AS100" t="s">
        <v>93</v>
      </c>
      <c r="AT100">
        <v>19.989999999999998</v>
      </c>
      <c r="AU100">
        <v>1</v>
      </c>
      <c r="AV100">
        <v>19.989999999999998</v>
      </c>
      <c r="AW100">
        <v>0</v>
      </c>
      <c r="AY100">
        <v>0</v>
      </c>
      <c r="AZ100">
        <v>19.989999999999998</v>
      </c>
      <c r="BB100" t="s">
        <v>94</v>
      </c>
      <c r="BD100" t="s">
        <v>94</v>
      </c>
      <c r="BE100" t="s">
        <v>93</v>
      </c>
      <c r="BF100">
        <v>0</v>
      </c>
      <c r="BI100" t="s">
        <v>93</v>
      </c>
      <c r="BR100" t="s">
        <v>267</v>
      </c>
    </row>
    <row r="101" spans="1:71" x14ac:dyDescent="0.2">
      <c r="A101" s="1">
        <v>45999</v>
      </c>
      <c r="B101" t="s">
        <v>817</v>
      </c>
      <c r="C101" t="s">
        <v>73</v>
      </c>
      <c r="E101">
        <v>1</v>
      </c>
      <c r="F101" t="s">
        <v>74</v>
      </c>
      <c r="G101">
        <v>14.59</v>
      </c>
      <c r="H101">
        <v>0</v>
      </c>
      <c r="I101">
        <v>0</v>
      </c>
      <c r="J101">
        <v>0</v>
      </c>
      <c r="K101">
        <v>14.59</v>
      </c>
      <c r="L101" t="s">
        <v>422</v>
      </c>
      <c r="N101" t="s">
        <v>76</v>
      </c>
      <c r="O101" t="s">
        <v>77</v>
      </c>
      <c r="P101" s="1">
        <v>45999</v>
      </c>
      <c r="Q101" t="s">
        <v>194</v>
      </c>
      <c r="R101" t="s">
        <v>519</v>
      </c>
      <c r="S101" t="s">
        <v>516</v>
      </c>
      <c r="T101" t="s">
        <v>818</v>
      </c>
      <c r="U101">
        <v>1</v>
      </c>
      <c r="V101" t="s">
        <v>80</v>
      </c>
      <c r="W101">
        <v>14.59</v>
      </c>
      <c r="X101">
        <v>0</v>
      </c>
      <c r="Z101">
        <v>0</v>
      </c>
      <c r="AA101">
        <v>14.59</v>
      </c>
      <c r="AB101" t="s">
        <v>196</v>
      </c>
      <c r="AC101" t="s">
        <v>131</v>
      </c>
      <c r="AD101" t="s">
        <v>819</v>
      </c>
      <c r="AE101" t="s">
        <v>820</v>
      </c>
      <c r="AF101" t="str">
        <f>"54111704"</f>
        <v>54111704</v>
      </c>
      <c r="AG101" t="s">
        <v>232</v>
      </c>
      <c r="AH101" t="s">
        <v>233</v>
      </c>
      <c r="AI101" t="s">
        <v>234</v>
      </c>
      <c r="AJ101" t="s">
        <v>235</v>
      </c>
      <c r="AL101" t="s">
        <v>478</v>
      </c>
      <c r="AM101" t="s">
        <v>478</v>
      </c>
      <c r="AO101" t="str">
        <f>"2022"</f>
        <v>2022</v>
      </c>
      <c r="AP101" t="s">
        <v>821</v>
      </c>
      <c r="AQ101" t="s">
        <v>92</v>
      </c>
      <c r="AS101" t="s">
        <v>93</v>
      </c>
      <c r="AT101">
        <v>14.59</v>
      </c>
      <c r="AU101">
        <v>1</v>
      </c>
      <c r="AV101">
        <v>14.59</v>
      </c>
      <c r="AW101">
        <v>0</v>
      </c>
      <c r="AY101">
        <v>0</v>
      </c>
      <c r="AZ101">
        <v>14.59</v>
      </c>
      <c r="BB101" t="s">
        <v>94</v>
      </c>
      <c r="BD101" t="s">
        <v>94</v>
      </c>
      <c r="BE101" t="s">
        <v>431</v>
      </c>
      <c r="BF101">
        <v>0.4</v>
      </c>
      <c r="BI101" t="s">
        <v>93</v>
      </c>
      <c r="BR101" t="s">
        <v>822</v>
      </c>
    </row>
    <row r="102" spans="1:71" x14ac:dyDescent="0.2">
      <c r="A102" s="1">
        <v>45999</v>
      </c>
      <c r="B102" t="s">
        <v>823</v>
      </c>
      <c r="C102" t="s">
        <v>73</v>
      </c>
      <c r="E102">
        <v>1</v>
      </c>
      <c r="F102" t="s">
        <v>74</v>
      </c>
      <c r="G102">
        <v>8.99</v>
      </c>
      <c r="H102">
        <v>0</v>
      </c>
      <c r="I102">
        <v>0</v>
      </c>
      <c r="J102">
        <v>0</v>
      </c>
      <c r="K102">
        <v>8.99</v>
      </c>
      <c r="L102" t="s">
        <v>422</v>
      </c>
      <c r="N102" t="s">
        <v>76</v>
      </c>
      <c r="O102" t="s">
        <v>77</v>
      </c>
      <c r="P102" s="1">
        <v>45999</v>
      </c>
      <c r="Q102" t="s">
        <v>194</v>
      </c>
      <c r="R102" t="s">
        <v>519</v>
      </c>
      <c r="S102" t="s">
        <v>516</v>
      </c>
      <c r="T102" t="s">
        <v>762</v>
      </c>
      <c r="U102">
        <v>1</v>
      </c>
      <c r="V102" t="s">
        <v>80</v>
      </c>
      <c r="W102">
        <v>8.99</v>
      </c>
      <c r="X102">
        <v>0</v>
      </c>
      <c r="Z102">
        <v>0</v>
      </c>
      <c r="AA102">
        <v>8.99</v>
      </c>
      <c r="AB102" t="s">
        <v>196</v>
      </c>
      <c r="AC102" t="s">
        <v>131</v>
      </c>
      <c r="AD102" t="s">
        <v>230</v>
      </c>
      <c r="AE102" t="s">
        <v>231</v>
      </c>
      <c r="AF102" t="str">
        <f>"54111704"</f>
        <v>54111704</v>
      </c>
      <c r="AG102" t="s">
        <v>232</v>
      </c>
      <c r="AH102" t="s">
        <v>233</v>
      </c>
      <c r="AI102" t="s">
        <v>234</v>
      </c>
      <c r="AJ102" t="s">
        <v>235</v>
      </c>
      <c r="AL102" t="s">
        <v>236</v>
      </c>
      <c r="AM102" t="s">
        <v>236</v>
      </c>
      <c r="AQ102" t="s">
        <v>92</v>
      </c>
      <c r="AS102" t="s">
        <v>93</v>
      </c>
      <c r="AT102">
        <v>8.99</v>
      </c>
      <c r="AU102">
        <v>1</v>
      </c>
      <c r="AV102">
        <v>8.99</v>
      </c>
      <c r="AW102">
        <v>0</v>
      </c>
      <c r="AY102">
        <v>0</v>
      </c>
      <c r="AZ102">
        <v>8.99</v>
      </c>
      <c r="BB102" t="s">
        <v>94</v>
      </c>
      <c r="BD102" t="s">
        <v>94</v>
      </c>
      <c r="BE102" t="s">
        <v>93</v>
      </c>
      <c r="BF102">
        <v>0</v>
      </c>
      <c r="BI102" t="s">
        <v>93</v>
      </c>
      <c r="BR102" t="s">
        <v>236</v>
      </c>
    </row>
    <row r="103" spans="1:71" x14ac:dyDescent="0.2">
      <c r="A103" s="1">
        <v>45999</v>
      </c>
      <c r="B103" t="s">
        <v>824</v>
      </c>
      <c r="C103" t="s">
        <v>73</v>
      </c>
      <c r="E103">
        <v>1</v>
      </c>
      <c r="F103" t="s">
        <v>74</v>
      </c>
      <c r="G103">
        <v>9.99</v>
      </c>
      <c r="H103">
        <v>0</v>
      </c>
      <c r="I103">
        <v>0</v>
      </c>
      <c r="J103">
        <v>0</v>
      </c>
      <c r="K103">
        <v>9.99</v>
      </c>
      <c r="L103" t="s">
        <v>422</v>
      </c>
      <c r="N103" t="s">
        <v>76</v>
      </c>
      <c r="O103" t="s">
        <v>77</v>
      </c>
      <c r="P103" s="1">
        <v>45999</v>
      </c>
      <c r="Q103" t="s">
        <v>194</v>
      </c>
      <c r="R103" t="s">
        <v>519</v>
      </c>
      <c r="S103" t="s">
        <v>516</v>
      </c>
      <c r="T103" t="s">
        <v>825</v>
      </c>
      <c r="U103">
        <v>1</v>
      </c>
      <c r="V103" t="s">
        <v>80</v>
      </c>
      <c r="W103">
        <v>9.99</v>
      </c>
      <c r="X103">
        <v>0</v>
      </c>
      <c r="Z103">
        <v>0</v>
      </c>
      <c r="AA103">
        <v>9.99</v>
      </c>
      <c r="AB103" t="s">
        <v>196</v>
      </c>
      <c r="AC103" t="s">
        <v>131</v>
      </c>
      <c r="AD103" t="s">
        <v>826</v>
      </c>
      <c r="AE103" t="s">
        <v>827</v>
      </c>
      <c r="AF103" t="str">
        <f>"43191600"</f>
        <v>43191600</v>
      </c>
      <c r="AG103" t="s">
        <v>84</v>
      </c>
      <c r="AH103" t="s">
        <v>100</v>
      </c>
      <c r="AI103" t="s">
        <v>101</v>
      </c>
      <c r="AJ103" t="s">
        <v>101</v>
      </c>
      <c r="AL103" t="s">
        <v>828</v>
      </c>
      <c r="AM103" t="s">
        <v>829</v>
      </c>
      <c r="AO103" t="s">
        <v>830</v>
      </c>
      <c r="AP103" t="s">
        <v>830</v>
      </c>
      <c r="AQ103" t="s">
        <v>92</v>
      </c>
      <c r="AS103" t="s">
        <v>93</v>
      </c>
      <c r="AT103">
        <v>9.99</v>
      </c>
      <c r="AU103">
        <v>1</v>
      </c>
      <c r="AV103">
        <v>9.99</v>
      </c>
      <c r="AW103">
        <v>0</v>
      </c>
      <c r="AY103">
        <v>0</v>
      </c>
      <c r="AZ103">
        <v>9.99</v>
      </c>
      <c r="BB103" t="s">
        <v>94</v>
      </c>
      <c r="BD103" t="s">
        <v>94</v>
      </c>
      <c r="BE103" t="s">
        <v>431</v>
      </c>
      <c r="BF103">
        <v>1</v>
      </c>
      <c r="BI103" t="s">
        <v>93</v>
      </c>
      <c r="BR103" t="s">
        <v>831</v>
      </c>
    </row>
    <row r="104" spans="1:71" x14ac:dyDescent="0.2">
      <c r="A104" s="1">
        <v>45999</v>
      </c>
      <c r="B104" t="s">
        <v>832</v>
      </c>
      <c r="C104" t="s">
        <v>73</v>
      </c>
      <c r="E104">
        <v>1</v>
      </c>
      <c r="F104" t="s">
        <v>74</v>
      </c>
      <c r="G104">
        <v>9.99</v>
      </c>
      <c r="H104">
        <v>0</v>
      </c>
      <c r="I104">
        <v>0</v>
      </c>
      <c r="J104">
        <v>0</v>
      </c>
      <c r="K104">
        <v>9.99</v>
      </c>
      <c r="L104" t="s">
        <v>422</v>
      </c>
      <c r="N104" t="s">
        <v>76</v>
      </c>
      <c r="O104" t="s">
        <v>77</v>
      </c>
      <c r="P104" s="1">
        <v>45999</v>
      </c>
      <c r="Q104" t="s">
        <v>194</v>
      </c>
      <c r="R104" t="s">
        <v>519</v>
      </c>
      <c r="S104" t="s">
        <v>516</v>
      </c>
      <c r="T104" t="s">
        <v>825</v>
      </c>
      <c r="U104">
        <v>1</v>
      </c>
      <c r="V104" t="s">
        <v>80</v>
      </c>
      <c r="W104">
        <v>9.99</v>
      </c>
      <c r="X104">
        <v>0</v>
      </c>
      <c r="Z104">
        <v>0</v>
      </c>
      <c r="AA104">
        <v>9.99</v>
      </c>
      <c r="AB104" t="s">
        <v>196</v>
      </c>
      <c r="AC104" t="s">
        <v>115</v>
      </c>
      <c r="AD104" t="s">
        <v>833</v>
      </c>
      <c r="AE104" t="s">
        <v>834</v>
      </c>
      <c r="AF104" t="str">
        <f>"43210000"</f>
        <v>43210000</v>
      </c>
      <c r="AG104" t="s">
        <v>84</v>
      </c>
      <c r="AH104" t="s">
        <v>85</v>
      </c>
      <c r="AI104" t="s">
        <v>85</v>
      </c>
      <c r="AJ104" t="s">
        <v>85</v>
      </c>
      <c r="AK104" t="s">
        <v>835</v>
      </c>
      <c r="AL104" t="s">
        <v>836</v>
      </c>
      <c r="AM104" t="s">
        <v>837</v>
      </c>
      <c r="AO104" t="s">
        <v>838</v>
      </c>
      <c r="AP104" t="s">
        <v>838</v>
      </c>
      <c r="AQ104" t="s">
        <v>92</v>
      </c>
      <c r="AS104" t="s">
        <v>93</v>
      </c>
      <c r="AT104">
        <v>9.99</v>
      </c>
      <c r="AU104">
        <v>1</v>
      </c>
      <c r="AV104">
        <v>9.99</v>
      </c>
      <c r="AW104">
        <v>0</v>
      </c>
      <c r="AY104">
        <v>0</v>
      </c>
      <c r="AZ104">
        <v>9.99</v>
      </c>
      <c r="BB104" t="s">
        <v>94</v>
      </c>
      <c r="BD104" t="s">
        <v>94</v>
      </c>
      <c r="BE104" t="s">
        <v>93</v>
      </c>
      <c r="BF104">
        <v>0</v>
      </c>
      <c r="BI104" t="s">
        <v>93</v>
      </c>
      <c r="BR104" t="s">
        <v>324</v>
      </c>
    </row>
    <row r="105" spans="1:71" x14ac:dyDescent="0.2">
      <c r="A105" s="1">
        <v>45999</v>
      </c>
      <c r="B105" t="s">
        <v>839</v>
      </c>
      <c r="C105" t="s">
        <v>73</v>
      </c>
      <c r="E105">
        <v>1</v>
      </c>
      <c r="F105" t="s">
        <v>74</v>
      </c>
      <c r="G105">
        <v>26.99</v>
      </c>
      <c r="H105">
        <v>0</v>
      </c>
      <c r="I105">
        <v>0</v>
      </c>
      <c r="J105">
        <v>0</v>
      </c>
      <c r="K105">
        <v>26.99</v>
      </c>
      <c r="L105" t="s">
        <v>422</v>
      </c>
      <c r="N105" t="s">
        <v>76</v>
      </c>
      <c r="O105" t="s">
        <v>77</v>
      </c>
      <c r="P105" s="1">
        <v>45999</v>
      </c>
      <c r="Q105" t="s">
        <v>194</v>
      </c>
      <c r="R105" t="s">
        <v>519</v>
      </c>
      <c r="S105" t="s">
        <v>516</v>
      </c>
      <c r="T105" t="s">
        <v>840</v>
      </c>
      <c r="U105">
        <v>1</v>
      </c>
      <c r="V105" t="s">
        <v>80</v>
      </c>
      <c r="W105">
        <v>26.99</v>
      </c>
      <c r="X105">
        <v>0</v>
      </c>
      <c r="Z105">
        <v>0</v>
      </c>
      <c r="AA105">
        <v>26.99</v>
      </c>
      <c r="AB105" t="s">
        <v>196</v>
      </c>
      <c r="AC105" t="s">
        <v>131</v>
      </c>
      <c r="AD105" t="s">
        <v>841</v>
      </c>
      <c r="AE105" t="s">
        <v>842</v>
      </c>
      <c r="AF105" t="str">
        <f>"43210000"</f>
        <v>43210000</v>
      </c>
      <c r="AG105" t="s">
        <v>84</v>
      </c>
      <c r="AH105" t="s">
        <v>85</v>
      </c>
      <c r="AI105" t="s">
        <v>85</v>
      </c>
      <c r="AJ105" t="s">
        <v>85</v>
      </c>
      <c r="AL105" t="s">
        <v>843</v>
      </c>
      <c r="AM105" t="s">
        <v>843</v>
      </c>
      <c r="AO105" t="s">
        <v>844</v>
      </c>
      <c r="AP105" t="s">
        <v>844</v>
      </c>
      <c r="AQ105" t="s">
        <v>92</v>
      </c>
      <c r="AS105" t="s">
        <v>93</v>
      </c>
      <c r="AT105">
        <v>26.99</v>
      </c>
      <c r="AU105">
        <v>1</v>
      </c>
      <c r="AV105">
        <v>26.99</v>
      </c>
      <c r="AW105">
        <v>0</v>
      </c>
      <c r="AY105">
        <v>0</v>
      </c>
      <c r="AZ105">
        <v>26.99</v>
      </c>
      <c r="BB105" t="s">
        <v>94</v>
      </c>
      <c r="BD105" t="s">
        <v>94</v>
      </c>
      <c r="BE105" t="s">
        <v>93</v>
      </c>
      <c r="BF105">
        <v>0</v>
      </c>
      <c r="BI105" t="s">
        <v>93</v>
      </c>
      <c r="BR105" t="s">
        <v>845</v>
      </c>
    </row>
    <row r="106" spans="1:71" x14ac:dyDescent="0.2">
      <c r="A106" s="1">
        <v>45999</v>
      </c>
      <c r="B106" t="s">
        <v>846</v>
      </c>
      <c r="C106" t="s">
        <v>73</v>
      </c>
      <c r="E106">
        <v>1</v>
      </c>
      <c r="F106" t="s">
        <v>74</v>
      </c>
      <c r="G106">
        <v>9.99</v>
      </c>
      <c r="H106">
        <v>0</v>
      </c>
      <c r="I106">
        <v>0</v>
      </c>
      <c r="J106">
        <v>0</v>
      </c>
      <c r="K106">
        <v>9.99</v>
      </c>
      <c r="L106" t="s">
        <v>422</v>
      </c>
      <c r="N106" t="s">
        <v>76</v>
      </c>
      <c r="O106" t="s">
        <v>77</v>
      </c>
      <c r="P106" s="1">
        <v>45999</v>
      </c>
      <c r="Q106" t="s">
        <v>194</v>
      </c>
      <c r="R106" t="s">
        <v>519</v>
      </c>
      <c r="S106" t="s">
        <v>516</v>
      </c>
      <c r="T106" t="s">
        <v>825</v>
      </c>
      <c r="U106">
        <v>1</v>
      </c>
      <c r="V106" t="s">
        <v>80</v>
      </c>
      <c r="W106">
        <v>9.99</v>
      </c>
      <c r="X106">
        <v>0</v>
      </c>
      <c r="Z106">
        <v>0</v>
      </c>
      <c r="AA106">
        <v>9.99</v>
      </c>
      <c r="AB106" t="s">
        <v>196</v>
      </c>
      <c r="AC106" t="s">
        <v>81</v>
      </c>
      <c r="AD106" t="s">
        <v>847</v>
      </c>
      <c r="AE106" t="s">
        <v>848</v>
      </c>
      <c r="AF106" t="str">
        <f>"43211602"</f>
        <v>43211602</v>
      </c>
      <c r="AG106" t="s">
        <v>84</v>
      </c>
      <c r="AH106" t="s">
        <v>85</v>
      </c>
      <c r="AI106" t="s">
        <v>86</v>
      </c>
      <c r="AJ106" t="s">
        <v>849</v>
      </c>
      <c r="AL106" t="s">
        <v>850</v>
      </c>
      <c r="AM106" t="s">
        <v>850</v>
      </c>
      <c r="AO106" t="s">
        <v>851</v>
      </c>
      <c r="AP106" t="str">
        <f>"1"</f>
        <v>1</v>
      </c>
      <c r="AQ106" t="s">
        <v>92</v>
      </c>
      <c r="AS106" t="s">
        <v>93</v>
      </c>
      <c r="AT106">
        <v>9.99</v>
      </c>
      <c r="AU106">
        <v>1</v>
      </c>
      <c r="AV106">
        <v>9.99</v>
      </c>
      <c r="AW106">
        <v>0</v>
      </c>
      <c r="AY106">
        <v>0</v>
      </c>
      <c r="AZ106">
        <v>9.99</v>
      </c>
      <c r="BB106" t="s">
        <v>94</v>
      </c>
      <c r="BD106" t="s">
        <v>94</v>
      </c>
      <c r="BE106" t="s">
        <v>93</v>
      </c>
      <c r="BF106">
        <v>0</v>
      </c>
      <c r="BI106" t="s">
        <v>93</v>
      </c>
      <c r="BR106" t="s">
        <v>852</v>
      </c>
    </row>
    <row r="107" spans="1:71" x14ac:dyDescent="0.2">
      <c r="A107" s="1">
        <v>45999</v>
      </c>
      <c r="B107" t="s">
        <v>853</v>
      </c>
      <c r="C107" t="s">
        <v>73</v>
      </c>
      <c r="E107">
        <v>1</v>
      </c>
      <c r="F107" t="s">
        <v>74</v>
      </c>
      <c r="G107">
        <v>159.94999999999999</v>
      </c>
      <c r="H107">
        <v>0</v>
      </c>
      <c r="I107">
        <v>0</v>
      </c>
      <c r="J107">
        <v>0</v>
      </c>
      <c r="K107">
        <v>159.94999999999999</v>
      </c>
      <c r="L107" t="s">
        <v>422</v>
      </c>
      <c r="N107" t="s">
        <v>76</v>
      </c>
      <c r="O107" t="s">
        <v>77</v>
      </c>
      <c r="P107" s="1">
        <v>45999</v>
      </c>
      <c r="Q107" t="s">
        <v>194</v>
      </c>
      <c r="R107" t="s">
        <v>519</v>
      </c>
      <c r="S107" t="s">
        <v>516</v>
      </c>
      <c r="T107" t="s">
        <v>825</v>
      </c>
      <c r="U107">
        <v>1</v>
      </c>
      <c r="V107" t="s">
        <v>80</v>
      </c>
      <c r="W107">
        <v>159.94999999999999</v>
      </c>
      <c r="X107">
        <v>0</v>
      </c>
      <c r="Z107">
        <v>0</v>
      </c>
      <c r="AA107">
        <v>159.94999999999999</v>
      </c>
      <c r="AB107" t="s">
        <v>196</v>
      </c>
      <c r="AC107" t="s">
        <v>81</v>
      </c>
      <c r="AD107" t="s">
        <v>854</v>
      </c>
      <c r="AE107" t="s">
        <v>855</v>
      </c>
      <c r="AF107" t="str">
        <f>"43191609"</f>
        <v>43191609</v>
      </c>
      <c r="AG107" t="s">
        <v>84</v>
      </c>
      <c r="AH107" t="s">
        <v>100</v>
      </c>
      <c r="AI107" t="s">
        <v>101</v>
      </c>
      <c r="AJ107" t="s">
        <v>134</v>
      </c>
      <c r="AK107" t="s">
        <v>88</v>
      </c>
      <c r="AL107" t="s">
        <v>89</v>
      </c>
      <c r="AM107" t="s">
        <v>89</v>
      </c>
      <c r="AO107" t="s">
        <v>856</v>
      </c>
      <c r="AP107" t="s">
        <v>857</v>
      </c>
      <c r="AQ107" t="s">
        <v>92</v>
      </c>
      <c r="AS107" t="s">
        <v>93</v>
      </c>
      <c r="AT107">
        <v>159.94999999999999</v>
      </c>
      <c r="AU107">
        <v>1</v>
      </c>
      <c r="AV107">
        <v>159.94999999999999</v>
      </c>
      <c r="AW107">
        <v>0</v>
      </c>
      <c r="AY107">
        <v>0</v>
      </c>
      <c r="AZ107">
        <v>159.94999999999999</v>
      </c>
      <c r="BB107" t="s">
        <v>94</v>
      </c>
      <c r="BD107" t="s">
        <v>94</v>
      </c>
      <c r="BE107" t="s">
        <v>431</v>
      </c>
      <c r="BF107">
        <v>0.04</v>
      </c>
      <c r="BI107" t="s">
        <v>93</v>
      </c>
      <c r="BR107" t="s">
        <v>95</v>
      </c>
      <c r="BS107" t="s">
        <v>96</v>
      </c>
    </row>
    <row r="108" spans="1:71" x14ac:dyDescent="0.2">
      <c r="A108" s="1">
        <v>45999</v>
      </c>
      <c r="B108" t="s">
        <v>858</v>
      </c>
      <c r="C108" t="s">
        <v>73</v>
      </c>
      <c r="E108">
        <v>1</v>
      </c>
      <c r="F108" t="s">
        <v>74</v>
      </c>
      <c r="G108">
        <v>6.99</v>
      </c>
      <c r="H108">
        <v>0</v>
      </c>
      <c r="I108">
        <v>0</v>
      </c>
      <c r="J108">
        <v>0</v>
      </c>
      <c r="K108">
        <v>6.99</v>
      </c>
      <c r="L108" t="s">
        <v>193</v>
      </c>
      <c r="N108" t="s">
        <v>76</v>
      </c>
      <c r="O108" t="s">
        <v>77</v>
      </c>
      <c r="P108" t="s">
        <v>516</v>
      </c>
      <c r="Q108" t="s">
        <v>194</v>
      </c>
      <c r="R108" t="s">
        <v>93</v>
      </c>
      <c r="S108" t="s">
        <v>71</v>
      </c>
      <c r="T108" t="s">
        <v>859</v>
      </c>
      <c r="U108">
        <v>1</v>
      </c>
      <c r="V108" t="s">
        <v>80</v>
      </c>
      <c r="W108">
        <v>6.99</v>
      </c>
      <c r="X108">
        <v>0</v>
      </c>
      <c r="Z108">
        <v>0</v>
      </c>
      <c r="AA108">
        <v>6.99</v>
      </c>
      <c r="AB108" t="s">
        <v>196</v>
      </c>
      <c r="AC108" t="s">
        <v>115</v>
      </c>
      <c r="AD108" t="s">
        <v>860</v>
      </c>
      <c r="AE108" t="s">
        <v>861</v>
      </c>
      <c r="AF108" t="str">
        <f>"43200000"</f>
        <v>43200000</v>
      </c>
      <c r="AG108" t="s">
        <v>84</v>
      </c>
      <c r="AH108" t="s">
        <v>112</v>
      </c>
      <c r="AI108" t="s">
        <v>112</v>
      </c>
      <c r="AJ108" t="s">
        <v>112</v>
      </c>
      <c r="AL108" t="s">
        <v>862</v>
      </c>
      <c r="AM108" t="s">
        <v>862</v>
      </c>
      <c r="AO108" s="1">
        <v>45157</v>
      </c>
      <c r="AP108" s="1">
        <v>45157</v>
      </c>
      <c r="AQ108" t="s">
        <v>92</v>
      </c>
      <c r="AS108" t="s">
        <v>93</v>
      </c>
      <c r="AT108">
        <v>6.99</v>
      </c>
      <c r="AU108">
        <v>1</v>
      </c>
      <c r="AV108">
        <v>6.99</v>
      </c>
      <c r="AW108">
        <v>0</v>
      </c>
      <c r="AY108">
        <v>0</v>
      </c>
      <c r="AZ108">
        <v>6.99</v>
      </c>
      <c r="BB108" t="s">
        <v>94</v>
      </c>
      <c r="BD108" t="s">
        <v>94</v>
      </c>
      <c r="BE108" t="s">
        <v>93</v>
      </c>
      <c r="BF108">
        <v>0</v>
      </c>
      <c r="BI108" t="s">
        <v>93</v>
      </c>
      <c r="BR108" t="s">
        <v>863</v>
      </c>
    </row>
    <row r="109" spans="1:71" x14ac:dyDescent="0.2">
      <c r="A109" s="1">
        <v>45999</v>
      </c>
      <c r="B109" t="s">
        <v>864</v>
      </c>
      <c r="C109" t="s">
        <v>73</v>
      </c>
      <c r="E109">
        <v>1</v>
      </c>
      <c r="F109" t="s">
        <v>74</v>
      </c>
      <c r="G109">
        <v>6.89</v>
      </c>
      <c r="H109">
        <v>0</v>
      </c>
      <c r="I109">
        <v>0</v>
      </c>
      <c r="J109">
        <v>0</v>
      </c>
      <c r="K109">
        <v>6.89</v>
      </c>
      <c r="L109" t="s">
        <v>422</v>
      </c>
      <c r="N109" t="s">
        <v>76</v>
      </c>
      <c r="O109" t="s">
        <v>77</v>
      </c>
      <c r="P109" s="1">
        <v>45999</v>
      </c>
      <c r="Q109" t="s">
        <v>194</v>
      </c>
      <c r="R109" t="s">
        <v>519</v>
      </c>
      <c r="S109" t="s">
        <v>516</v>
      </c>
      <c r="T109" t="s">
        <v>825</v>
      </c>
      <c r="U109">
        <v>1</v>
      </c>
      <c r="V109" t="s">
        <v>80</v>
      </c>
      <c r="W109">
        <v>6.89</v>
      </c>
      <c r="X109">
        <v>0</v>
      </c>
      <c r="Z109">
        <v>0</v>
      </c>
      <c r="AA109">
        <v>6.89</v>
      </c>
      <c r="AB109" t="s">
        <v>196</v>
      </c>
      <c r="AC109" t="s">
        <v>81</v>
      </c>
      <c r="AD109" t="s">
        <v>865</v>
      </c>
      <c r="AE109" t="s">
        <v>866</v>
      </c>
      <c r="AF109" t="str">
        <f>"43200000"</f>
        <v>43200000</v>
      </c>
      <c r="AG109" t="s">
        <v>84</v>
      </c>
      <c r="AH109" t="s">
        <v>112</v>
      </c>
      <c r="AI109" t="s">
        <v>112</v>
      </c>
      <c r="AJ109" t="s">
        <v>112</v>
      </c>
      <c r="AL109" t="s">
        <v>867</v>
      </c>
      <c r="AM109" t="s">
        <v>868</v>
      </c>
      <c r="AO109" t="s">
        <v>869</v>
      </c>
      <c r="AP109" t="s">
        <v>869</v>
      </c>
      <c r="AQ109" t="s">
        <v>92</v>
      </c>
      <c r="AS109" t="s">
        <v>93</v>
      </c>
      <c r="AT109">
        <v>6.89</v>
      </c>
      <c r="AU109">
        <v>1</v>
      </c>
      <c r="AV109">
        <v>6.89</v>
      </c>
      <c r="AW109">
        <v>0</v>
      </c>
      <c r="AY109">
        <v>0</v>
      </c>
      <c r="AZ109">
        <v>6.89</v>
      </c>
      <c r="BB109" t="s">
        <v>94</v>
      </c>
      <c r="BD109" t="s">
        <v>94</v>
      </c>
      <c r="BE109" t="s">
        <v>431</v>
      </c>
      <c r="BF109">
        <v>0.1</v>
      </c>
      <c r="BI109" t="s">
        <v>93</v>
      </c>
      <c r="BR109" t="s">
        <v>867</v>
      </c>
    </row>
    <row r="110" spans="1:71" x14ac:dyDescent="0.2">
      <c r="A110" s="1">
        <v>45999</v>
      </c>
      <c r="B110" t="s">
        <v>870</v>
      </c>
      <c r="C110" t="s">
        <v>73</v>
      </c>
      <c r="E110">
        <v>1</v>
      </c>
      <c r="F110" t="s">
        <v>74</v>
      </c>
      <c r="G110">
        <v>29.99</v>
      </c>
      <c r="H110">
        <v>0</v>
      </c>
      <c r="I110">
        <v>0</v>
      </c>
      <c r="J110">
        <v>0</v>
      </c>
      <c r="K110">
        <v>29.99</v>
      </c>
      <c r="L110" t="s">
        <v>422</v>
      </c>
      <c r="N110" t="s">
        <v>76</v>
      </c>
      <c r="O110" t="s">
        <v>77</v>
      </c>
      <c r="P110" s="1">
        <v>45999</v>
      </c>
      <c r="Q110" t="s">
        <v>194</v>
      </c>
      <c r="R110" t="s">
        <v>519</v>
      </c>
      <c r="S110" t="s">
        <v>516</v>
      </c>
      <c r="T110" t="s">
        <v>825</v>
      </c>
      <c r="U110">
        <v>1</v>
      </c>
      <c r="V110" t="s">
        <v>80</v>
      </c>
      <c r="W110">
        <v>29.99</v>
      </c>
      <c r="X110">
        <v>0</v>
      </c>
      <c r="Z110">
        <v>0</v>
      </c>
      <c r="AA110">
        <v>29.99</v>
      </c>
      <c r="AB110" t="s">
        <v>196</v>
      </c>
      <c r="AC110" t="s">
        <v>871</v>
      </c>
      <c r="AD110" t="s">
        <v>872</v>
      </c>
      <c r="AE110" t="s">
        <v>873</v>
      </c>
      <c r="AF110" t="str">
        <f>"60141400"</f>
        <v>60141400</v>
      </c>
      <c r="AG110" t="s">
        <v>313</v>
      </c>
      <c r="AH110" t="s">
        <v>874</v>
      </c>
      <c r="AI110" t="s">
        <v>875</v>
      </c>
      <c r="AJ110" t="s">
        <v>875</v>
      </c>
      <c r="AL110" t="s">
        <v>876</v>
      </c>
      <c r="AM110" t="s">
        <v>876</v>
      </c>
      <c r="AQ110" t="s">
        <v>92</v>
      </c>
      <c r="AS110" t="s">
        <v>93</v>
      </c>
      <c r="AT110">
        <v>29.99</v>
      </c>
      <c r="AU110">
        <v>1</v>
      </c>
      <c r="AV110">
        <v>29.99</v>
      </c>
      <c r="AW110">
        <v>0</v>
      </c>
      <c r="AY110">
        <v>0</v>
      </c>
      <c r="AZ110">
        <v>29.99</v>
      </c>
      <c r="BB110" t="s">
        <v>94</v>
      </c>
      <c r="BD110" t="s">
        <v>94</v>
      </c>
      <c r="BE110" t="s">
        <v>93</v>
      </c>
      <c r="BF110">
        <v>0</v>
      </c>
      <c r="BI110" t="s">
        <v>93</v>
      </c>
      <c r="BR110" t="s">
        <v>877</v>
      </c>
    </row>
    <row r="111" spans="1:71" x14ac:dyDescent="0.2">
      <c r="A111" s="1">
        <v>45999</v>
      </c>
      <c r="B111" t="s">
        <v>878</v>
      </c>
      <c r="C111" t="s">
        <v>73</v>
      </c>
      <c r="E111">
        <v>1</v>
      </c>
      <c r="F111" t="s">
        <v>74</v>
      </c>
      <c r="G111">
        <v>9.89</v>
      </c>
      <c r="H111">
        <v>0</v>
      </c>
      <c r="I111">
        <v>0</v>
      </c>
      <c r="J111">
        <v>0</v>
      </c>
      <c r="K111">
        <v>9.89</v>
      </c>
      <c r="L111" t="s">
        <v>422</v>
      </c>
      <c r="N111" t="s">
        <v>76</v>
      </c>
      <c r="O111" t="s">
        <v>77</v>
      </c>
      <c r="P111" s="1">
        <v>45999</v>
      </c>
      <c r="Q111" t="s">
        <v>194</v>
      </c>
      <c r="R111" t="s">
        <v>519</v>
      </c>
      <c r="S111" t="s">
        <v>516</v>
      </c>
      <c r="T111" t="s">
        <v>825</v>
      </c>
      <c r="U111">
        <v>1</v>
      </c>
      <c r="V111" t="s">
        <v>80</v>
      </c>
      <c r="W111">
        <v>9.89</v>
      </c>
      <c r="X111">
        <v>0</v>
      </c>
      <c r="Z111">
        <v>0</v>
      </c>
      <c r="AA111">
        <v>9.89</v>
      </c>
      <c r="AB111" t="s">
        <v>196</v>
      </c>
      <c r="AC111" t="s">
        <v>879</v>
      </c>
      <c r="AD111" t="s">
        <v>880</v>
      </c>
      <c r="AE111" t="s">
        <v>881</v>
      </c>
      <c r="AF111" t="str">
        <f>"47131704"</f>
        <v>47131704</v>
      </c>
      <c r="AG111" t="s">
        <v>882</v>
      </c>
      <c r="AH111" t="s">
        <v>883</v>
      </c>
      <c r="AI111" t="s">
        <v>884</v>
      </c>
      <c r="AJ111" t="s">
        <v>885</v>
      </c>
      <c r="AL111" t="s">
        <v>886</v>
      </c>
      <c r="AM111" t="s">
        <v>886</v>
      </c>
      <c r="AO111" t="s">
        <v>887</v>
      </c>
      <c r="AP111" t="s">
        <v>887</v>
      </c>
      <c r="AQ111" t="s">
        <v>92</v>
      </c>
      <c r="AS111" t="s">
        <v>93</v>
      </c>
      <c r="AT111">
        <v>9.89</v>
      </c>
      <c r="AU111">
        <v>1</v>
      </c>
      <c r="AV111">
        <v>9.89</v>
      </c>
      <c r="AW111">
        <v>0</v>
      </c>
      <c r="AY111">
        <v>0</v>
      </c>
      <c r="AZ111">
        <v>9.89</v>
      </c>
      <c r="BB111" t="s">
        <v>94</v>
      </c>
      <c r="BD111" t="s">
        <v>94</v>
      </c>
      <c r="BE111" t="s">
        <v>431</v>
      </c>
      <c r="BF111">
        <v>0.1</v>
      </c>
      <c r="BI111" t="s">
        <v>93</v>
      </c>
      <c r="BR111" t="s">
        <v>888</v>
      </c>
    </row>
    <row r="112" spans="1:71" x14ac:dyDescent="0.2">
      <c r="A112" s="1">
        <v>45999</v>
      </c>
      <c r="B112" t="s">
        <v>889</v>
      </c>
      <c r="C112" t="s">
        <v>73</v>
      </c>
      <c r="E112">
        <v>1</v>
      </c>
      <c r="F112" t="s">
        <v>74</v>
      </c>
      <c r="G112">
        <v>12.23</v>
      </c>
      <c r="H112">
        <v>0</v>
      </c>
      <c r="I112">
        <v>-0.98</v>
      </c>
      <c r="J112">
        <v>0</v>
      </c>
      <c r="K112">
        <v>11.25</v>
      </c>
      <c r="L112" t="s">
        <v>422</v>
      </c>
      <c r="N112" t="s">
        <v>76</v>
      </c>
      <c r="O112" t="s">
        <v>77</v>
      </c>
      <c r="P112" s="1">
        <v>45999</v>
      </c>
      <c r="Q112" t="s">
        <v>194</v>
      </c>
      <c r="R112" t="s">
        <v>519</v>
      </c>
      <c r="S112" t="s">
        <v>516</v>
      </c>
      <c r="T112" t="s">
        <v>890</v>
      </c>
      <c r="U112">
        <v>1</v>
      </c>
      <c r="V112" t="s">
        <v>80</v>
      </c>
      <c r="W112">
        <v>12.23</v>
      </c>
      <c r="X112">
        <v>0</v>
      </c>
      <c r="Y112">
        <v>-0.98</v>
      </c>
      <c r="Z112">
        <v>0</v>
      </c>
      <c r="AA112">
        <v>11.25</v>
      </c>
      <c r="AB112" t="s">
        <v>196</v>
      </c>
      <c r="AC112" t="s">
        <v>146</v>
      </c>
      <c r="AD112" t="s">
        <v>891</v>
      </c>
      <c r="AE112" t="s">
        <v>892</v>
      </c>
      <c r="AF112" t="str">
        <f>"27112700"</f>
        <v>27112700</v>
      </c>
      <c r="AG112" t="s">
        <v>557</v>
      </c>
      <c r="AH112" t="s">
        <v>558</v>
      </c>
      <c r="AI112" t="s">
        <v>559</v>
      </c>
      <c r="AJ112" t="s">
        <v>559</v>
      </c>
      <c r="AL112" t="s">
        <v>560</v>
      </c>
      <c r="AM112" t="s">
        <v>560</v>
      </c>
      <c r="AO112" t="s">
        <v>560</v>
      </c>
      <c r="AP112" t="s">
        <v>893</v>
      </c>
      <c r="AQ112" t="s">
        <v>92</v>
      </c>
      <c r="AS112" t="s">
        <v>93</v>
      </c>
      <c r="AT112">
        <v>12.23</v>
      </c>
      <c r="AU112">
        <v>1</v>
      </c>
      <c r="AV112">
        <v>12.23</v>
      </c>
      <c r="AW112">
        <v>0</v>
      </c>
      <c r="AX112">
        <v>-0.98</v>
      </c>
      <c r="AY112">
        <v>0</v>
      </c>
      <c r="AZ112">
        <v>11.25</v>
      </c>
      <c r="BB112" t="s">
        <v>94</v>
      </c>
      <c r="BD112" t="s">
        <v>94</v>
      </c>
      <c r="BE112" t="s">
        <v>431</v>
      </c>
      <c r="BF112">
        <v>0.12</v>
      </c>
      <c r="BI112" t="s">
        <v>93</v>
      </c>
      <c r="BR112" t="s">
        <v>894</v>
      </c>
    </row>
    <row r="113" spans="1:71" x14ac:dyDescent="0.2">
      <c r="A113" s="1">
        <v>45999</v>
      </c>
      <c r="B113" t="s">
        <v>895</v>
      </c>
      <c r="C113" t="s">
        <v>73</v>
      </c>
      <c r="E113">
        <v>1</v>
      </c>
      <c r="F113" t="s">
        <v>74</v>
      </c>
      <c r="G113">
        <v>29.99</v>
      </c>
      <c r="H113">
        <v>0</v>
      </c>
      <c r="I113">
        <v>0</v>
      </c>
      <c r="J113">
        <v>0</v>
      </c>
      <c r="K113">
        <v>29.99</v>
      </c>
      <c r="L113" t="s">
        <v>422</v>
      </c>
      <c r="N113" t="s">
        <v>76</v>
      </c>
      <c r="O113" t="s">
        <v>77</v>
      </c>
      <c r="P113" s="1">
        <v>45999</v>
      </c>
      <c r="Q113" t="s">
        <v>194</v>
      </c>
      <c r="R113" t="s">
        <v>519</v>
      </c>
      <c r="S113" t="s">
        <v>516</v>
      </c>
      <c r="T113" t="s">
        <v>896</v>
      </c>
      <c r="U113">
        <v>1</v>
      </c>
      <c r="V113" t="s">
        <v>80</v>
      </c>
      <c r="W113">
        <v>29.99</v>
      </c>
      <c r="X113">
        <v>0</v>
      </c>
      <c r="Z113">
        <v>0</v>
      </c>
      <c r="AA113">
        <v>29.99</v>
      </c>
      <c r="AB113" t="s">
        <v>196</v>
      </c>
      <c r="AC113" t="s">
        <v>131</v>
      </c>
      <c r="AD113" t="s">
        <v>897</v>
      </c>
      <c r="AE113" t="s">
        <v>898</v>
      </c>
      <c r="AF113" t="str">
        <f>"43191600"</f>
        <v>43191600</v>
      </c>
      <c r="AG113" t="s">
        <v>84</v>
      </c>
      <c r="AH113" t="s">
        <v>100</v>
      </c>
      <c r="AI113" t="s">
        <v>101</v>
      </c>
      <c r="AJ113" t="s">
        <v>101</v>
      </c>
      <c r="AL113" t="s">
        <v>899</v>
      </c>
      <c r="AM113" t="s">
        <v>899</v>
      </c>
      <c r="AO113" t="s">
        <v>900</v>
      </c>
      <c r="AP113" t="str">
        <f>"20240216"</f>
        <v>20240216</v>
      </c>
      <c r="AQ113" t="s">
        <v>92</v>
      </c>
      <c r="AS113" t="s">
        <v>93</v>
      </c>
      <c r="AT113">
        <v>29.99</v>
      </c>
      <c r="AU113">
        <v>1</v>
      </c>
      <c r="AV113">
        <v>29.99</v>
      </c>
      <c r="AW113">
        <v>0</v>
      </c>
      <c r="AY113">
        <v>0</v>
      </c>
      <c r="AZ113">
        <v>29.99</v>
      </c>
      <c r="BB113" t="s">
        <v>94</v>
      </c>
      <c r="BD113" t="s">
        <v>94</v>
      </c>
      <c r="BE113" t="s">
        <v>93</v>
      </c>
      <c r="BF113">
        <v>0</v>
      </c>
      <c r="BI113" t="s">
        <v>93</v>
      </c>
      <c r="BR113" t="s">
        <v>901</v>
      </c>
    </row>
    <row r="114" spans="1:71" x14ac:dyDescent="0.2">
      <c r="A114" s="1">
        <v>45999</v>
      </c>
      <c r="B114" t="s">
        <v>902</v>
      </c>
      <c r="C114" t="s">
        <v>73</v>
      </c>
      <c r="E114">
        <v>1</v>
      </c>
      <c r="F114" t="s">
        <v>74</v>
      </c>
      <c r="G114">
        <v>11.9</v>
      </c>
      <c r="H114">
        <v>0</v>
      </c>
      <c r="I114">
        <v>0</v>
      </c>
      <c r="J114">
        <v>0</v>
      </c>
      <c r="K114">
        <v>11.9</v>
      </c>
      <c r="L114" t="s">
        <v>422</v>
      </c>
      <c r="N114" t="s">
        <v>76</v>
      </c>
      <c r="O114" t="s">
        <v>77</v>
      </c>
      <c r="P114" s="1">
        <v>45999</v>
      </c>
      <c r="Q114" t="s">
        <v>194</v>
      </c>
      <c r="R114" t="s">
        <v>519</v>
      </c>
      <c r="S114" t="s">
        <v>516</v>
      </c>
      <c r="T114" t="s">
        <v>896</v>
      </c>
      <c r="U114">
        <v>1</v>
      </c>
      <c r="V114" t="s">
        <v>80</v>
      </c>
      <c r="W114">
        <v>11.9</v>
      </c>
      <c r="X114">
        <v>0</v>
      </c>
      <c r="Z114">
        <v>0</v>
      </c>
      <c r="AA114">
        <v>11.9</v>
      </c>
      <c r="AB114" t="s">
        <v>196</v>
      </c>
      <c r="AC114" t="s">
        <v>139</v>
      </c>
      <c r="AD114" t="s">
        <v>903</v>
      </c>
      <c r="AE114" t="s">
        <v>904</v>
      </c>
      <c r="AF114" t="str">
        <f>"43201600"</f>
        <v>43201600</v>
      </c>
      <c r="AG114" t="s">
        <v>84</v>
      </c>
      <c r="AH114" t="s">
        <v>112</v>
      </c>
      <c r="AI114" t="s">
        <v>608</v>
      </c>
      <c r="AJ114" t="s">
        <v>608</v>
      </c>
      <c r="AL114" t="s">
        <v>905</v>
      </c>
      <c r="AM114" t="s">
        <v>905</v>
      </c>
      <c r="AO114" t="s">
        <v>906</v>
      </c>
      <c r="AP114" t="s">
        <v>906</v>
      </c>
      <c r="AQ114" t="s">
        <v>92</v>
      </c>
      <c r="AS114" t="s">
        <v>93</v>
      </c>
      <c r="AT114">
        <v>11.9</v>
      </c>
      <c r="AU114">
        <v>1</v>
      </c>
      <c r="AV114">
        <v>11.9</v>
      </c>
      <c r="AW114">
        <v>0</v>
      </c>
      <c r="AY114">
        <v>0</v>
      </c>
      <c r="AZ114">
        <v>11.9</v>
      </c>
      <c r="BB114" t="s">
        <v>94</v>
      </c>
      <c r="BD114" t="s">
        <v>94</v>
      </c>
      <c r="BE114" t="s">
        <v>93</v>
      </c>
      <c r="BF114">
        <v>0</v>
      </c>
      <c r="BI114" t="s">
        <v>93</v>
      </c>
      <c r="BR114" t="s">
        <v>905</v>
      </c>
    </row>
    <row r="115" spans="1:71" x14ac:dyDescent="0.2">
      <c r="A115" s="1">
        <v>45999</v>
      </c>
      <c r="B115" t="s">
        <v>907</v>
      </c>
      <c r="C115" t="s">
        <v>73</v>
      </c>
      <c r="E115">
        <v>1</v>
      </c>
      <c r="F115" t="s">
        <v>74</v>
      </c>
      <c r="G115">
        <v>13.05</v>
      </c>
      <c r="H115">
        <v>0</v>
      </c>
      <c r="I115">
        <v>0</v>
      </c>
      <c r="J115">
        <v>0</v>
      </c>
      <c r="K115">
        <v>13.05</v>
      </c>
      <c r="L115" t="s">
        <v>422</v>
      </c>
      <c r="N115" t="s">
        <v>76</v>
      </c>
      <c r="O115" t="s">
        <v>77</v>
      </c>
      <c r="P115" t="s">
        <v>520</v>
      </c>
      <c r="Q115" t="s">
        <v>194</v>
      </c>
      <c r="R115" t="s">
        <v>423</v>
      </c>
      <c r="S115" t="s">
        <v>71</v>
      </c>
      <c r="T115" t="s">
        <v>908</v>
      </c>
      <c r="U115">
        <v>1</v>
      </c>
      <c r="V115" t="s">
        <v>80</v>
      </c>
      <c r="W115">
        <v>13.05</v>
      </c>
      <c r="X115">
        <v>0</v>
      </c>
      <c r="Z115">
        <v>0</v>
      </c>
      <c r="AA115">
        <v>13.05</v>
      </c>
      <c r="AB115" t="s">
        <v>196</v>
      </c>
      <c r="AC115" t="s">
        <v>146</v>
      </c>
      <c r="AD115" t="s">
        <v>909</v>
      </c>
      <c r="AE115" t="s">
        <v>910</v>
      </c>
      <c r="AF115" t="str">
        <f>"45121600"</f>
        <v>45121600</v>
      </c>
      <c r="AG115" t="s">
        <v>211</v>
      </c>
      <c r="AH115" t="s">
        <v>212</v>
      </c>
      <c r="AI115" t="s">
        <v>213</v>
      </c>
      <c r="AJ115" t="s">
        <v>213</v>
      </c>
      <c r="AL115" t="s">
        <v>911</v>
      </c>
      <c r="AM115" t="s">
        <v>911</v>
      </c>
      <c r="AO115" t="s">
        <v>912</v>
      </c>
      <c r="AP115" t="s">
        <v>913</v>
      </c>
      <c r="AQ115" t="s">
        <v>92</v>
      </c>
      <c r="AS115" t="s">
        <v>93</v>
      </c>
      <c r="AT115">
        <v>13.05</v>
      </c>
      <c r="AU115">
        <v>1</v>
      </c>
      <c r="AV115">
        <v>13.05</v>
      </c>
      <c r="AW115">
        <v>0</v>
      </c>
      <c r="AY115">
        <v>0</v>
      </c>
      <c r="AZ115">
        <v>13.05</v>
      </c>
      <c r="BB115" t="s">
        <v>94</v>
      </c>
      <c r="BD115" t="s">
        <v>94</v>
      </c>
      <c r="BE115" t="s">
        <v>431</v>
      </c>
      <c r="BF115">
        <v>0.13</v>
      </c>
      <c r="BI115" t="s">
        <v>93</v>
      </c>
      <c r="BR115" t="s">
        <v>914</v>
      </c>
    </row>
    <row r="116" spans="1:71" x14ac:dyDescent="0.2">
      <c r="A116" s="1">
        <v>45999</v>
      </c>
      <c r="B116" t="s">
        <v>915</v>
      </c>
      <c r="C116" t="s">
        <v>73</v>
      </c>
      <c r="E116">
        <v>1</v>
      </c>
      <c r="F116" t="s">
        <v>74</v>
      </c>
      <c r="G116">
        <v>13.59</v>
      </c>
      <c r="H116">
        <v>0</v>
      </c>
      <c r="I116">
        <v>0</v>
      </c>
      <c r="J116">
        <v>0</v>
      </c>
      <c r="K116">
        <v>13.59</v>
      </c>
      <c r="L116" t="s">
        <v>422</v>
      </c>
      <c r="N116" t="s">
        <v>76</v>
      </c>
      <c r="O116" t="s">
        <v>77</v>
      </c>
      <c r="P116" s="1">
        <v>45999</v>
      </c>
      <c r="Q116" t="s">
        <v>194</v>
      </c>
      <c r="R116" t="s">
        <v>519</v>
      </c>
      <c r="S116" t="s">
        <v>516</v>
      </c>
      <c r="T116" t="s">
        <v>916</v>
      </c>
      <c r="U116">
        <v>1</v>
      </c>
      <c r="V116" t="s">
        <v>80</v>
      </c>
      <c r="W116">
        <v>13.59</v>
      </c>
      <c r="X116">
        <v>0</v>
      </c>
      <c r="Z116">
        <v>0</v>
      </c>
      <c r="AA116">
        <v>13.59</v>
      </c>
      <c r="AB116" t="s">
        <v>196</v>
      </c>
      <c r="AC116" t="s">
        <v>333</v>
      </c>
      <c r="AD116" t="s">
        <v>917</v>
      </c>
      <c r="AE116" t="s">
        <v>918</v>
      </c>
      <c r="AF116" t="str">
        <f>"54111704"</f>
        <v>54111704</v>
      </c>
      <c r="AG116" t="s">
        <v>232</v>
      </c>
      <c r="AH116" t="s">
        <v>233</v>
      </c>
      <c r="AI116" t="s">
        <v>234</v>
      </c>
      <c r="AJ116" t="s">
        <v>235</v>
      </c>
      <c r="AL116" t="s">
        <v>478</v>
      </c>
      <c r="AM116" t="s">
        <v>478</v>
      </c>
      <c r="AO116" t="str">
        <f>"2021"</f>
        <v>2021</v>
      </c>
      <c r="AP116" t="s">
        <v>919</v>
      </c>
      <c r="AQ116" t="s">
        <v>92</v>
      </c>
      <c r="AS116" t="s">
        <v>93</v>
      </c>
      <c r="AT116">
        <v>13.59</v>
      </c>
      <c r="AU116">
        <v>1</v>
      </c>
      <c r="AV116">
        <v>13.59</v>
      </c>
      <c r="AW116">
        <v>0</v>
      </c>
      <c r="AY116">
        <v>0</v>
      </c>
      <c r="AZ116">
        <v>13.59</v>
      </c>
      <c r="BB116" t="s">
        <v>94</v>
      </c>
      <c r="BD116" t="s">
        <v>94</v>
      </c>
      <c r="BE116" t="s">
        <v>431</v>
      </c>
      <c r="BF116">
        <v>0.4</v>
      </c>
      <c r="BI116" t="s">
        <v>93</v>
      </c>
      <c r="BR116" t="s">
        <v>822</v>
      </c>
    </row>
    <row r="117" spans="1:71" x14ac:dyDescent="0.2">
      <c r="A117" s="1">
        <v>45999</v>
      </c>
      <c r="B117" t="s">
        <v>920</v>
      </c>
      <c r="C117" t="s">
        <v>73</v>
      </c>
      <c r="E117">
        <v>1</v>
      </c>
      <c r="F117" t="s">
        <v>74</v>
      </c>
      <c r="G117">
        <v>25</v>
      </c>
      <c r="H117">
        <v>0</v>
      </c>
      <c r="I117">
        <v>0</v>
      </c>
      <c r="J117">
        <v>0</v>
      </c>
      <c r="K117">
        <v>25</v>
      </c>
      <c r="L117" t="s">
        <v>422</v>
      </c>
      <c r="N117" t="s">
        <v>76</v>
      </c>
      <c r="O117" t="s">
        <v>77</v>
      </c>
      <c r="P117" s="1">
        <v>45999</v>
      </c>
      <c r="Q117" t="s">
        <v>194</v>
      </c>
      <c r="R117" t="s">
        <v>519</v>
      </c>
      <c r="S117" t="s">
        <v>516</v>
      </c>
      <c r="T117" t="s">
        <v>825</v>
      </c>
      <c r="U117">
        <v>1</v>
      </c>
      <c r="V117" t="s">
        <v>80</v>
      </c>
      <c r="W117">
        <v>25</v>
      </c>
      <c r="X117">
        <v>0</v>
      </c>
      <c r="Z117">
        <v>0</v>
      </c>
      <c r="AA117">
        <v>25</v>
      </c>
      <c r="AB117" t="s">
        <v>196</v>
      </c>
      <c r="AC117" t="s">
        <v>139</v>
      </c>
      <c r="AD117" t="s">
        <v>921</v>
      </c>
      <c r="AE117" t="s">
        <v>922</v>
      </c>
      <c r="AF117" t="str">
        <f>"52161600"</f>
        <v>52161600</v>
      </c>
      <c r="AG117" t="s">
        <v>158</v>
      </c>
      <c r="AH117" t="s">
        <v>186</v>
      </c>
      <c r="AI117" t="s">
        <v>341</v>
      </c>
      <c r="AJ117" t="s">
        <v>341</v>
      </c>
      <c r="AL117" t="s">
        <v>923</v>
      </c>
      <c r="AM117" t="s">
        <v>923</v>
      </c>
      <c r="AO117" t="s">
        <v>924</v>
      </c>
      <c r="AQ117" t="s">
        <v>92</v>
      </c>
      <c r="AS117" t="s">
        <v>93</v>
      </c>
      <c r="AT117">
        <v>25</v>
      </c>
      <c r="AU117">
        <v>1</v>
      </c>
      <c r="AV117">
        <v>25</v>
      </c>
      <c r="AW117">
        <v>0</v>
      </c>
      <c r="AY117">
        <v>0</v>
      </c>
      <c r="AZ117">
        <v>25</v>
      </c>
      <c r="BB117" t="s">
        <v>94</v>
      </c>
      <c r="BD117" t="s">
        <v>94</v>
      </c>
      <c r="BE117" t="s">
        <v>93</v>
      </c>
      <c r="BF117">
        <v>0</v>
      </c>
      <c r="BI117" t="s">
        <v>93</v>
      </c>
      <c r="BR117" t="s">
        <v>925</v>
      </c>
    </row>
    <row r="118" spans="1:71" x14ac:dyDescent="0.2">
      <c r="A118" s="1">
        <v>45999</v>
      </c>
      <c r="B118" t="s">
        <v>926</v>
      </c>
      <c r="C118" t="s">
        <v>73</v>
      </c>
      <c r="E118">
        <v>1</v>
      </c>
      <c r="F118" t="s">
        <v>74</v>
      </c>
      <c r="G118">
        <v>34.950000000000003</v>
      </c>
      <c r="H118">
        <v>0</v>
      </c>
      <c r="I118">
        <v>0</v>
      </c>
      <c r="J118">
        <v>0</v>
      </c>
      <c r="K118">
        <v>34.950000000000003</v>
      </c>
      <c r="L118" t="s">
        <v>193</v>
      </c>
      <c r="N118" t="s">
        <v>76</v>
      </c>
      <c r="O118" t="s">
        <v>77</v>
      </c>
      <c r="P118" s="1">
        <v>45999</v>
      </c>
      <c r="Q118" t="s">
        <v>194</v>
      </c>
      <c r="R118" t="s">
        <v>93</v>
      </c>
      <c r="S118" t="s">
        <v>71</v>
      </c>
      <c r="T118" t="s">
        <v>927</v>
      </c>
      <c r="U118">
        <v>1</v>
      </c>
      <c r="V118" t="s">
        <v>80</v>
      </c>
      <c r="W118">
        <v>34.950000000000003</v>
      </c>
      <c r="X118">
        <v>0</v>
      </c>
      <c r="Z118">
        <v>0</v>
      </c>
      <c r="AA118">
        <v>34.950000000000003</v>
      </c>
      <c r="AB118" t="s">
        <v>691</v>
      </c>
      <c r="AC118" t="s">
        <v>81</v>
      </c>
      <c r="AD118" t="s">
        <v>928</v>
      </c>
      <c r="AE118" t="s">
        <v>929</v>
      </c>
      <c r="AF118" t="str">
        <f>"43191609"</f>
        <v>43191609</v>
      </c>
      <c r="AG118" t="s">
        <v>84</v>
      </c>
      <c r="AH118" t="s">
        <v>100</v>
      </c>
      <c r="AI118" t="s">
        <v>101</v>
      </c>
      <c r="AJ118" t="s">
        <v>134</v>
      </c>
      <c r="AK118" t="s">
        <v>930</v>
      </c>
      <c r="AL118" t="s">
        <v>931</v>
      </c>
      <c r="AM118" t="s">
        <v>932</v>
      </c>
      <c r="AO118" t="str">
        <f>"1308022"</f>
        <v>1308022</v>
      </c>
      <c r="AP118" t="s">
        <v>933</v>
      </c>
      <c r="AQ118" t="s">
        <v>92</v>
      </c>
      <c r="AS118" t="s">
        <v>93</v>
      </c>
      <c r="AT118">
        <v>34.950000000000003</v>
      </c>
      <c r="AU118">
        <v>1</v>
      </c>
      <c r="AV118">
        <v>34.950000000000003</v>
      </c>
      <c r="AW118">
        <v>0</v>
      </c>
      <c r="AY118">
        <v>0</v>
      </c>
      <c r="AZ118">
        <v>34.950000000000003</v>
      </c>
      <c r="BB118" t="s">
        <v>94</v>
      </c>
      <c r="BD118" t="s">
        <v>94</v>
      </c>
      <c r="BE118" t="s">
        <v>93</v>
      </c>
      <c r="BF118">
        <v>0</v>
      </c>
      <c r="BI118" t="s">
        <v>93</v>
      </c>
      <c r="BR118" t="s">
        <v>934</v>
      </c>
      <c r="BS118" t="s">
        <v>935</v>
      </c>
    </row>
    <row r="119" spans="1:71" x14ac:dyDescent="0.2">
      <c r="A119" s="1">
        <v>45999</v>
      </c>
      <c r="B119" t="s">
        <v>936</v>
      </c>
      <c r="C119" t="s">
        <v>73</v>
      </c>
      <c r="E119">
        <v>1</v>
      </c>
      <c r="F119" t="s">
        <v>74</v>
      </c>
      <c r="G119">
        <v>17.489999999999998</v>
      </c>
      <c r="H119">
        <v>0</v>
      </c>
      <c r="I119">
        <v>0</v>
      </c>
      <c r="J119">
        <v>0</v>
      </c>
      <c r="K119">
        <v>17.489999999999998</v>
      </c>
      <c r="L119" t="s">
        <v>422</v>
      </c>
      <c r="N119" t="s">
        <v>76</v>
      </c>
      <c r="O119" t="s">
        <v>77</v>
      </c>
      <c r="P119" s="1">
        <v>45999</v>
      </c>
      <c r="Q119" t="s">
        <v>194</v>
      </c>
      <c r="R119" t="s">
        <v>519</v>
      </c>
      <c r="S119" t="s">
        <v>516</v>
      </c>
      <c r="T119" t="str">
        <f>"9361289725252524993944"</f>
        <v>9361289725252524993944</v>
      </c>
      <c r="U119">
        <v>1</v>
      </c>
      <c r="V119" t="s">
        <v>80</v>
      </c>
      <c r="W119">
        <v>17.489999999999998</v>
      </c>
      <c r="X119">
        <v>0</v>
      </c>
      <c r="Z119">
        <v>0</v>
      </c>
      <c r="AA119">
        <v>17.489999999999998</v>
      </c>
      <c r="AB119" t="s">
        <v>207</v>
      </c>
      <c r="AC119" t="s">
        <v>115</v>
      </c>
      <c r="AD119" t="s">
        <v>937</v>
      </c>
      <c r="AE119" t="s">
        <v>938</v>
      </c>
      <c r="AF119" t="str">
        <f>"43202222"</f>
        <v>43202222</v>
      </c>
      <c r="AG119" t="s">
        <v>84</v>
      </c>
      <c r="AH119" t="s">
        <v>112</v>
      </c>
      <c r="AI119" t="s">
        <v>328</v>
      </c>
      <c r="AJ119" t="s">
        <v>329</v>
      </c>
      <c r="AL119" t="s">
        <v>939</v>
      </c>
      <c r="AM119" t="s">
        <v>940</v>
      </c>
      <c r="AO119" t="s">
        <v>941</v>
      </c>
      <c r="AP119" t="s">
        <v>942</v>
      </c>
      <c r="AQ119" t="s">
        <v>92</v>
      </c>
      <c r="AS119" t="s">
        <v>93</v>
      </c>
      <c r="AT119">
        <v>17.489999999999998</v>
      </c>
      <c r="AU119">
        <v>1</v>
      </c>
      <c r="AV119">
        <v>17.489999999999998</v>
      </c>
      <c r="AW119">
        <v>0</v>
      </c>
      <c r="AY119">
        <v>0</v>
      </c>
      <c r="AZ119">
        <v>17.489999999999998</v>
      </c>
      <c r="BB119" t="s">
        <v>94</v>
      </c>
      <c r="BD119" t="s">
        <v>94</v>
      </c>
      <c r="BE119" t="s">
        <v>431</v>
      </c>
      <c r="BF119">
        <v>0.41</v>
      </c>
      <c r="BI119" t="s">
        <v>93</v>
      </c>
      <c r="BR119" t="s">
        <v>940</v>
      </c>
    </row>
    <row r="120" spans="1:71" x14ac:dyDescent="0.2">
      <c r="A120" s="1">
        <v>45999</v>
      </c>
      <c r="B120" t="s">
        <v>943</v>
      </c>
      <c r="C120" t="s">
        <v>73</v>
      </c>
      <c r="E120">
        <v>1</v>
      </c>
      <c r="F120" t="s">
        <v>74</v>
      </c>
      <c r="G120">
        <v>13.62</v>
      </c>
      <c r="H120">
        <v>0</v>
      </c>
      <c r="I120">
        <v>0</v>
      </c>
      <c r="J120">
        <v>0</v>
      </c>
      <c r="K120">
        <v>13.62</v>
      </c>
      <c r="L120" t="s">
        <v>193</v>
      </c>
      <c r="N120" t="s">
        <v>76</v>
      </c>
      <c r="O120" t="s">
        <v>77</v>
      </c>
      <c r="P120" s="1">
        <v>45999</v>
      </c>
      <c r="Q120" t="s">
        <v>194</v>
      </c>
      <c r="R120" t="s">
        <v>93</v>
      </c>
      <c r="S120" t="s">
        <v>71</v>
      </c>
      <c r="T120" t="s">
        <v>944</v>
      </c>
      <c r="U120">
        <v>1</v>
      </c>
      <c r="V120" t="s">
        <v>80</v>
      </c>
      <c r="W120">
        <v>13.62</v>
      </c>
      <c r="X120">
        <v>0</v>
      </c>
      <c r="Z120">
        <v>0</v>
      </c>
      <c r="AA120">
        <v>13.62</v>
      </c>
      <c r="AB120" t="s">
        <v>691</v>
      </c>
      <c r="AC120" t="s">
        <v>310</v>
      </c>
      <c r="AD120" t="s">
        <v>945</v>
      </c>
      <c r="AE120" t="s">
        <v>946</v>
      </c>
      <c r="AF120" t="str">
        <f>"60131303"</f>
        <v>60131303</v>
      </c>
      <c r="AG120" t="s">
        <v>313</v>
      </c>
      <c r="AH120" t="s">
        <v>314</v>
      </c>
      <c r="AI120" t="s">
        <v>947</v>
      </c>
      <c r="AJ120" t="s">
        <v>948</v>
      </c>
      <c r="AL120" t="s">
        <v>949</v>
      </c>
      <c r="AO120" t="s">
        <v>950</v>
      </c>
      <c r="AP120" t="s">
        <v>950</v>
      </c>
      <c r="AQ120" t="s">
        <v>92</v>
      </c>
      <c r="AS120" t="s">
        <v>93</v>
      </c>
      <c r="AT120">
        <v>13.62</v>
      </c>
      <c r="AU120">
        <v>1</v>
      </c>
      <c r="AV120">
        <v>13.62</v>
      </c>
      <c r="AW120">
        <v>0</v>
      </c>
      <c r="AY120">
        <v>0</v>
      </c>
      <c r="AZ120">
        <v>13.62</v>
      </c>
      <c r="BB120" t="s">
        <v>94</v>
      </c>
      <c r="BD120" t="s">
        <v>94</v>
      </c>
      <c r="BE120" t="s">
        <v>431</v>
      </c>
      <c r="BF120">
        <v>0.14000000000000001</v>
      </c>
      <c r="BI120" t="s">
        <v>93</v>
      </c>
      <c r="BR120" t="s">
        <v>951</v>
      </c>
    </row>
    <row r="121" spans="1:71" x14ac:dyDescent="0.2">
      <c r="A121" s="1">
        <v>45999</v>
      </c>
      <c r="B121" t="s">
        <v>952</v>
      </c>
      <c r="C121" t="s">
        <v>73</v>
      </c>
      <c r="E121">
        <v>1</v>
      </c>
      <c r="F121" t="s">
        <v>74</v>
      </c>
      <c r="G121">
        <v>59</v>
      </c>
      <c r="H121">
        <v>0</v>
      </c>
      <c r="I121">
        <v>0</v>
      </c>
      <c r="J121">
        <v>0</v>
      </c>
      <c r="K121">
        <v>59</v>
      </c>
      <c r="L121" t="s">
        <v>422</v>
      </c>
      <c r="N121" t="s">
        <v>76</v>
      </c>
      <c r="O121" t="s">
        <v>77</v>
      </c>
      <c r="P121" s="1">
        <v>45999</v>
      </c>
      <c r="Q121" t="s">
        <v>194</v>
      </c>
      <c r="R121" t="s">
        <v>519</v>
      </c>
      <c r="S121" t="s">
        <v>516</v>
      </c>
      <c r="T121" t="s">
        <v>825</v>
      </c>
      <c r="U121">
        <v>1</v>
      </c>
      <c r="V121" t="s">
        <v>80</v>
      </c>
      <c r="W121">
        <v>59</v>
      </c>
      <c r="X121">
        <v>0</v>
      </c>
      <c r="Z121">
        <v>0</v>
      </c>
      <c r="AA121">
        <v>59</v>
      </c>
      <c r="AB121" t="s">
        <v>196</v>
      </c>
      <c r="AC121" t="s">
        <v>81</v>
      </c>
      <c r="AD121" t="s">
        <v>953</v>
      </c>
      <c r="AE121" t="s">
        <v>954</v>
      </c>
      <c r="AF121" t="str">
        <f>"52161547"</f>
        <v>52161547</v>
      </c>
      <c r="AG121" t="s">
        <v>158</v>
      </c>
      <c r="AH121" t="s">
        <v>186</v>
      </c>
      <c r="AI121" t="s">
        <v>187</v>
      </c>
      <c r="AJ121" t="s">
        <v>955</v>
      </c>
      <c r="AL121" t="s">
        <v>956</v>
      </c>
      <c r="AM121" t="s">
        <v>956</v>
      </c>
      <c r="AO121" t="s">
        <v>957</v>
      </c>
      <c r="AP121" t="s">
        <v>957</v>
      </c>
      <c r="AQ121" t="s">
        <v>92</v>
      </c>
      <c r="AS121" t="s">
        <v>93</v>
      </c>
      <c r="AT121">
        <v>59</v>
      </c>
      <c r="AU121">
        <v>1</v>
      </c>
      <c r="AV121">
        <v>59</v>
      </c>
      <c r="AW121">
        <v>0</v>
      </c>
      <c r="AY121">
        <v>0</v>
      </c>
      <c r="AZ121">
        <v>59</v>
      </c>
      <c r="BB121" t="s">
        <v>94</v>
      </c>
      <c r="BD121" t="s">
        <v>94</v>
      </c>
      <c r="BE121" t="s">
        <v>93</v>
      </c>
      <c r="BF121">
        <v>0</v>
      </c>
      <c r="BI121" t="s">
        <v>93</v>
      </c>
      <c r="BR121" t="s">
        <v>956</v>
      </c>
    </row>
    <row r="122" spans="1:71" x14ac:dyDescent="0.2">
      <c r="A122" s="1">
        <v>45999</v>
      </c>
      <c r="B122" t="s">
        <v>958</v>
      </c>
      <c r="C122" t="s">
        <v>73</v>
      </c>
      <c r="E122">
        <v>1</v>
      </c>
      <c r="F122" t="s">
        <v>74</v>
      </c>
      <c r="G122">
        <v>6.99</v>
      </c>
      <c r="H122">
        <v>0</v>
      </c>
      <c r="I122">
        <v>0</v>
      </c>
      <c r="J122">
        <v>0</v>
      </c>
      <c r="K122">
        <v>6.99</v>
      </c>
      <c r="L122" t="s">
        <v>193</v>
      </c>
      <c r="N122" t="s">
        <v>76</v>
      </c>
      <c r="O122" t="s">
        <v>77</v>
      </c>
      <c r="P122" t="s">
        <v>516</v>
      </c>
      <c r="Q122" t="s">
        <v>194</v>
      </c>
      <c r="R122" t="s">
        <v>93</v>
      </c>
      <c r="S122" t="s">
        <v>71</v>
      </c>
      <c r="T122" t="s">
        <v>859</v>
      </c>
      <c r="U122">
        <v>1</v>
      </c>
      <c r="V122" t="s">
        <v>80</v>
      </c>
      <c r="W122">
        <v>6.99</v>
      </c>
      <c r="X122">
        <v>0</v>
      </c>
      <c r="Z122">
        <v>0</v>
      </c>
      <c r="AA122">
        <v>6.99</v>
      </c>
      <c r="AB122" t="s">
        <v>196</v>
      </c>
      <c r="AC122" t="s">
        <v>208</v>
      </c>
      <c r="AD122" t="s">
        <v>959</v>
      </c>
      <c r="AE122" t="s">
        <v>960</v>
      </c>
      <c r="AF122" t="str">
        <f>"45121600"</f>
        <v>45121600</v>
      </c>
      <c r="AG122" t="s">
        <v>211</v>
      </c>
      <c r="AH122" t="s">
        <v>212</v>
      </c>
      <c r="AI122" t="s">
        <v>213</v>
      </c>
      <c r="AJ122" t="s">
        <v>213</v>
      </c>
      <c r="AL122" t="s">
        <v>961</v>
      </c>
      <c r="AM122" t="s">
        <v>961</v>
      </c>
      <c r="AO122" t="s">
        <v>962</v>
      </c>
      <c r="AP122" t="s">
        <v>962</v>
      </c>
      <c r="AQ122" t="s">
        <v>92</v>
      </c>
      <c r="AS122" t="s">
        <v>93</v>
      </c>
      <c r="AT122">
        <v>6.99</v>
      </c>
      <c r="AU122">
        <v>1</v>
      </c>
      <c r="AV122">
        <v>6.99</v>
      </c>
      <c r="AW122">
        <v>0</v>
      </c>
      <c r="AY122">
        <v>0</v>
      </c>
      <c r="AZ122">
        <v>6.99</v>
      </c>
      <c r="BB122" t="s">
        <v>94</v>
      </c>
      <c r="BD122" t="s">
        <v>94</v>
      </c>
      <c r="BE122" t="s">
        <v>93</v>
      </c>
      <c r="BF122">
        <v>0</v>
      </c>
      <c r="BI122" t="s">
        <v>93</v>
      </c>
      <c r="BR122" t="s">
        <v>963</v>
      </c>
    </row>
    <row r="123" spans="1:71" x14ac:dyDescent="0.2">
      <c r="A123" s="1">
        <v>45999</v>
      </c>
      <c r="B123" t="s">
        <v>964</v>
      </c>
      <c r="C123" t="s">
        <v>73</v>
      </c>
      <c r="E123">
        <v>1</v>
      </c>
      <c r="F123" t="s">
        <v>74</v>
      </c>
      <c r="G123">
        <v>5.49</v>
      </c>
      <c r="H123">
        <v>0</v>
      </c>
      <c r="I123">
        <v>0</v>
      </c>
      <c r="J123">
        <v>0</v>
      </c>
      <c r="K123">
        <v>5.49</v>
      </c>
      <c r="L123" t="s">
        <v>422</v>
      </c>
      <c r="N123" t="s">
        <v>76</v>
      </c>
      <c r="O123" t="s">
        <v>77</v>
      </c>
      <c r="P123" s="1">
        <v>45999</v>
      </c>
      <c r="Q123" t="s">
        <v>194</v>
      </c>
      <c r="R123" t="s">
        <v>519</v>
      </c>
      <c r="S123" t="s">
        <v>516</v>
      </c>
      <c r="T123" t="s">
        <v>825</v>
      </c>
      <c r="U123">
        <v>1</v>
      </c>
      <c r="V123" t="s">
        <v>80</v>
      </c>
      <c r="W123">
        <v>5.49</v>
      </c>
      <c r="X123">
        <v>0</v>
      </c>
      <c r="Z123">
        <v>0</v>
      </c>
      <c r="AA123">
        <v>5.49</v>
      </c>
      <c r="AB123" t="s">
        <v>196</v>
      </c>
      <c r="AC123" t="s">
        <v>139</v>
      </c>
      <c r="AD123" t="s">
        <v>965</v>
      </c>
      <c r="AE123" t="s">
        <v>966</v>
      </c>
      <c r="AF123" t="str">
        <f>"32101600"</f>
        <v>32101600</v>
      </c>
      <c r="AG123" t="s">
        <v>967</v>
      </c>
      <c r="AH123" t="s">
        <v>968</v>
      </c>
      <c r="AI123" t="s">
        <v>969</v>
      </c>
      <c r="AJ123" t="s">
        <v>969</v>
      </c>
      <c r="AL123" t="s">
        <v>970</v>
      </c>
      <c r="AM123" t="s">
        <v>970</v>
      </c>
      <c r="AO123" t="s">
        <v>971</v>
      </c>
      <c r="AP123" t="s">
        <v>972</v>
      </c>
      <c r="AQ123" t="s">
        <v>92</v>
      </c>
      <c r="AS123" t="s">
        <v>93</v>
      </c>
      <c r="AT123">
        <v>5.49</v>
      </c>
      <c r="AU123">
        <v>1</v>
      </c>
      <c r="AV123">
        <v>5.49</v>
      </c>
      <c r="AW123">
        <v>0</v>
      </c>
      <c r="AY123">
        <v>0</v>
      </c>
      <c r="AZ123">
        <v>5.49</v>
      </c>
      <c r="BB123" t="s">
        <v>94</v>
      </c>
      <c r="BD123" t="s">
        <v>94</v>
      </c>
      <c r="BE123" t="s">
        <v>93</v>
      </c>
      <c r="BF123">
        <v>0</v>
      </c>
      <c r="BI123" t="s">
        <v>93</v>
      </c>
      <c r="BR123" t="s">
        <v>973</v>
      </c>
    </row>
    <row r="124" spans="1:71" x14ac:dyDescent="0.2">
      <c r="A124" s="1">
        <v>45999</v>
      </c>
      <c r="B124" t="s">
        <v>974</v>
      </c>
      <c r="C124" t="s">
        <v>73</v>
      </c>
      <c r="E124">
        <v>1</v>
      </c>
      <c r="F124" t="s">
        <v>74</v>
      </c>
      <c r="G124">
        <v>9.49</v>
      </c>
      <c r="H124">
        <v>0</v>
      </c>
      <c r="I124">
        <v>0</v>
      </c>
      <c r="J124">
        <v>0</v>
      </c>
      <c r="K124">
        <v>9.49</v>
      </c>
      <c r="L124" t="s">
        <v>193</v>
      </c>
      <c r="N124" t="s">
        <v>76</v>
      </c>
      <c r="O124" t="s">
        <v>77</v>
      </c>
      <c r="P124" s="1">
        <v>45999</v>
      </c>
      <c r="Q124" t="s">
        <v>194</v>
      </c>
      <c r="R124" t="s">
        <v>93</v>
      </c>
      <c r="S124" t="s">
        <v>71</v>
      </c>
      <c r="T124" t="s">
        <v>944</v>
      </c>
      <c r="U124">
        <v>1</v>
      </c>
      <c r="V124" t="s">
        <v>80</v>
      </c>
      <c r="W124">
        <v>9.49</v>
      </c>
      <c r="X124">
        <v>0</v>
      </c>
      <c r="Z124">
        <v>0</v>
      </c>
      <c r="AA124">
        <v>9.49</v>
      </c>
      <c r="AB124" t="s">
        <v>691</v>
      </c>
      <c r="AC124" t="s">
        <v>81</v>
      </c>
      <c r="AD124" t="s">
        <v>975</v>
      </c>
      <c r="AE124" t="s">
        <v>976</v>
      </c>
      <c r="AF124" t="str">
        <f>"43200000"</f>
        <v>43200000</v>
      </c>
      <c r="AG124" t="s">
        <v>84</v>
      </c>
      <c r="AH124" t="s">
        <v>112</v>
      </c>
      <c r="AI124" t="s">
        <v>112</v>
      </c>
      <c r="AJ124" t="s">
        <v>112</v>
      </c>
      <c r="AL124" t="s">
        <v>977</v>
      </c>
      <c r="AM124" t="s">
        <v>977</v>
      </c>
      <c r="AQ124" t="s">
        <v>92</v>
      </c>
      <c r="AS124" t="s">
        <v>93</v>
      </c>
      <c r="AT124">
        <v>9.49</v>
      </c>
      <c r="AU124">
        <v>1</v>
      </c>
      <c r="AV124">
        <v>9.49</v>
      </c>
      <c r="AW124">
        <v>0</v>
      </c>
      <c r="AY124">
        <v>0</v>
      </c>
      <c r="AZ124">
        <v>9.49</v>
      </c>
      <c r="BB124" t="s">
        <v>94</v>
      </c>
      <c r="BD124" t="s">
        <v>94</v>
      </c>
      <c r="BE124" t="s">
        <v>431</v>
      </c>
      <c r="BF124">
        <v>0.5</v>
      </c>
      <c r="BI124" t="s">
        <v>93</v>
      </c>
      <c r="BR124" t="s">
        <v>977</v>
      </c>
      <c r="BS124" t="s">
        <v>978</v>
      </c>
    </row>
    <row r="125" spans="1:71" x14ac:dyDescent="0.2">
      <c r="A125" s="1">
        <v>45999</v>
      </c>
      <c r="B125" t="s">
        <v>979</v>
      </c>
      <c r="C125" t="s">
        <v>73</v>
      </c>
      <c r="E125">
        <v>1</v>
      </c>
      <c r="F125" t="s">
        <v>74</v>
      </c>
      <c r="G125">
        <v>24.69</v>
      </c>
      <c r="H125">
        <v>0</v>
      </c>
      <c r="I125">
        <v>0</v>
      </c>
      <c r="J125">
        <v>0</v>
      </c>
      <c r="K125">
        <v>24.69</v>
      </c>
      <c r="L125" t="s">
        <v>422</v>
      </c>
      <c r="N125" t="s">
        <v>76</v>
      </c>
      <c r="O125" t="s">
        <v>77</v>
      </c>
      <c r="P125" s="1">
        <v>45999</v>
      </c>
      <c r="Q125" t="s">
        <v>194</v>
      </c>
      <c r="R125" t="s">
        <v>519</v>
      </c>
      <c r="S125" t="s">
        <v>516</v>
      </c>
      <c r="T125" t="str">
        <f>"9361289725252524993944"</f>
        <v>9361289725252524993944</v>
      </c>
      <c r="U125">
        <v>1</v>
      </c>
      <c r="V125" t="s">
        <v>80</v>
      </c>
      <c r="W125">
        <v>24.69</v>
      </c>
      <c r="X125">
        <v>0</v>
      </c>
      <c r="Z125">
        <v>0</v>
      </c>
      <c r="AA125">
        <v>24.69</v>
      </c>
      <c r="AB125" t="s">
        <v>207</v>
      </c>
      <c r="AC125" t="s">
        <v>131</v>
      </c>
      <c r="AD125" t="s">
        <v>980</v>
      </c>
      <c r="AE125" t="s">
        <v>981</v>
      </c>
      <c r="AF125" t="str">
        <f>"43191615"</f>
        <v>43191615</v>
      </c>
      <c r="AG125" t="s">
        <v>84</v>
      </c>
      <c r="AH125" t="s">
        <v>100</v>
      </c>
      <c r="AI125" t="s">
        <v>101</v>
      </c>
      <c r="AJ125" t="s">
        <v>982</v>
      </c>
      <c r="AL125" t="s">
        <v>983</v>
      </c>
      <c r="AM125" t="s">
        <v>984</v>
      </c>
      <c r="AO125" t="s">
        <v>985</v>
      </c>
      <c r="AP125" t="s">
        <v>985</v>
      </c>
      <c r="AQ125" t="s">
        <v>92</v>
      </c>
      <c r="AS125" t="s">
        <v>93</v>
      </c>
      <c r="AT125">
        <v>24.69</v>
      </c>
      <c r="AU125">
        <v>1</v>
      </c>
      <c r="AV125">
        <v>24.69</v>
      </c>
      <c r="AW125">
        <v>0</v>
      </c>
      <c r="AY125">
        <v>0</v>
      </c>
      <c r="AZ125">
        <v>24.69</v>
      </c>
      <c r="BB125" t="s">
        <v>94</v>
      </c>
      <c r="BD125" t="s">
        <v>94</v>
      </c>
      <c r="BE125" t="s">
        <v>93</v>
      </c>
      <c r="BF125">
        <v>0</v>
      </c>
      <c r="BI125" t="s">
        <v>93</v>
      </c>
      <c r="BR125" t="s">
        <v>983</v>
      </c>
    </row>
    <row r="126" spans="1:71" x14ac:dyDescent="0.2">
      <c r="A126" s="1">
        <v>45999</v>
      </c>
      <c r="B126" t="s">
        <v>986</v>
      </c>
      <c r="C126" t="s">
        <v>73</v>
      </c>
      <c r="E126">
        <v>1</v>
      </c>
      <c r="F126" t="s">
        <v>74</v>
      </c>
      <c r="G126">
        <v>21.84</v>
      </c>
      <c r="H126">
        <v>0</v>
      </c>
      <c r="I126">
        <v>0</v>
      </c>
      <c r="J126">
        <v>0</v>
      </c>
      <c r="K126">
        <v>21.84</v>
      </c>
      <c r="L126" t="s">
        <v>422</v>
      </c>
      <c r="N126" t="s">
        <v>76</v>
      </c>
      <c r="O126" t="s">
        <v>77</v>
      </c>
      <c r="P126" s="1">
        <v>45999</v>
      </c>
      <c r="Q126" t="s">
        <v>194</v>
      </c>
      <c r="R126" t="s">
        <v>519</v>
      </c>
      <c r="S126" t="s">
        <v>516</v>
      </c>
      <c r="T126" t="s">
        <v>825</v>
      </c>
      <c r="U126">
        <v>1</v>
      </c>
      <c r="V126" t="s">
        <v>80</v>
      </c>
      <c r="W126">
        <v>21.84</v>
      </c>
      <c r="X126">
        <v>0</v>
      </c>
      <c r="Z126">
        <v>0</v>
      </c>
      <c r="AA126">
        <v>21.84</v>
      </c>
      <c r="AB126" t="s">
        <v>196</v>
      </c>
      <c r="AC126" t="s">
        <v>635</v>
      </c>
      <c r="AD126" t="s">
        <v>987</v>
      </c>
      <c r="AE126" t="s">
        <v>988</v>
      </c>
      <c r="AF126" t="str">
        <f>"43202205"</f>
        <v>43202205</v>
      </c>
      <c r="AG126" t="s">
        <v>84</v>
      </c>
      <c r="AH126" t="s">
        <v>112</v>
      </c>
      <c r="AI126" t="s">
        <v>328</v>
      </c>
      <c r="AJ126" t="s">
        <v>989</v>
      </c>
      <c r="AL126" t="s">
        <v>990</v>
      </c>
      <c r="AM126" t="s">
        <v>990</v>
      </c>
      <c r="AO126" t="s">
        <v>991</v>
      </c>
      <c r="AP126" t="s">
        <v>992</v>
      </c>
      <c r="AQ126" t="s">
        <v>92</v>
      </c>
      <c r="AS126" t="s">
        <v>93</v>
      </c>
      <c r="AT126">
        <v>21.84</v>
      </c>
      <c r="AU126">
        <v>1</v>
      </c>
      <c r="AV126">
        <v>21.84</v>
      </c>
      <c r="AW126">
        <v>0</v>
      </c>
      <c r="AY126">
        <v>0</v>
      </c>
      <c r="AZ126">
        <v>21.84</v>
      </c>
      <c r="BB126" t="s">
        <v>94</v>
      </c>
      <c r="BD126" t="s">
        <v>94</v>
      </c>
      <c r="BE126" t="s">
        <v>93</v>
      </c>
      <c r="BF126">
        <v>0</v>
      </c>
      <c r="BI126" t="s">
        <v>93</v>
      </c>
      <c r="BR126" t="s">
        <v>993</v>
      </c>
    </row>
    <row r="127" spans="1:71" x14ac:dyDescent="0.2">
      <c r="A127" s="1">
        <v>45999</v>
      </c>
      <c r="B127" t="s">
        <v>994</v>
      </c>
      <c r="C127" t="s">
        <v>73</v>
      </c>
      <c r="E127">
        <v>1</v>
      </c>
      <c r="F127" t="s">
        <v>74</v>
      </c>
      <c r="G127">
        <v>9.56</v>
      </c>
      <c r="H127">
        <v>0</v>
      </c>
      <c r="I127">
        <v>0</v>
      </c>
      <c r="J127">
        <v>0</v>
      </c>
      <c r="K127">
        <v>9.56</v>
      </c>
      <c r="L127" t="s">
        <v>422</v>
      </c>
      <c r="N127" t="s">
        <v>76</v>
      </c>
      <c r="O127" t="s">
        <v>77</v>
      </c>
      <c r="P127" s="1">
        <v>45999</v>
      </c>
      <c r="Q127" t="s">
        <v>194</v>
      </c>
      <c r="R127" t="s">
        <v>519</v>
      </c>
      <c r="S127" t="s">
        <v>516</v>
      </c>
      <c r="T127" t="s">
        <v>995</v>
      </c>
      <c r="U127">
        <v>1</v>
      </c>
      <c r="V127" t="s">
        <v>80</v>
      </c>
      <c r="W127">
        <v>9.56</v>
      </c>
      <c r="X127">
        <v>0</v>
      </c>
      <c r="Z127">
        <v>0</v>
      </c>
      <c r="AA127">
        <v>9.56</v>
      </c>
      <c r="AB127" t="s">
        <v>196</v>
      </c>
      <c r="AC127" t="s">
        <v>139</v>
      </c>
      <c r="AD127" t="s">
        <v>996</v>
      </c>
      <c r="AE127" t="s">
        <v>997</v>
      </c>
      <c r="AF127" t="str">
        <f>"52161600"</f>
        <v>52161600</v>
      </c>
      <c r="AG127" t="s">
        <v>158</v>
      </c>
      <c r="AH127" t="s">
        <v>186</v>
      </c>
      <c r="AI127" t="s">
        <v>341</v>
      </c>
      <c r="AJ127" t="s">
        <v>341</v>
      </c>
      <c r="AL127" t="s">
        <v>998</v>
      </c>
      <c r="AM127" t="s">
        <v>998</v>
      </c>
      <c r="AO127" t="s">
        <v>999</v>
      </c>
      <c r="AP127" t="s">
        <v>999</v>
      </c>
      <c r="AQ127" t="s">
        <v>92</v>
      </c>
      <c r="AS127" t="s">
        <v>93</v>
      </c>
      <c r="AT127">
        <v>9.56</v>
      </c>
      <c r="AU127">
        <v>1</v>
      </c>
      <c r="AV127">
        <v>9.56</v>
      </c>
      <c r="AW127">
        <v>0</v>
      </c>
      <c r="AY127">
        <v>0</v>
      </c>
      <c r="AZ127">
        <v>9.56</v>
      </c>
      <c r="BB127" t="s">
        <v>94</v>
      </c>
      <c r="BD127" t="s">
        <v>94</v>
      </c>
      <c r="BE127" t="s">
        <v>93</v>
      </c>
      <c r="BF127">
        <v>0</v>
      </c>
      <c r="BI127" t="s">
        <v>93</v>
      </c>
      <c r="BR127" t="s">
        <v>998</v>
      </c>
    </row>
    <row r="128" spans="1:71" x14ac:dyDescent="0.2">
      <c r="A128" s="1">
        <v>45969</v>
      </c>
      <c r="B128" t="s">
        <v>1000</v>
      </c>
      <c r="C128" t="s">
        <v>73</v>
      </c>
      <c r="E128">
        <v>1</v>
      </c>
      <c r="F128" t="s">
        <v>74</v>
      </c>
      <c r="G128">
        <v>5.53</v>
      </c>
      <c r="H128">
        <v>0</v>
      </c>
      <c r="I128">
        <v>-0.28000000000000003</v>
      </c>
      <c r="J128">
        <v>0</v>
      </c>
      <c r="K128">
        <v>5.25</v>
      </c>
      <c r="L128" t="s">
        <v>422</v>
      </c>
      <c r="N128" t="s">
        <v>76</v>
      </c>
      <c r="O128" t="s">
        <v>77</v>
      </c>
      <c r="P128" t="s">
        <v>516</v>
      </c>
      <c r="Q128" t="s">
        <v>194</v>
      </c>
      <c r="R128" t="s">
        <v>519</v>
      </c>
      <c r="S128" t="s">
        <v>518</v>
      </c>
      <c r="T128" t="s">
        <v>1001</v>
      </c>
      <c r="U128">
        <v>1</v>
      </c>
      <c r="V128" t="s">
        <v>80</v>
      </c>
      <c r="W128">
        <v>5.53</v>
      </c>
      <c r="X128">
        <v>0</v>
      </c>
      <c r="Y128">
        <v>-0.28000000000000003</v>
      </c>
      <c r="Z128">
        <v>0</v>
      </c>
      <c r="AA128">
        <v>5.25</v>
      </c>
      <c r="AB128" t="s">
        <v>691</v>
      </c>
      <c r="AC128" t="s">
        <v>146</v>
      </c>
      <c r="AD128" t="s">
        <v>1002</v>
      </c>
      <c r="AE128" t="s">
        <v>1003</v>
      </c>
      <c r="AF128" t="str">
        <f>"27111700"</f>
        <v>27111700</v>
      </c>
      <c r="AG128" t="s">
        <v>557</v>
      </c>
      <c r="AH128" t="s">
        <v>558</v>
      </c>
      <c r="AI128" t="s">
        <v>1004</v>
      </c>
      <c r="AJ128" t="s">
        <v>1004</v>
      </c>
      <c r="AL128" t="s">
        <v>1005</v>
      </c>
      <c r="AM128" t="s">
        <v>1005</v>
      </c>
      <c r="AO128" t="s">
        <v>1006</v>
      </c>
      <c r="AP128" t="s">
        <v>1006</v>
      </c>
      <c r="AQ128" t="s">
        <v>92</v>
      </c>
      <c r="AS128" t="s">
        <v>93</v>
      </c>
      <c r="AT128">
        <v>5.53</v>
      </c>
      <c r="AU128">
        <v>1</v>
      </c>
      <c r="AV128">
        <v>5.53</v>
      </c>
      <c r="AW128">
        <v>0</v>
      </c>
      <c r="AX128">
        <v>-0.28000000000000003</v>
      </c>
      <c r="AY128">
        <v>0</v>
      </c>
      <c r="AZ128">
        <v>5.25</v>
      </c>
      <c r="BB128" t="s">
        <v>94</v>
      </c>
      <c r="BD128" t="s">
        <v>94</v>
      </c>
      <c r="BE128" t="s">
        <v>431</v>
      </c>
      <c r="BF128">
        <v>4.3600000000000003</v>
      </c>
      <c r="BI128" t="s">
        <v>93</v>
      </c>
      <c r="BR128" t="s">
        <v>1007</v>
      </c>
    </row>
    <row r="129" spans="1:71" x14ac:dyDescent="0.2">
      <c r="A129" s="1">
        <v>45969</v>
      </c>
      <c r="B129" t="s">
        <v>1008</v>
      </c>
      <c r="C129" t="s">
        <v>73</v>
      </c>
      <c r="E129">
        <v>1</v>
      </c>
      <c r="F129" t="s">
        <v>74</v>
      </c>
      <c r="G129">
        <v>11.99</v>
      </c>
      <c r="H129">
        <v>0</v>
      </c>
      <c r="I129">
        <v>0</v>
      </c>
      <c r="J129">
        <v>0</v>
      </c>
      <c r="K129">
        <v>11.99</v>
      </c>
      <c r="L129" t="s">
        <v>422</v>
      </c>
      <c r="N129" t="s">
        <v>76</v>
      </c>
      <c r="O129" t="s">
        <v>77</v>
      </c>
      <c r="P129" t="s">
        <v>516</v>
      </c>
      <c r="Q129" t="s">
        <v>194</v>
      </c>
      <c r="R129" t="s">
        <v>423</v>
      </c>
      <c r="S129" t="s">
        <v>518</v>
      </c>
      <c r="T129" t="s">
        <v>1009</v>
      </c>
      <c r="U129">
        <v>1</v>
      </c>
      <c r="V129" t="s">
        <v>80</v>
      </c>
      <c r="W129">
        <v>11.99</v>
      </c>
      <c r="X129">
        <v>0</v>
      </c>
      <c r="Z129">
        <v>0</v>
      </c>
      <c r="AA129">
        <v>11.99</v>
      </c>
      <c r="AB129" t="s">
        <v>196</v>
      </c>
      <c r="AC129" t="s">
        <v>448</v>
      </c>
      <c r="AD129" t="s">
        <v>449</v>
      </c>
      <c r="AE129" t="s">
        <v>450</v>
      </c>
      <c r="AF129" t="str">
        <f>"46171515"</f>
        <v>46171515</v>
      </c>
      <c r="AG129" t="s">
        <v>451</v>
      </c>
      <c r="AH129" t="s">
        <v>452</v>
      </c>
      <c r="AI129" t="s">
        <v>453</v>
      </c>
      <c r="AJ129" t="s">
        <v>454</v>
      </c>
      <c r="AL129" t="s">
        <v>455</v>
      </c>
      <c r="AM129" t="s">
        <v>456</v>
      </c>
      <c r="AO129" t="s">
        <v>457</v>
      </c>
      <c r="AP129" t="s">
        <v>457</v>
      </c>
      <c r="AQ129" t="s">
        <v>92</v>
      </c>
      <c r="AS129" t="s">
        <v>93</v>
      </c>
      <c r="AT129">
        <v>11.99</v>
      </c>
      <c r="AU129">
        <v>1</v>
      </c>
      <c r="AV129">
        <v>11.99</v>
      </c>
      <c r="AW129">
        <v>0</v>
      </c>
      <c r="AY129">
        <v>0</v>
      </c>
      <c r="AZ129">
        <v>11.99</v>
      </c>
      <c r="BB129" t="s">
        <v>94</v>
      </c>
      <c r="BD129" t="s">
        <v>94</v>
      </c>
      <c r="BE129" t="s">
        <v>93</v>
      </c>
      <c r="BF129">
        <v>0</v>
      </c>
      <c r="BI129" t="s">
        <v>93</v>
      </c>
      <c r="BR129" t="s">
        <v>455</v>
      </c>
    </row>
    <row r="130" spans="1:71" x14ac:dyDescent="0.2">
      <c r="A130" s="1">
        <v>45969</v>
      </c>
      <c r="B130" t="s">
        <v>1010</v>
      </c>
      <c r="C130" t="s">
        <v>73</v>
      </c>
      <c r="E130">
        <v>1</v>
      </c>
      <c r="F130" t="s">
        <v>74</v>
      </c>
      <c r="G130">
        <v>89</v>
      </c>
      <c r="H130">
        <v>0</v>
      </c>
      <c r="I130">
        <v>0</v>
      </c>
      <c r="J130">
        <v>0</v>
      </c>
      <c r="K130">
        <v>89</v>
      </c>
      <c r="L130" t="s">
        <v>422</v>
      </c>
      <c r="N130" t="s">
        <v>76</v>
      </c>
      <c r="O130" t="s">
        <v>77</v>
      </c>
      <c r="P130" t="s">
        <v>516</v>
      </c>
      <c r="Q130" t="s">
        <v>194</v>
      </c>
      <c r="R130" t="s">
        <v>519</v>
      </c>
      <c r="S130" t="s">
        <v>520</v>
      </c>
      <c r="T130" t="s">
        <v>1011</v>
      </c>
      <c r="U130">
        <v>1</v>
      </c>
      <c r="V130" t="s">
        <v>80</v>
      </c>
      <c r="W130">
        <v>89</v>
      </c>
      <c r="X130">
        <v>0</v>
      </c>
      <c r="Z130">
        <v>0</v>
      </c>
      <c r="AA130">
        <v>89</v>
      </c>
      <c r="AB130" t="s">
        <v>691</v>
      </c>
      <c r="AC130" t="s">
        <v>448</v>
      </c>
      <c r="AD130" t="s">
        <v>1012</v>
      </c>
      <c r="AE130" t="s">
        <v>1013</v>
      </c>
      <c r="AF130" t="str">
        <f>"43211711"</f>
        <v>43211711</v>
      </c>
      <c r="AG130" t="s">
        <v>84</v>
      </c>
      <c r="AH130" t="s">
        <v>85</v>
      </c>
      <c r="AI130" t="s">
        <v>416</v>
      </c>
      <c r="AJ130" t="s">
        <v>1014</v>
      </c>
      <c r="AL130" t="s">
        <v>1015</v>
      </c>
      <c r="AM130" t="s">
        <v>1015</v>
      </c>
      <c r="AO130" t="s">
        <v>1016</v>
      </c>
      <c r="AP130" t="s">
        <v>1016</v>
      </c>
      <c r="AQ130" t="s">
        <v>92</v>
      </c>
      <c r="AS130" t="s">
        <v>93</v>
      </c>
      <c r="AT130">
        <v>89</v>
      </c>
      <c r="AU130">
        <v>1</v>
      </c>
      <c r="AV130">
        <v>89</v>
      </c>
      <c r="AW130">
        <v>0</v>
      </c>
      <c r="AY130">
        <v>0</v>
      </c>
      <c r="AZ130">
        <v>89</v>
      </c>
      <c r="BB130" t="s">
        <v>94</v>
      </c>
      <c r="BD130" t="s">
        <v>94</v>
      </c>
      <c r="BE130" t="s">
        <v>431</v>
      </c>
      <c r="BF130">
        <v>10.99</v>
      </c>
      <c r="BI130" t="s">
        <v>93</v>
      </c>
      <c r="BR130" t="s">
        <v>1017</v>
      </c>
    </row>
    <row r="131" spans="1:71" x14ac:dyDescent="0.2">
      <c r="A131" s="1">
        <v>45969</v>
      </c>
      <c r="B131" t="s">
        <v>1018</v>
      </c>
      <c r="C131" t="s">
        <v>73</v>
      </c>
      <c r="E131">
        <v>1</v>
      </c>
      <c r="F131" t="s">
        <v>74</v>
      </c>
      <c r="G131">
        <v>13.97</v>
      </c>
      <c r="H131">
        <v>0</v>
      </c>
      <c r="I131">
        <v>0</v>
      </c>
      <c r="J131">
        <v>0</v>
      </c>
      <c r="K131">
        <v>13.97</v>
      </c>
      <c r="L131" t="s">
        <v>422</v>
      </c>
      <c r="N131" t="s">
        <v>76</v>
      </c>
      <c r="O131" t="s">
        <v>77</v>
      </c>
      <c r="P131" s="1">
        <v>45969</v>
      </c>
      <c r="Q131" t="s">
        <v>194</v>
      </c>
      <c r="R131" t="s">
        <v>519</v>
      </c>
      <c r="S131" s="1">
        <v>45999</v>
      </c>
      <c r="T131" t="s">
        <v>1019</v>
      </c>
      <c r="U131">
        <v>1</v>
      </c>
      <c r="V131" t="s">
        <v>80</v>
      </c>
      <c r="W131">
        <v>13.97</v>
      </c>
      <c r="X131">
        <v>0</v>
      </c>
      <c r="Z131">
        <v>0</v>
      </c>
      <c r="AA131">
        <v>13.97</v>
      </c>
      <c r="AB131" t="s">
        <v>196</v>
      </c>
      <c r="AC131" t="s">
        <v>81</v>
      </c>
      <c r="AD131" t="s">
        <v>1020</v>
      </c>
      <c r="AE131" t="s">
        <v>1021</v>
      </c>
      <c r="AF131" t="str">
        <f>"43191609"</f>
        <v>43191609</v>
      </c>
      <c r="AG131" t="s">
        <v>84</v>
      </c>
      <c r="AH131" t="s">
        <v>100</v>
      </c>
      <c r="AI131" t="s">
        <v>101</v>
      </c>
      <c r="AJ131" t="s">
        <v>134</v>
      </c>
      <c r="AK131" t="s">
        <v>1022</v>
      </c>
      <c r="AL131" t="s">
        <v>1023</v>
      </c>
      <c r="AM131" t="s">
        <v>1024</v>
      </c>
      <c r="AO131" t="s">
        <v>1025</v>
      </c>
      <c r="AP131" t="s">
        <v>1025</v>
      </c>
      <c r="AQ131" t="s">
        <v>92</v>
      </c>
      <c r="AS131" t="s">
        <v>93</v>
      </c>
      <c r="AT131">
        <v>13.97</v>
      </c>
      <c r="AU131">
        <v>1</v>
      </c>
      <c r="AV131">
        <v>13.97</v>
      </c>
      <c r="AW131">
        <v>0</v>
      </c>
      <c r="AY131">
        <v>0</v>
      </c>
      <c r="AZ131">
        <v>13.97</v>
      </c>
      <c r="BB131" t="s">
        <v>94</v>
      </c>
      <c r="BD131" t="s">
        <v>94</v>
      </c>
      <c r="BE131" t="s">
        <v>93</v>
      </c>
      <c r="BF131">
        <v>0</v>
      </c>
      <c r="BI131" t="s">
        <v>93</v>
      </c>
      <c r="BR131" t="s">
        <v>1023</v>
      </c>
      <c r="BS131" t="s">
        <v>219</v>
      </c>
    </row>
    <row r="132" spans="1:71" x14ac:dyDescent="0.2">
      <c r="A132" s="1">
        <v>45969</v>
      </c>
      <c r="B132" t="s">
        <v>1026</v>
      </c>
      <c r="C132" t="s">
        <v>73</v>
      </c>
      <c r="E132">
        <v>1</v>
      </c>
      <c r="F132" t="s">
        <v>74</v>
      </c>
      <c r="G132">
        <v>6.99</v>
      </c>
      <c r="H132">
        <v>0</v>
      </c>
      <c r="I132">
        <v>0</v>
      </c>
      <c r="J132">
        <v>0</v>
      </c>
      <c r="K132">
        <v>6.99</v>
      </c>
      <c r="L132" t="s">
        <v>422</v>
      </c>
      <c r="N132" t="s">
        <v>76</v>
      </c>
      <c r="O132" t="s">
        <v>77</v>
      </c>
      <c r="P132" s="1">
        <v>45969</v>
      </c>
      <c r="Q132" t="s">
        <v>194</v>
      </c>
      <c r="R132" t="s">
        <v>519</v>
      </c>
      <c r="S132" s="1">
        <v>45999</v>
      </c>
      <c r="T132" t="s">
        <v>1027</v>
      </c>
      <c r="U132">
        <v>1</v>
      </c>
      <c r="V132" t="s">
        <v>80</v>
      </c>
      <c r="W132">
        <v>6.99</v>
      </c>
      <c r="X132">
        <v>0</v>
      </c>
      <c r="Z132">
        <v>0</v>
      </c>
      <c r="AA132">
        <v>6.99</v>
      </c>
      <c r="AB132" t="s">
        <v>196</v>
      </c>
      <c r="AC132" t="s">
        <v>115</v>
      </c>
      <c r="AD132" t="s">
        <v>1028</v>
      </c>
      <c r="AE132" t="s">
        <v>1029</v>
      </c>
      <c r="AF132" t="str">
        <f>"43191600"</f>
        <v>43191600</v>
      </c>
      <c r="AG132" t="s">
        <v>84</v>
      </c>
      <c r="AH132" t="s">
        <v>100</v>
      </c>
      <c r="AI132" t="s">
        <v>101</v>
      </c>
      <c r="AJ132" t="s">
        <v>101</v>
      </c>
      <c r="AL132" t="s">
        <v>1030</v>
      </c>
      <c r="AM132" t="s">
        <v>1030</v>
      </c>
      <c r="AO132" t="s">
        <v>1031</v>
      </c>
      <c r="AQ132" t="s">
        <v>92</v>
      </c>
      <c r="AS132" t="s">
        <v>93</v>
      </c>
      <c r="AT132">
        <v>6.99</v>
      </c>
      <c r="AU132">
        <v>1</v>
      </c>
      <c r="AV132">
        <v>6.99</v>
      </c>
      <c r="AW132">
        <v>0</v>
      </c>
      <c r="AY132">
        <v>0</v>
      </c>
      <c r="AZ132">
        <v>6.99</v>
      </c>
      <c r="BB132" t="s">
        <v>94</v>
      </c>
      <c r="BD132" t="s">
        <v>94</v>
      </c>
      <c r="BE132" t="s">
        <v>93</v>
      </c>
      <c r="BF132">
        <v>0</v>
      </c>
      <c r="BI132" t="s">
        <v>93</v>
      </c>
      <c r="BR132" t="s">
        <v>1032</v>
      </c>
    </row>
    <row r="133" spans="1:71" x14ac:dyDescent="0.2">
      <c r="A133" s="1">
        <v>45969</v>
      </c>
      <c r="B133" t="s">
        <v>1033</v>
      </c>
      <c r="C133" t="s">
        <v>73</v>
      </c>
      <c r="E133">
        <v>1</v>
      </c>
      <c r="F133" t="s">
        <v>74</v>
      </c>
      <c r="G133">
        <v>1000</v>
      </c>
      <c r="H133">
        <v>0</v>
      </c>
      <c r="I133">
        <v>0</v>
      </c>
      <c r="J133">
        <v>0</v>
      </c>
      <c r="K133">
        <v>1000</v>
      </c>
      <c r="L133" t="s">
        <v>422</v>
      </c>
      <c r="N133" t="s">
        <v>76</v>
      </c>
      <c r="O133" t="s">
        <v>77</v>
      </c>
      <c r="P133" s="1">
        <v>45969</v>
      </c>
      <c r="Q133" t="s">
        <v>194</v>
      </c>
      <c r="R133" t="s">
        <v>93</v>
      </c>
      <c r="S133" t="s">
        <v>93</v>
      </c>
      <c r="U133">
        <v>1</v>
      </c>
      <c r="V133" t="s">
        <v>505</v>
      </c>
      <c r="W133">
        <v>1000</v>
      </c>
      <c r="Z133">
        <v>0</v>
      </c>
      <c r="AA133">
        <v>1000</v>
      </c>
      <c r="AC133" t="s">
        <v>506</v>
      </c>
      <c r="AD133" t="s">
        <v>507</v>
      </c>
      <c r="AE133" t="s">
        <v>508</v>
      </c>
      <c r="AF133" t="str">
        <f>"64151505"</f>
        <v>64151505</v>
      </c>
      <c r="AG133" t="s">
        <v>509</v>
      </c>
      <c r="AH133" t="s">
        <v>510</v>
      </c>
      <c r="AI133" t="s">
        <v>511</v>
      </c>
      <c r="AJ133" t="s">
        <v>512</v>
      </c>
      <c r="AL133" t="s">
        <v>513</v>
      </c>
      <c r="AM133" t="s">
        <v>514</v>
      </c>
      <c r="AO133" t="s">
        <v>515</v>
      </c>
      <c r="AP133" t="s">
        <v>515</v>
      </c>
      <c r="AQ133" t="s">
        <v>92</v>
      </c>
      <c r="AS133" t="s">
        <v>93</v>
      </c>
      <c r="AT133">
        <v>1000</v>
      </c>
      <c r="AU133">
        <v>1</v>
      </c>
      <c r="AV133">
        <v>1000</v>
      </c>
      <c r="AY133">
        <v>0</v>
      </c>
      <c r="AZ133">
        <v>1000</v>
      </c>
      <c r="BB133" t="s">
        <v>94</v>
      </c>
      <c r="BD133" t="s">
        <v>94</v>
      </c>
      <c r="BE133" t="s">
        <v>93</v>
      </c>
      <c r="BF133">
        <v>0</v>
      </c>
      <c r="BI133" t="s">
        <v>93</v>
      </c>
      <c r="BR133" t="s">
        <v>324</v>
      </c>
    </row>
    <row r="134" spans="1:71" x14ac:dyDescent="0.2">
      <c r="A134" s="1">
        <v>45969</v>
      </c>
      <c r="B134" t="s">
        <v>1034</v>
      </c>
      <c r="C134" t="s">
        <v>73</v>
      </c>
      <c r="E134">
        <v>5</v>
      </c>
      <c r="F134" t="s">
        <v>74</v>
      </c>
      <c r="G134">
        <v>562.45000000000005</v>
      </c>
      <c r="H134">
        <v>0</v>
      </c>
      <c r="I134">
        <v>0</v>
      </c>
      <c r="J134">
        <v>0</v>
      </c>
      <c r="K134">
        <v>562.45000000000005</v>
      </c>
      <c r="L134" t="s">
        <v>422</v>
      </c>
      <c r="N134" t="s">
        <v>76</v>
      </c>
      <c r="O134" t="s">
        <v>77</v>
      </c>
      <c r="P134" t="s">
        <v>516</v>
      </c>
      <c r="Q134" t="s">
        <v>194</v>
      </c>
      <c r="R134" t="s">
        <v>519</v>
      </c>
      <c r="S134" t="s">
        <v>518</v>
      </c>
      <c r="T134" t="s">
        <v>1035</v>
      </c>
      <c r="U134">
        <v>1</v>
      </c>
      <c r="V134" t="s">
        <v>80</v>
      </c>
      <c r="W134">
        <v>112.49</v>
      </c>
      <c r="X134">
        <v>0</v>
      </c>
      <c r="Z134">
        <v>0</v>
      </c>
      <c r="AA134">
        <v>112.49</v>
      </c>
      <c r="AB134" t="s">
        <v>196</v>
      </c>
      <c r="AC134" t="s">
        <v>139</v>
      </c>
      <c r="AD134" t="s">
        <v>1036</v>
      </c>
      <c r="AE134" t="s">
        <v>1037</v>
      </c>
      <c r="AF134" t="str">
        <f>"43202222"</f>
        <v>43202222</v>
      </c>
      <c r="AG134" t="s">
        <v>84</v>
      </c>
      <c r="AH134" t="s">
        <v>112</v>
      </c>
      <c r="AI134" t="s">
        <v>328</v>
      </c>
      <c r="AJ134" t="s">
        <v>329</v>
      </c>
      <c r="AL134" t="s">
        <v>1038</v>
      </c>
      <c r="AM134" t="s">
        <v>1039</v>
      </c>
      <c r="AO134" t="s">
        <v>1040</v>
      </c>
      <c r="AP134" t="s">
        <v>1040</v>
      </c>
      <c r="AQ134" t="s">
        <v>92</v>
      </c>
      <c r="AS134" t="s">
        <v>93</v>
      </c>
      <c r="AT134">
        <v>112.49</v>
      </c>
      <c r="AU134">
        <v>1</v>
      </c>
      <c r="AV134">
        <v>112.49</v>
      </c>
      <c r="AW134">
        <v>0</v>
      </c>
      <c r="AY134">
        <v>0</v>
      </c>
      <c r="AZ134">
        <v>112.49</v>
      </c>
      <c r="BB134" t="s">
        <v>94</v>
      </c>
      <c r="BD134" t="s">
        <v>94</v>
      </c>
      <c r="BE134" t="s">
        <v>1041</v>
      </c>
      <c r="BF134">
        <v>6.9</v>
      </c>
      <c r="BI134" t="s">
        <v>93</v>
      </c>
      <c r="BR134" t="s">
        <v>1039</v>
      </c>
    </row>
    <row r="135" spans="1:71" x14ac:dyDescent="0.2">
      <c r="A135" s="1">
        <v>45969</v>
      </c>
      <c r="B135" t="s">
        <v>1034</v>
      </c>
      <c r="C135" t="s">
        <v>73</v>
      </c>
      <c r="E135">
        <v>5</v>
      </c>
      <c r="F135" t="s">
        <v>74</v>
      </c>
      <c r="G135">
        <v>562.45000000000005</v>
      </c>
      <c r="H135">
        <v>0</v>
      </c>
      <c r="I135">
        <v>0</v>
      </c>
      <c r="J135">
        <v>0</v>
      </c>
      <c r="K135">
        <v>562.45000000000005</v>
      </c>
      <c r="L135" t="s">
        <v>422</v>
      </c>
      <c r="N135" t="s">
        <v>76</v>
      </c>
      <c r="O135" t="s">
        <v>77</v>
      </c>
      <c r="P135" t="s">
        <v>518</v>
      </c>
      <c r="Q135" t="s">
        <v>194</v>
      </c>
      <c r="R135" t="s">
        <v>519</v>
      </c>
      <c r="S135" t="s">
        <v>520</v>
      </c>
      <c r="T135" t="s">
        <v>1042</v>
      </c>
      <c r="U135">
        <v>1</v>
      </c>
      <c r="V135" t="s">
        <v>80</v>
      </c>
      <c r="W135">
        <v>224.98</v>
      </c>
      <c r="X135">
        <v>0</v>
      </c>
      <c r="Z135">
        <v>0</v>
      </c>
      <c r="AA135">
        <v>224.98</v>
      </c>
      <c r="AB135" t="s">
        <v>196</v>
      </c>
      <c r="AC135" t="s">
        <v>139</v>
      </c>
      <c r="AD135" t="s">
        <v>1036</v>
      </c>
      <c r="AE135" t="s">
        <v>1037</v>
      </c>
      <c r="AF135" t="str">
        <f>"43202222"</f>
        <v>43202222</v>
      </c>
      <c r="AG135" t="s">
        <v>84</v>
      </c>
      <c r="AH135" t="s">
        <v>112</v>
      </c>
      <c r="AI135" t="s">
        <v>328</v>
      </c>
      <c r="AJ135" t="s">
        <v>329</v>
      </c>
      <c r="AL135" t="s">
        <v>1038</v>
      </c>
      <c r="AM135" t="s">
        <v>1039</v>
      </c>
      <c r="AO135" t="s">
        <v>1040</v>
      </c>
      <c r="AP135" t="s">
        <v>1040</v>
      </c>
      <c r="AQ135" t="s">
        <v>92</v>
      </c>
      <c r="AS135" t="s">
        <v>93</v>
      </c>
      <c r="AT135">
        <v>112.49</v>
      </c>
      <c r="AU135">
        <v>2</v>
      </c>
      <c r="AV135">
        <v>224.98</v>
      </c>
      <c r="AW135">
        <v>0</v>
      </c>
      <c r="AY135">
        <v>0</v>
      </c>
      <c r="AZ135">
        <v>224.98</v>
      </c>
      <c r="BB135" t="s">
        <v>94</v>
      </c>
      <c r="BD135" t="s">
        <v>94</v>
      </c>
      <c r="BE135" t="s">
        <v>1041</v>
      </c>
      <c r="BF135">
        <v>4.5999999999999996</v>
      </c>
      <c r="BI135" t="s">
        <v>93</v>
      </c>
      <c r="BR135" t="s">
        <v>1039</v>
      </c>
    </row>
    <row r="136" spans="1:71" x14ac:dyDescent="0.2">
      <c r="A136" s="1">
        <v>45969</v>
      </c>
      <c r="B136" t="s">
        <v>1034</v>
      </c>
      <c r="C136" t="s">
        <v>73</v>
      </c>
      <c r="E136">
        <v>5</v>
      </c>
      <c r="F136" t="s">
        <v>74</v>
      </c>
      <c r="G136">
        <v>562.45000000000005</v>
      </c>
      <c r="H136">
        <v>0</v>
      </c>
      <c r="I136">
        <v>0</v>
      </c>
      <c r="J136">
        <v>0</v>
      </c>
      <c r="K136">
        <v>562.45000000000005</v>
      </c>
      <c r="L136" t="s">
        <v>422</v>
      </c>
      <c r="N136" t="s">
        <v>76</v>
      </c>
      <c r="O136" t="s">
        <v>77</v>
      </c>
      <c r="P136" s="1">
        <v>45999</v>
      </c>
      <c r="Q136" t="s">
        <v>194</v>
      </c>
      <c r="R136" t="s">
        <v>519</v>
      </c>
      <c r="S136" t="s">
        <v>518</v>
      </c>
      <c r="T136" t="s">
        <v>1043</v>
      </c>
      <c r="U136">
        <v>1</v>
      </c>
      <c r="V136" t="s">
        <v>80</v>
      </c>
      <c r="W136">
        <v>224.98</v>
      </c>
      <c r="X136">
        <v>0</v>
      </c>
      <c r="Z136">
        <v>0</v>
      </c>
      <c r="AA136">
        <v>224.98</v>
      </c>
      <c r="AB136" t="s">
        <v>196</v>
      </c>
      <c r="AC136" t="s">
        <v>139</v>
      </c>
      <c r="AD136" t="s">
        <v>1036</v>
      </c>
      <c r="AE136" t="s">
        <v>1037</v>
      </c>
      <c r="AF136" t="str">
        <f>"43202222"</f>
        <v>43202222</v>
      </c>
      <c r="AG136" t="s">
        <v>84</v>
      </c>
      <c r="AH136" t="s">
        <v>112</v>
      </c>
      <c r="AI136" t="s">
        <v>328</v>
      </c>
      <c r="AJ136" t="s">
        <v>329</v>
      </c>
      <c r="AL136" t="s">
        <v>1038</v>
      </c>
      <c r="AM136" t="s">
        <v>1039</v>
      </c>
      <c r="AO136" t="s">
        <v>1040</v>
      </c>
      <c r="AP136" t="s">
        <v>1040</v>
      </c>
      <c r="AQ136" t="s">
        <v>92</v>
      </c>
      <c r="AS136" t="s">
        <v>93</v>
      </c>
      <c r="AT136">
        <v>112.49</v>
      </c>
      <c r="AU136">
        <v>2</v>
      </c>
      <c r="AV136">
        <v>224.98</v>
      </c>
      <c r="AW136">
        <v>0</v>
      </c>
      <c r="AY136">
        <v>0</v>
      </c>
      <c r="AZ136">
        <v>224.98</v>
      </c>
      <c r="BB136" t="s">
        <v>94</v>
      </c>
      <c r="BD136" t="s">
        <v>94</v>
      </c>
      <c r="BE136" t="s">
        <v>1041</v>
      </c>
      <c r="BF136">
        <v>6.9</v>
      </c>
      <c r="BI136" t="s">
        <v>93</v>
      </c>
      <c r="BR136" t="s">
        <v>1039</v>
      </c>
    </row>
    <row r="137" spans="1:71" x14ac:dyDescent="0.2">
      <c r="A137" s="1">
        <v>45969</v>
      </c>
      <c r="B137" t="s">
        <v>1044</v>
      </c>
      <c r="C137" t="s">
        <v>73</v>
      </c>
      <c r="E137">
        <v>1</v>
      </c>
      <c r="F137" t="s">
        <v>74</v>
      </c>
      <c r="G137">
        <v>70</v>
      </c>
      <c r="H137">
        <v>0</v>
      </c>
      <c r="I137">
        <v>0</v>
      </c>
      <c r="J137">
        <v>0</v>
      </c>
      <c r="K137">
        <v>70</v>
      </c>
      <c r="L137" t="s">
        <v>193</v>
      </c>
      <c r="N137" t="s">
        <v>76</v>
      </c>
      <c r="O137" t="s">
        <v>77</v>
      </c>
      <c r="P137" s="1">
        <v>45969</v>
      </c>
      <c r="Q137" t="s">
        <v>194</v>
      </c>
      <c r="R137" t="s">
        <v>93</v>
      </c>
      <c r="S137" t="s">
        <v>183</v>
      </c>
      <c r="T137" t="s">
        <v>1045</v>
      </c>
      <c r="U137">
        <v>1</v>
      </c>
      <c r="V137" t="s">
        <v>80</v>
      </c>
      <c r="W137">
        <v>70</v>
      </c>
      <c r="X137">
        <v>0</v>
      </c>
      <c r="Z137">
        <v>0</v>
      </c>
      <c r="AA137">
        <v>70</v>
      </c>
      <c r="AB137" t="s">
        <v>554</v>
      </c>
      <c r="AC137" t="s">
        <v>81</v>
      </c>
      <c r="AD137" t="s">
        <v>1046</v>
      </c>
      <c r="AE137" t="s">
        <v>1047</v>
      </c>
      <c r="AF137" t="str">
        <f>"26111700"</f>
        <v>26111700</v>
      </c>
      <c r="AG137" t="s">
        <v>118</v>
      </c>
      <c r="AH137" t="s">
        <v>224</v>
      </c>
      <c r="AI137" t="s">
        <v>533</v>
      </c>
      <c r="AJ137" t="s">
        <v>533</v>
      </c>
      <c r="AL137" t="s">
        <v>1048</v>
      </c>
      <c r="AM137" t="s">
        <v>1049</v>
      </c>
      <c r="AO137" t="s">
        <v>1050</v>
      </c>
      <c r="AP137" t="s">
        <v>1050</v>
      </c>
      <c r="AQ137" t="s">
        <v>92</v>
      </c>
      <c r="AS137" t="s">
        <v>93</v>
      </c>
      <c r="AT137">
        <v>70</v>
      </c>
      <c r="AU137">
        <v>1</v>
      </c>
      <c r="AV137">
        <v>70</v>
      </c>
      <c r="AW137">
        <v>0</v>
      </c>
      <c r="AY137">
        <v>0</v>
      </c>
      <c r="AZ137">
        <v>70</v>
      </c>
      <c r="BB137" t="s">
        <v>94</v>
      </c>
      <c r="BD137" t="s">
        <v>94</v>
      </c>
      <c r="BE137" t="s">
        <v>431</v>
      </c>
      <c r="BF137">
        <v>1.99</v>
      </c>
      <c r="BI137" t="s">
        <v>93</v>
      </c>
      <c r="BR137" t="s">
        <v>1051</v>
      </c>
    </row>
    <row r="138" spans="1:71" x14ac:dyDescent="0.2">
      <c r="A138" s="1">
        <v>45969</v>
      </c>
      <c r="B138" t="s">
        <v>1052</v>
      </c>
      <c r="C138" t="s">
        <v>73</v>
      </c>
      <c r="E138">
        <v>1</v>
      </c>
      <c r="F138" t="s">
        <v>74</v>
      </c>
      <c r="G138">
        <v>19.690000000000001</v>
      </c>
      <c r="H138">
        <v>0</v>
      </c>
      <c r="I138">
        <v>0</v>
      </c>
      <c r="J138">
        <v>0</v>
      </c>
      <c r="K138">
        <v>19.690000000000001</v>
      </c>
      <c r="L138" t="s">
        <v>193</v>
      </c>
      <c r="N138" t="s">
        <v>76</v>
      </c>
      <c r="O138" t="s">
        <v>77</v>
      </c>
      <c r="P138" s="1">
        <v>45999</v>
      </c>
      <c r="Q138" t="s">
        <v>194</v>
      </c>
      <c r="R138" t="s">
        <v>93</v>
      </c>
      <c r="S138" t="s">
        <v>71</v>
      </c>
      <c r="T138" t="s">
        <v>1053</v>
      </c>
      <c r="U138">
        <v>1</v>
      </c>
      <c r="V138" t="s">
        <v>80</v>
      </c>
      <c r="W138">
        <v>19.690000000000001</v>
      </c>
      <c r="X138">
        <v>0</v>
      </c>
      <c r="Z138">
        <v>0</v>
      </c>
      <c r="AA138">
        <v>19.690000000000001</v>
      </c>
      <c r="AB138" t="s">
        <v>691</v>
      </c>
      <c r="AC138" t="s">
        <v>81</v>
      </c>
      <c r="AD138" t="s">
        <v>1054</v>
      </c>
      <c r="AE138" t="s">
        <v>1055</v>
      </c>
      <c r="AF138" t="str">
        <f>"43211602"</f>
        <v>43211602</v>
      </c>
      <c r="AG138" t="s">
        <v>84</v>
      </c>
      <c r="AH138" t="s">
        <v>85</v>
      </c>
      <c r="AI138" t="s">
        <v>86</v>
      </c>
      <c r="AJ138" t="s">
        <v>849</v>
      </c>
      <c r="AL138" t="s">
        <v>1056</v>
      </c>
      <c r="AM138" t="s">
        <v>1056</v>
      </c>
      <c r="AO138" t="s">
        <v>1057</v>
      </c>
      <c r="AP138" t="s">
        <v>1057</v>
      </c>
      <c r="AQ138" t="s">
        <v>92</v>
      </c>
      <c r="AS138" t="s">
        <v>93</v>
      </c>
      <c r="AT138">
        <v>19.690000000000001</v>
      </c>
      <c r="AU138">
        <v>1</v>
      </c>
      <c r="AV138">
        <v>19.690000000000001</v>
      </c>
      <c r="AW138">
        <v>0</v>
      </c>
      <c r="AY138">
        <v>0</v>
      </c>
      <c r="AZ138">
        <v>19.690000000000001</v>
      </c>
      <c r="BB138" t="s">
        <v>94</v>
      </c>
      <c r="BD138" t="s">
        <v>94</v>
      </c>
      <c r="BE138" t="s">
        <v>431</v>
      </c>
      <c r="BF138">
        <v>0.3</v>
      </c>
      <c r="BI138" t="s">
        <v>93</v>
      </c>
      <c r="BR138" t="s">
        <v>1058</v>
      </c>
    </row>
    <row r="139" spans="1:71" x14ac:dyDescent="0.2">
      <c r="A139" s="1">
        <v>45969</v>
      </c>
      <c r="B139" t="s">
        <v>1059</v>
      </c>
      <c r="C139" t="s">
        <v>73</v>
      </c>
      <c r="E139">
        <v>1</v>
      </c>
      <c r="F139" t="s">
        <v>74</v>
      </c>
      <c r="G139">
        <v>15.95</v>
      </c>
      <c r="H139">
        <v>0</v>
      </c>
      <c r="I139">
        <v>0</v>
      </c>
      <c r="J139">
        <v>0</v>
      </c>
      <c r="K139">
        <v>15.95</v>
      </c>
      <c r="L139" t="s">
        <v>422</v>
      </c>
      <c r="N139" t="s">
        <v>76</v>
      </c>
      <c r="O139" t="s">
        <v>77</v>
      </c>
      <c r="P139" s="1">
        <v>45969</v>
      </c>
      <c r="Q139" t="s">
        <v>194</v>
      </c>
      <c r="R139" t="s">
        <v>519</v>
      </c>
      <c r="S139" s="1">
        <v>45999</v>
      </c>
      <c r="T139" t="str">
        <f>"9339589725252484224746"</f>
        <v>9339589725252484224746</v>
      </c>
      <c r="U139">
        <v>1</v>
      </c>
      <c r="V139" t="s">
        <v>80</v>
      </c>
      <c r="W139">
        <v>15.95</v>
      </c>
      <c r="X139">
        <v>0</v>
      </c>
      <c r="Z139">
        <v>0</v>
      </c>
      <c r="AA139">
        <v>15.95</v>
      </c>
      <c r="AB139" t="s">
        <v>207</v>
      </c>
      <c r="AC139" t="s">
        <v>139</v>
      </c>
      <c r="AD139" t="s">
        <v>1060</v>
      </c>
      <c r="AE139" t="s">
        <v>1061</v>
      </c>
      <c r="AF139" t="str">
        <f>"41110000"</f>
        <v>41110000</v>
      </c>
      <c r="AG139" t="s">
        <v>168</v>
      </c>
      <c r="AH139" t="s">
        <v>524</v>
      </c>
      <c r="AI139" t="s">
        <v>524</v>
      </c>
      <c r="AJ139" t="s">
        <v>524</v>
      </c>
      <c r="AL139" t="s">
        <v>1062</v>
      </c>
      <c r="AM139" t="s">
        <v>1062</v>
      </c>
      <c r="AO139" t="s">
        <v>1062</v>
      </c>
      <c r="AP139" t="s">
        <v>1062</v>
      </c>
      <c r="AQ139" t="s">
        <v>92</v>
      </c>
      <c r="AS139" t="s">
        <v>93</v>
      </c>
      <c r="AT139">
        <v>15.95</v>
      </c>
      <c r="AU139">
        <v>1</v>
      </c>
      <c r="AV139">
        <v>15.95</v>
      </c>
      <c r="AW139">
        <v>0</v>
      </c>
      <c r="AY139">
        <v>0</v>
      </c>
      <c r="AZ139">
        <v>15.95</v>
      </c>
      <c r="BB139" t="s">
        <v>94</v>
      </c>
      <c r="BD139" t="s">
        <v>94</v>
      </c>
      <c r="BE139" t="s">
        <v>431</v>
      </c>
      <c r="BF139">
        <v>0.04</v>
      </c>
      <c r="BI139" t="s">
        <v>93</v>
      </c>
      <c r="BR139" t="s">
        <v>1063</v>
      </c>
    </row>
    <row r="140" spans="1:71" x14ac:dyDescent="0.2">
      <c r="A140" s="1">
        <v>45969</v>
      </c>
      <c r="B140" t="s">
        <v>1064</v>
      </c>
      <c r="C140" t="s">
        <v>73</v>
      </c>
      <c r="E140">
        <v>1</v>
      </c>
      <c r="F140" t="s">
        <v>74</v>
      </c>
      <c r="G140">
        <v>18.899999999999999</v>
      </c>
      <c r="H140">
        <v>0</v>
      </c>
      <c r="I140">
        <v>0</v>
      </c>
      <c r="J140">
        <v>0</v>
      </c>
      <c r="K140">
        <v>18.899999999999999</v>
      </c>
      <c r="L140" t="s">
        <v>422</v>
      </c>
      <c r="N140" t="s">
        <v>76</v>
      </c>
      <c r="O140" t="s">
        <v>77</v>
      </c>
      <c r="P140" s="1">
        <v>45999</v>
      </c>
      <c r="Q140" t="s">
        <v>194</v>
      </c>
      <c r="R140" t="s">
        <v>519</v>
      </c>
      <c r="S140" t="s">
        <v>516</v>
      </c>
      <c r="T140" t="str">
        <f>"9361289725252505814916"</f>
        <v>9361289725252505814916</v>
      </c>
      <c r="U140">
        <v>1</v>
      </c>
      <c r="V140" t="s">
        <v>80</v>
      </c>
      <c r="W140">
        <v>18.899999999999999</v>
      </c>
      <c r="X140">
        <v>0</v>
      </c>
      <c r="Z140">
        <v>0</v>
      </c>
      <c r="AA140">
        <v>18.899999999999999</v>
      </c>
      <c r="AB140" t="s">
        <v>207</v>
      </c>
      <c r="AC140" t="s">
        <v>81</v>
      </c>
      <c r="AD140" t="s">
        <v>665</v>
      </c>
      <c r="AE140" t="s">
        <v>666</v>
      </c>
      <c r="AF140" t="str">
        <f>"43202222"</f>
        <v>43202222</v>
      </c>
      <c r="AG140" t="s">
        <v>84</v>
      </c>
      <c r="AH140" t="s">
        <v>112</v>
      </c>
      <c r="AI140" t="s">
        <v>328</v>
      </c>
      <c r="AJ140" t="s">
        <v>329</v>
      </c>
      <c r="AL140" t="s">
        <v>667</v>
      </c>
      <c r="AM140" t="s">
        <v>667</v>
      </c>
      <c r="AO140" t="str">
        <f>"7640170469110"</f>
        <v>7640170469110</v>
      </c>
      <c r="AP140" t="str">
        <f>"7640170469110"</f>
        <v>7640170469110</v>
      </c>
      <c r="AQ140" t="s">
        <v>92</v>
      </c>
      <c r="AS140" t="s">
        <v>93</v>
      </c>
      <c r="AT140">
        <v>18.899999999999999</v>
      </c>
      <c r="AU140">
        <v>1</v>
      </c>
      <c r="AV140">
        <v>18.899999999999999</v>
      </c>
      <c r="AW140">
        <v>0</v>
      </c>
      <c r="AY140">
        <v>0</v>
      </c>
      <c r="AZ140">
        <v>18.899999999999999</v>
      </c>
      <c r="BB140" t="s">
        <v>94</v>
      </c>
      <c r="BD140" t="s">
        <v>94</v>
      </c>
      <c r="BE140" t="s">
        <v>431</v>
      </c>
      <c r="BF140">
        <v>1</v>
      </c>
      <c r="BI140" t="s">
        <v>93</v>
      </c>
      <c r="BR140" t="s">
        <v>668</v>
      </c>
      <c r="BS140" t="s">
        <v>371</v>
      </c>
    </row>
    <row r="141" spans="1:71" x14ac:dyDescent="0.2">
      <c r="A141" s="1">
        <v>45969</v>
      </c>
      <c r="B141" t="s">
        <v>1065</v>
      </c>
      <c r="C141" t="s">
        <v>73</v>
      </c>
      <c r="E141">
        <v>1</v>
      </c>
      <c r="F141" t="s">
        <v>74</v>
      </c>
      <c r="G141">
        <v>4.99</v>
      </c>
      <c r="H141">
        <v>6.99</v>
      </c>
      <c r="I141">
        <v>0</v>
      </c>
      <c r="J141">
        <v>0</v>
      </c>
      <c r="K141">
        <v>11.98</v>
      </c>
      <c r="L141" t="s">
        <v>422</v>
      </c>
      <c r="N141" t="s">
        <v>76</v>
      </c>
      <c r="O141" t="s">
        <v>77</v>
      </c>
      <c r="P141" s="1">
        <v>45969</v>
      </c>
      <c r="Q141" t="s">
        <v>194</v>
      </c>
      <c r="R141" t="s">
        <v>519</v>
      </c>
      <c r="S141" t="s">
        <v>71</v>
      </c>
      <c r="T141" t="str">
        <f>"9214490358939803497137"</f>
        <v>9214490358939803497137</v>
      </c>
      <c r="U141">
        <v>1</v>
      </c>
      <c r="V141" t="s">
        <v>80</v>
      </c>
      <c r="W141">
        <v>4.99</v>
      </c>
      <c r="X141">
        <v>6.99</v>
      </c>
      <c r="Z141">
        <v>0</v>
      </c>
      <c r="AA141">
        <v>11.98</v>
      </c>
      <c r="AB141" t="s">
        <v>207</v>
      </c>
      <c r="AC141" t="s">
        <v>333</v>
      </c>
      <c r="AD141" t="s">
        <v>1066</v>
      </c>
      <c r="AE141" t="s">
        <v>1067</v>
      </c>
      <c r="AF141" t="str">
        <f>"54111501"</f>
        <v>54111501</v>
      </c>
      <c r="AG141" t="s">
        <v>232</v>
      </c>
      <c r="AH141" t="s">
        <v>233</v>
      </c>
      <c r="AI141" t="s">
        <v>621</v>
      </c>
      <c r="AJ141" t="s">
        <v>622</v>
      </c>
      <c r="AL141" t="s">
        <v>1068</v>
      </c>
      <c r="AM141" t="s">
        <v>1068</v>
      </c>
      <c r="AO141" t="s">
        <v>1069</v>
      </c>
      <c r="AP141" t="s">
        <v>1069</v>
      </c>
      <c r="AQ141" t="s">
        <v>92</v>
      </c>
      <c r="AS141" t="s">
        <v>93</v>
      </c>
      <c r="AT141">
        <v>4.99</v>
      </c>
      <c r="AU141">
        <v>1</v>
      </c>
      <c r="AV141">
        <v>4.99</v>
      </c>
      <c r="AW141">
        <v>6.99</v>
      </c>
      <c r="AY141">
        <v>0</v>
      </c>
      <c r="AZ141">
        <v>11.98</v>
      </c>
      <c r="BB141" t="s">
        <v>94</v>
      </c>
      <c r="BD141" t="s">
        <v>94</v>
      </c>
      <c r="BE141" t="s">
        <v>93</v>
      </c>
      <c r="BF141">
        <v>0</v>
      </c>
      <c r="BI141" t="s">
        <v>93</v>
      </c>
      <c r="BR141" t="s">
        <v>1068</v>
      </c>
    </row>
    <row r="142" spans="1:71" x14ac:dyDescent="0.2">
      <c r="A142" s="1">
        <v>45969</v>
      </c>
      <c r="B142" t="s">
        <v>1070</v>
      </c>
      <c r="C142" t="s">
        <v>73</v>
      </c>
      <c r="E142">
        <v>2</v>
      </c>
      <c r="F142" t="s">
        <v>74</v>
      </c>
      <c r="G142">
        <v>22.3</v>
      </c>
      <c r="H142">
        <v>0</v>
      </c>
      <c r="I142">
        <v>0</v>
      </c>
      <c r="J142">
        <v>0</v>
      </c>
      <c r="K142">
        <v>22.3</v>
      </c>
      <c r="L142" t="s">
        <v>422</v>
      </c>
      <c r="N142" t="s">
        <v>76</v>
      </c>
      <c r="O142" t="s">
        <v>77</v>
      </c>
      <c r="P142" s="1">
        <v>45999</v>
      </c>
      <c r="Q142" t="s">
        <v>194</v>
      </c>
      <c r="R142" t="s">
        <v>519</v>
      </c>
      <c r="S142" t="s">
        <v>518</v>
      </c>
      <c r="T142" t="s">
        <v>1071</v>
      </c>
      <c r="U142">
        <v>1</v>
      </c>
      <c r="V142" t="s">
        <v>80</v>
      </c>
      <c r="W142">
        <v>11.15</v>
      </c>
      <c r="X142">
        <v>0</v>
      </c>
      <c r="Z142">
        <v>0</v>
      </c>
      <c r="AA142">
        <v>11.15</v>
      </c>
      <c r="AB142" t="s">
        <v>196</v>
      </c>
      <c r="AC142" t="s">
        <v>81</v>
      </c>
      <c r="AD142" t="s">
        <v>1072</v>
      </c>
      <c r="AE142" t="s">
        <v>1073</v>
      </c>
      <c r="AF142" t="str">
        <f>"26111700"</f>
        <v>26111700</v>
      </c>
      <c r="AG142" t="s">
        <v>118</v>
      </c>
      <c r="AH142" t="s">
        <v>224</v>
      </c>
      <c r="AI142" t="s">
        <v>533</v>
      </c>
      <c r="AJ142" t="s">
        <v>533</v>
      </c>
      <c r="AL142" t="s">
        <v>696</v>
      </c>
      <c r="AM142" t="s">
        <v>696</v>
      </c>
      <c r="AO142" t="s">
        <v>1074</v>
      </c>
      <c r="AP142" t="str">
        <f>"019600"</f>
        <v>019600</v>
      </c>
      <c r="AQ142" t="s">
        <v>92</v>
      </c>
      <c r="AS142" t="s">
        <v>93</v>
      </c>
      <c r="AT142">
        <v>11.15</v>
      </c>
      <c r="AU142">
        <v>1</v>
      </c>
      <c r="AV142">
        <v>11.15</v>
      </c>
      <c r="AW142">
        <v>0</v>
      </c>
      <c r="AY142">
        <v>0</v>
      </c>
      <c r="AZ142">
        <v>11.15</v>
      </c>
      <c r="BB142" t="s">
        <v>94</v>
      </c>
      <c r="BD142" t="s">
        <v>94</v>
      </c>
      <c r="BE142" t="s">
        <v>1041</v>
      </c>
      <c r="BF142">
        <v>0.68</v>
      </c>
      <c r="BI142" t="s">
        <v>93</v>
      </c>
      <c r="BR142" t="s">
        <v>697</v>
      </c>
    </row>
    <row r="143" spans="1:71" x14ac:dyDescent="0.2">
      <c r="A143" s="1">
        <v>45969</v>
      </c>
      <c r="B143" t="s">
        <v>1070</v>
      </c>
      <c r="C143" t="s">
        <v>73</v>
      </c>
      <c r="E143">
        <v>2</v>
      </c>
      <c r="F143" t="s">
        <v>74</v>
      </c>
      <c r="G143">
        <v>22.3</v>
      </c>
      <c r="H143">
        <v>0</v>
      </c>
      <c r="I143">
        <v>0</v>
      </c>
      <c r="J143">
        <v>0</v>
      </c>
      <c r="K143">
        <v>22.3</v>
      </c>
      <c r="L143" t="s">
        <v>422</v>
      </c>
      <c r="N143" t="s">
        <v>76</v>
      </c>
      <c r="O143" t="s">
        <v>77</v>
      </c>
      <c r="P143" t="s">
        <v>516</v>
      </c>
      <c r="Q143" t="s">
        <v>194</v>
      </c>
      <c r="R143" t="s">
        <v>519</v>
      </c>
      <c r="S143" t="s">
        <v>518</v>
      </c>
      <c r="T143" t="s">
        <v>1075</v>
      </c>
      <c r="U143">
        <v>1</v>
      </c>
      <c r="V143" t="s">
        <v>80</v>
      </c>
      <c r="W143">
        <v>11.15</v>
      </c>
      <c r="X143">
        <v>0</v>
      </c>
      <c r="Z143">
        <v>0</v>
      </c>
      <c r="AA143">
        <v>11.15</v>
      </c>
      <c r="AB143" t="s">
        <v>196</v>
      </c>
      <c r="AC143" t="s">
        <v>81</v>
      </c>
      <c r="AD143" t="s">
        <v>1072</v>
      </c>
      <c r="AE143" t="s">
        <v>1073</v>
      </c>
      <c r="AF143" t="str">
        <f>"26111700"</f>
        <v>26111700</v>
      </c>
      <c r="AG143" t="s">
        <v>118</v>
      </c>
      <c r="AH143" t="s">
        <v>224</v>
      </c>
      <c r="AI143" t="s">
        <v>533</v>
      </c>
      <c r="AJ143" t="s">
        <v>533</v>
      </c>
      <c r="AL143" t="s">
        <v>696</v>
      </c>
      <c r="AM143" t="s">
        <v>696</v>
      </c>
      <c r="AO143" t="s">
        <v>1074</v>
      </c>
      <c r="AP143" t="str">
        <f>"019600"</f>
        <v>019600</v>
      </c>
      <c r="AQ143" t="s">
        <v>92</v>
      </c>
      <c r="AS143" t="s">
        <v>93</v>
      </c>
      <c r="AT143">
        <v>11.15</v>
      </c>
      <c r="AU143">
        <v>1</v>
      </c>
      <c r="AV143">
        <v>11.15</v>
      </c>
      <c r="AW143">
        <v>0</v>
      </c>
      <c r="AY143">
        <v>0</v>
      </c>
      <c r="AZ143">
        <v>11.15</v>
      </c>
      <c r="BB143" t="s">
        <v>94</v>
      </c>
      <c r="BD143" t="s">
        <v>94</v>
      </c>
      <c r="BE143" t="s">
        <v>1041</v>
      </c>
      <c r="BF143">
        <v>0.68</v>
      </c>
      <c r="BI143" t="s">
        <v>93</v>
      </c>
      <c r="BR143" t="s">
        <v>697</v>
      </c>
    </row>
    <row r="144" spans="1:71" x14ac:dyDescent="0.2">
      <c r="A144" s="1">
        <v>45969</v>
      </c>
      <c r="B144" t="s">
        <v>1076</v>
      </c>
      <c r="C144" t="s">
        <v>73</v>
      </c>
      <c r="E144">
        <v>1</v>
      </c>
      <c r="F144" t="s">
        <v>74</v>
      </c>
      <c r="G144">
        <v>10.29</v>
      </c>
      <c r="H144">
        <v>0</v>
      </c>
      <c r="I144">
        <v>0</v>
      </c>
      <c r="J144">
        <v>0</v>
      </c>
      <c r="K144">
        <v>10.29</v>
      </c>
      <c r="L144" t="s">
        <v>422</v>
      </c>
      <c r="N144" t="s">
        <v>76</v>
      </c>
      <c r="O144" t="s">
        <v>77</v>
      </c>
      <c r="P144" s="1">
        <v>45969</v>
      </c>
      <c r="Q144" t="s">
        <v>194</v>
      </c>
      <c r="R144" t="s">
        <v>519</v>
      </c>
      <c r="S144" s="1">
        <v>45999</v>
      </c>
      <c r="T144" t="str">
        <f>"9361289725252479957176"</f>
        <v>9361289725252479957176</v>
      </c>
      <c r="U144">
        <v>1</v>
      </c>
      <c r="V144" t="s">
        <v>80</v>
      </c>
      <c r="W144">
        <v>10.29</v>
      </c>
      <c r="X144">
        <v>0</v>
      </c>
      <c r="Z144">
        <v>0</v>
      </c>
      <c r="AA144">
        <v>10.29</v>
      </c>
      <c r="AB144" t="s">
        <v>207</v>
      </c>
      <c r="AC144" t="s">
        <v>363</v>
      </c>
      <c r="AD144" t="s">
        <v>1077</v>
      </c>
      <c r="AE144" t="s">
        <v>1078</v>
      </c>
      <c r="AF144" t="str">
        <f>"44121700"</f>
        <v>44121700</v>
      </c>
      <c r="AG144" t="s">
        <v>199</v>
      </c>
      <c r="AH144" t="s">
        <v>1079</v>
      </c>
      <c r="AI144" t="s">
        <v>1080</v>
      </c>
      <c r="AJ144" t="s">
        <v>1080</v>
      </c>
      <c r="AK144" t="s">
        <v>367</v>
      </c>
      <c r="AL144" t="s">
        <v>368</v>
      </c>
      <c r="AM144" t="s">
        <v>369</v>
      </c>
      <c r="AO144" t="str">
        <f>"2007090"</f>
        <v>2007090</v>
      </c>
      <c r="AP144" t="str">
        <f>"2007090"</f>
        <v>2007090</v>
      </c>
      <c r="AQ144" t="s">
        <v>92</v>
      </c>
      <c r="AS144" t="s">
        <v>93</v>
      </c>
      <c r="AT144">
        <v>10.29</v>
      </c>
      <c r="AU144">
        <v>1</v>
      </c>
      <c r="AV144">
        <v>10.29</v>
      </c>
      <c r="AW144">
        <v>0</v>
      </c>
      <c r="AY144">
        <v>0</v>
      </c>
      <c r="AZ144">
        <v>10.29</v>
      </c>
      <c r="BB144" t="s">
        <v>94</v>
      </c>
      <c r="BD144" t="s">
        <v>94</v>
      </c>
      <c r="BE144" t="s">
        <v>93</v>
      </c>
      <c r="BF144">
        <v>0</v>
      </c>
      <c r="BI144" t="s">
        <v>93</v>
      </c>
      <c r="BR144" t="s">
        <v>513</v>
      </c>
    </row>
    <row r="145" spans="1:71" x14ac:dyDescent="0.2">
      <c r="A145" s="1">
        <v>45969</v>
      </c>
      <c r="B145" t="s">
        <v>1081</v>
      </c>
      <c r="C145" t="s">
        <v>73</v>
      </c>
      <c r="E145">
        <v>1</v>
      </c>
      <c r="F145" t="s">
        <v>74</v>
      </c>
      <c r="G145">
        <v>7.81</v>
      </c>
      <c r="H145">
        <v>0</v>
      </c>
      <c r="I145">
        <v>0</v>
      </c>
      <c r="J145">
        <v>0</v>
      </c>
      <c r="K145">
        <v>7.81</v>
      </c>
      <c r="L145" t="s">
        <v>422</v>
      </c>
      <c r="N145" t="s">
        <v>76</v>
      </c>
      <c r="O145" t="s">
        <v>77</v>
      </c>
      <c r="P145" s="1">
        <v>45969</v>
      </c>
      <c r="Q145" t="s">
        <v>194</v>
      </c>
      <c r="R145" t="s">
        <v>519</v>
      </c>
      <c r="S145" s="1">
        <v>45999</v>
      </c>
      <c r="T145" t="str">
        <f>"9361289725252481123521"</f>
        <v>9361289725252481123521</v>
      </c>
      <c r="U145">
        <v>1</v>
      </c>
      <c r="V145" t="s">
        <v>80</v>
      </c>
      <c r="W145">
        <v>7.81</v>
      </c>
      <c r="X145">
        <v>0</v>
      </c>
      <c r="Z145">
        <v>0</v>
      </c>
      <c r="AA145">
        <v>7.81</v>
      </c>
      <c r="AB145" t="s">
        <v>207</v>
      </c>
      <c r="AC145" t="s">
        <v>333</v>
      </c>
      <c r="AD145" t="s">
        <v>1082</v>
      </c>
      <c r="AE145" t="s">
        <v>1083</v>
      </c>
      <c r="AF145" t="str">
        <f>"54111704"</f>
        <v>54111704</v>
      </c>
      <c r="AG145" t="s">
        <v>232</v>
      </c>
      <c r="AH145" t="s">
        <v>233</v>
      </c>
      <c r="AI145" t="s">
        <v>234</v>
      </c>
      <c r="AJ145" t="s">
        <v>235</v>
      </c>
      <c r="AL145" t="s">
        <v>728</v>
      </c>
      <c r="AM145" t="s">
        <v>729</v>
      </c>
      <c r="AO145" t="s">
        <v>1084</v>
      </c>
      <c r="AP145">
        <v>59298.03</v>
      </c>
      <c r="AQ145" t="s">
        <v>92</v>
      </c>
      <c r="AS145" t="s">
        <v>93</v>
      </c>
      <c r="AT145">
        <v>7.81</v>
      </c>
      <c r="AU145">
        <v>1</v>
      </c>
      <c r="AV145">
        <v>7.81</v>
      </c>
      <c r="AW145">
        <v>0</v>
      </c>
      <c r="AY145">
        <v>0</v>
      </c>
      <c r="AZ145">
        <v>7.81</v>
      </c>
      <c r="BB145" t="s">
        <v>94</v>
      </c>
      <c r="BD145" t="s">
        <v>94</v>
      </c>
      <c r="BE145" t="s">
        <v>431</v>
      </c>
      <c r="BF145">
        <v>0.08</v>
      </c>
      <c r="BI145" t="s">
        <v>93</v>
      </c>
      <c r="BR145" t="s">
        <v>731</v>
      </c>
      <c r="BS145" t="s">
        <v>371</v>
      </c>
    </row>
    <row r="146" spans="1:71" x14ac:dyDescent="0.2">
      <c r="A146" s="1">
        <v>45969</v>
      </c>
      <c r="B146" t="s">
        <v>1085</v>
      </c>
      <c r="C146" t="s">
        <v>73</v>
      </c>
      <c r="E146">
        <v>1</v>
      </c>
      <c r="F146" t="s">
        <v>74</v>
      </c>
      <c r="G146">
        <v>9.98</v>
      </c>
      <c r="H146">
        <v>0</v>
      </c>
      <c r="I146">
        <v>0</v>
      </c>
      <c r="J146">
        <v>0</v>
      </c>
      <c r="K146">
        <v>9.98</v>
      </c>
      <c r="L146" t="s">
        <v>422</v>
      </c>
      <c r="N146" t="s">
        <v>76</v>
      </c>
      <c r="O146" t="s">
        <v>77</v>
      </c>
      <c r="P146" s="1">
        <v>45999</v>
      </c>
      <c r="Q146" t="s">
        <v>194</v>
      </c>
      <c r="R146" t="s">
        <v>519</v>
      </c>
      <c r="S146" t="s">
        <v>518</v>
      </c>
      <c r="T146" t="s">
        <v>1071</v>
      </c>
      <c r="U146">
        <v>1</v>
      </c>
      <c r="V146" t="s">
        <v>80</v>
      </c>
      <c r="W146">
        <v>9.98</v>
      </c>
      <c r="X146">
        <v>0</v>
      </c>
      <c r="Z146">
        <v>0</v>
      </c>
      <c r="AA146">
        <v>9.98</v>
      </c>
      <c r="AB146" t="s">
        <v>196</v>
      </c>
      <c r="AC146" t="s">
        <v>115</v>
      </c>
      <c r="AD146" t="s">
        <v>1086</v>
      </c>
      <c r="AE146" t="s">
        <v>1087</v>
      </c>
      <c r="AF146" t="str">
        <f>"43201600"</f>
        <v>43201600</v>
      </c>
      <c r="AG146" t="s">
        <v>84</v>
      </c>
      <c r="AH146" t="s">
        <v>112</v>
      </c>
      <c r="AI146" t="s">
        <v>608</v>
      </c>
      <c r="AJ146" t="s">
        <v>608</v>
      </c>
      <c r="AL146" t="s">
        <v>1088</v>
      </c>
      <c r="AM146" t="s">
        <v>1088</v>
      </c>
      <c r="AO146" t="s">
        <v>1089</v>
      </c>
      <c r="AP146" t="s">
        <v>1089</v>
      </c>
      <c r="AQ146" t="s">
        <v>92</v>
      </c>
      <c r="AS146" t="s">
        <v>93</v>
      </c>
      <c r="AT146">
        <v>9.98</v>
      </c>
      <c r="AU146">
        <v>1</v>
      </c>
      <c r="AV146">
        <v>9.98</v>
      </c>
      <c r="AW146">
        <v>0</v>
      </c>
      <c r="AY146">
        <v>0</v>
      </c>
      <c r="AZ146">
        <v>9.98</v>
      </c>
      <c r="BB146" t="s">
        <v>94</v>
      </c>
      <c r="BD146" t="s">
        <v>94</v>
      </c>
      <c r="BE146" t="s">
        <v>431</v>
      </c>
      <c r="BF146">
        <v>0.01</v>
      </c>
      <c r="BI146" t="s">
        <v>93</v>
      </c>
      <c r="BR146" t="s">
        <v>1088</v>
      </c>
    </row>
    <row r="147" spans="1:71" x14ac:dyDescent="0.2">
      <c r="A147" s="1">
        <v>45969</v>
      </c>
      <c r="B147" t="s">
        <v>1090</v>
      </c>
      <c r="C147" t="s">
        <v>73</v>
      </c>
      <c r="E147">
        <v>1</v>
      </c>
      <c r="F147" t="s">
        <v>74</v>
      </c>
      <c r="G147">
        <v>16.989999999999998</v>
      </c>
      <c r="H147">
        <v>0</v>
      </c>
      <c r="I147">
        <v>0</v>
      </c>
      <c r="J147">
        <v>0</v>
      </c>
      <c r="K147">
        <v>16.989999999999998</v>
      </c>
      <c r="L147" t="s">
        <v>422</v>
      </c>
      <c r="N147" t="s">
        <v>76</v>
      </c>
      <c r="O147" t="s">
        <v>77</v>
      </c>
      <c r="P147" s="1">
        <v>45969</v>
      </c>
      <c r="Q147" t="s">
        <v>194</v>
      </c>
      <c r="R147" t="s">
        <v>519</v>
      </c>
      <c r="S147" t="s">
        <v>518</v>
      </c>
      <c r="T147" t="s">
        <v>1091</v>
      </c>
      <c r="U147">
        <v>1</v>
      </c>
      <c r="V147" t="s">
        <v>80</v>
      </c>
      <c r="W147">
        <v>16.989999999999998</v>
      </c>
      <c r="X147">
        <v>0</v>
      </c>
      <c r="Z147">
        <v>0</v>
      </c>
      <c r="AA147">
        <v>16.989999999999998</v>
      </c>
      <c r="AB147" t="s">
        <v>196</v>
      </c>
      <c r="AC147" t="s">
        <v>1092</v>
      </c>
      <c r="AD147" t="s">
        <v>1093</v>
      </c>
      <c r="AE147" t="s">
        <v>1094</v>
      </c>
      <c r="AF147" t="str">
        <f>"43212002"</f>
        <v>43212002</v>
      </c>
      <c r="AG147" t="s">
        <v>84</v>
      </c>
      <c r="AH147" t="s">
        <v>85</v>
      </c>
      <c r="AI147" t="s">
        <v>403</v>
      </c>
      <c r="AJ147" t="s">
        <v>404</v>
      </c>
      <c r="AL147" t="s">
        <v>1095</v>
      </c>
      <c r="AM147" t="s">
        <v>1095</v>
      </c>
      <c r="AQ147" t="s">
        <v>92</v>
      </c>
      <c r="AS147" t="s">
        <v>93</v>
      </c>
      <c r="AT147">
        <v>16.989999999999998</v>
      </c>
      <c r="AU147">
        <v>1</v>
      </c>
      <c r="AV147">
        <v>16.989999999999998</v>
      </c>
      <c r="AW147">
        <v>0</v>
      </c>
      <c r="AY147">
        <v>0</v>
      </c>
      <c r="AZ147">
        <v>16.989999999999998</v>
      </c>
      <c r="BB147" t="s">
        <v>94</v>
      </c>
      <c r="BD147" t="s">
        <v>94</v>
      </c>
      <c r="BE147" t="s">
        <v>93</v>
      </c>
      <c r="BF147">
        <v>0</v>
      </c>
      <c r="BI147" t="s">
        <v>93</v>
      </c>
      <c r="BR147" t="s">
        <v>1096</v>
      </c>
    </row>
    <row r="148" spans="1:71" x14ac:dyDescent="0.2">
      <c r="A148" s="1">
        <v>45969</v>
      </c>
      <c r="B148" t="s">
        <v>1097</v>
      </c>
      <c r="C148" t="s">
        <v>73</v>
      </c>
      <c r="E148">
        <v>1</v>
      </c>
      <c r="F148" t="s">
        <v>74</v>
      </c>
      <c r="G148">
        <v>21.98</v>
      </c>
      <c r="H148">
        <v>0</v>
      </c>
      <c r="I148">
        <v>0</v>
      </c>
      <c r="J148">
        <v>0</v>
      </c>
      <c r="K148">
        <v>21.98</v>
      </c>
      <c r="L148" t="s">
        <v>422</v>
      </c>
      <c r="N148" t="s">
        <v>76</v>
      </c>
      <c r="O148" t="s">
        <v>77</v>
      </c>
      <c r="P148" s="1">
        <v>45969</v>
      </c>
      <c r="Q148" t="s">
        <v>194</v>
      </c>
      <c r="R148" t="s">
        <v>519</v>
      </c>
      <c r="S148" s="1">
        <v>45999</v>
      </c>
      <c r="T148" t="str">
        <f>"9361289725252474001591"</f>
        <v>9361289725252474001591</v>
      </c>
      <c r="U148">
        <v>1</v>
      </c>
      <c r="V148" t="s">
        <v>80</v>
      </c>
      <c r="W148">
        <v>21.98</v>
      </c>
      <c r="X148">
        <v>0</v>
      </c>
      <c r="Z148">
        <v>0</v>
      </c>
      <c r="AA148">
        <v>21.98</v>
      </c>
      <c r="AB148" t="s">
        <v>207</v>
      </c>
      <c r="AC148" t="s">
        <v>81</v>
      </c>
      <c r="AD148" t="s">
        <v>1098</v>
      </c>
      <c r="AE148" t="s">
        <v>1099</v>
      </c>
      <c r="AF148" t="str">
        <f>"52161500"</f>
        <v>52161500</v>
      </c>
      <c r="AG148" t="s">
        <v>158</v>
      </c>
      <c r="AH148" t="s">
        <v>186</v>
      </c>
      <c r="AI148" t="s">
        <v>187</v>
      </c>
      <c r="AJ148" t="s">
        <v>187</v>
      </c>
      <c r="AL148" t="s">
        <v>1100</v>
      </c>
      <c r="AM148" t="s">
        <v>1100</v>
      </c>
      <c r="AO148" t="s">
        <v>1101</v>
      </c>
      <c r="AP148" t="s">
        <v>1101</v>
      </c>
      <c r="AQ148" t="s">
        <v>92</v>
      </c>
      <c r="AS148" t="s">
        <v>93</v>
      </c>
      <c r="AT148">
        <v>21.98</v>
      </c>
      <c r="AU148">
        <v>1</v>
      </c>
      <c r="AV148">
        <v>21.98</v>
      </c>
      <c r="AW148">
        <v>0</v>
      </c>
      <c r="AY148">
        <v>0</v>
      </c>
      <c r="AZ148">
        <v>21.98</v>
      </c>
      <c r="BB148" t="s">
        <v>94</v>
      </c>
      <c r="BD148" t="s">
        <v>94</v>
      </c>
      <c r="BE148" t="s">
        <v>431</v>
      </c>
      <c r="BF148">
        <v>1.01</v>
      </c>
      <c r="BI148" t="s">
        <v>93</v>
      </c>
      <c r="BR148" t="s">
        <v>1102</v>
      </c>
    </row>
    <row r="149" spans="1:71" x14ac:dyDescent="0.2">
      <c r="A149" s="1">
        <v>45969</v>
      </c>
      <c r="B149" t="s">
        <v>1103</v>
      </c>
      <c r="C149" t="s">
        <v>73</v>
      </c>
      <c r="E149">
        <v>3</v>
      </c>
      <c r="F149" t="s">
        <v>74</v>
      </c>
      <c r="G149">
        <v>38.97</v>
      </c>
      <c r="H149">
        <v>0</v>
      </c>
      <c r="I149">
        <v>0</v>
      </c>
      <c r="J149">
        <v>0</v>
      </c>
      <c r="K149">
        <v>38.97</v>
      </c>
      <c r="L149" t="s">
        <v>193</v>
      </c>
      <c r="N149" t="s">
        <v>76</v>
      </c>
      <c r="O149" t="s">
        <v>77</v>
      </c>
      <c r="P149" t="s">
        <v>518</v>
      </c>
      <c r="Q149" t="s">
        <v>194</v>
      </c>
      <c r="R149" t="s">
        <v>93</v>
      </c>
      <c r="S149" s="1">
        <v>45756</v>
      </c>
      <c r="T149" t="s">
        <v>1104</v>
      </c>
      <c r="U149">
        <v>1</v>
      </c>
      <c r="V149" t="s">
        <v>80</v>
      </c>
      <c r="W149">
        <v>38.97</v>
      </c>
      <c r="X149">
        <v>0</v>
      </c>
      <c r="Z149">
        <v>0</v>
      </c>
      <c r="AA149">
        <v>38.97</v>
      </c>
      <c r="AB149" t="s">
        <v>1105</v>
      </c>
      <c r="AC149" t="s">
        <v>81</v>
      </c>
      <c r="AD149" t="s">
        <v>1106</v>
      </c>
      <c r="AE149" t="s">
        <v>1107</v>
      </c>
      <c r="AF149" t="str">
        <f>"39121400"</f>
        <v>39121400</v>
      </c>
      <c r="AG149" t="s">
        <v>354</v>
      </c>
      <c r="AH149" t="s">
        <v>394</v>
      </c>
      <c r="AI149" t="s">
        <v>395</v>
      </c>
      <c r="AJ149" t="s">
        <v>395</v>
      </c>
      <c r="AL149" t="s">
        <v>1108</v>
      </c>
      <c r="AM149" t="s">
        <v>1108</v>
      </c>
      <c r="AO149" t="s">
        <v>1109</v>
      </c>
      <c r="AP149" t="s">
        <v>1109</v>
      </c>
      <c r="AQ149" t="s">
        <v>92</v>
      </c>
      <c r="AS149" t="s">
        <v>93</v>
      </c>
      <c r="AT149">
        <v>12.99</v>
      </c>
      <c r="AU149">
        <v>3</v>
      </c>
      <c r="AV149">
        <v>38.97</v>
      </c>
      <c r="AW149">
        <v>0</v>
      </c>
      <c r="AY149">
        <v>0</v>
      </c>
      <c r="AZ149">
        <v>38.97</v>
      </c>
      <c r="BB149" t="s">
        <v>94</v>
      </c>
      <c r="BD149" t="s">
        <v>94</v>
      </c>
      <c r="BE149" t="s">
        <v>93</v>
      </c>
      <c r="BF149">
        <v>0</v>
      </c>
      <c r="BI149" t="s">
        <v>93</v>
      </c>
      <c r="BR149" t="s">
        <v>1110</v>
      </c>
    </row>
    <row r="150" spans="1:71" x14ac:dyDescent="0.2">
      <c r="A150" s="1">
        <v>45969</v>
      </c>
      <c r="B150" t="s">
        <v>1111</v>
      </c>
      <c r="C150" t="s">
        <v>73</v>
      </c>
      <c r="E150">
        <v>1</v>
      </c>
      <c r="F150" t="s">
        <v>74</v>
      </c>
      <c r="G150">
        <v>7.78</v>
      </c>
      <c r="H150">
        <v>0</v>
      </c>
      <c r="I150">
        <v>0</v>
      </c>
      <c r="J150">
        <v>0</v>
      </c>
      <c r="K150">
        <v>7.78</v>
      </c>
      <c r="L150" t="s">
        <v>193</v>
      </c>
      <c r="N150" t="s">
        <v>76</v>
      </c>
      <c r="O150" t="s">
        <v>77</v>
      </c>
      <c r="P150" t="s">
        <v>518</v>
      </c>
      <c r="Q150" t="s">
        <v>194</v>
      </c>
      <c r="R150" t="s">
        <v>93</v>
      </c>
      <c r="S150" t="s">
        <v>71</v>
      </c>
      <c r="T150" t="s">
        <v>1112</v>
      </c>
      <c r="U150">
        <v>3</v>
      </c>
      <c r="V150" t="s">
        <v>80</v>
      </c>
      <c r="W150">
        <v>7.78</v>
      </c>
      <c r="X150">
        <v>0</v>
      </c>
      <c r="Z150">
        <v>0</v>
      </c>
      <c r="AA150">
        <v>7.78</v>
      </c>
      <c r="AB150" t="s">
        <v>196</v>
      </c>
      <c r="AC150" t="s">
        <v>146</v>
      </c>
      <c r="AD150" t="s">
        <v>1113</v>
      </c>
      <c r="AE150" t="s">
        <v>1114</v>
      </c>
      <c r="AF150" t="str">
        <f>"40141600"</f>
        <v>40141600</v>
      </c>
      <c r="AG150" t="s">
        <v>289</v>
      </c>
      <c r="AH150" t="s">
        <v>1115</v>
      </c>
      <c r="AI150" t="s">
        <v>1116</v>
      </c>
      <c r="AJ150" t="s">
        <v>1116</v>
      </c>
      <c r="AL150" t="s">
        <v>202</v>
      </c>
      <c r="AM150" t="s">
        <v>202</v>
      </c>
      <c r="AO150" t="s">
        <v>1117</v>
      </c>
      <c r="AP150" t="s">
        <v>1117</v>
      </c>
      <c r="AQ150" t="s">
        <v>92</v>
      </c>
      <c r="AS150" t="s">
        <v>93</v>
      </c>
      <c r="AT150">
        <v>7.78</v>
      </c>
      <c r="AU150">
        <v>1</v>
      </c>
      <c r="AV150">
        <v>7.78</v>
      </c>
      <c r="AW150">
        <v>0</v>
      </c>
      <c r="AY150">
        <v>0</v>
      </c>
      <c r="AZ150">
        <v>7.78</v>
      </c>
      <c r="BB150" t="s">
        <v>94</v>
      </c>
      <c r="BD150" t="s">
        <v>94</v>
      </c>
      <c r="BE150" t="s">
        <v>93</v>
      </c>
      <c r="BF150">
        <v>0</v>
      </c>
      <c r="BI150" t="s">
        <v>93</v>
      </c>
      <c r="BR150" t="s">
        <v>204</v>
      </c>
    </row>
    <row r="151" spans="1:71" x14ac:dyDescent="0.2">
      <c r="A151" s="1">
        <v>45969</v>
      </c>
      <c r="B151" t="s">
        <v>1118</v>
      </c>
      <c r="C151" t="s">
        <v>73</v>
      </c>
      <c r="E151">
        <v>1</v>
      </c>
      <c r="F151" t="s">
        <v>74</v>
      </c>
      <c r="G151">
        <v>12.99</v>
      </c>
      <c r="H151">
        <v>0</v>
      </c>
      <c r="I151">
        <v>0</v>
      </c>
      <c r="J151">
        <v>0</v>
      </c>
      <c r="K151">
        <v>12.99</v>
      </c>
      <c r="L151" t="s">
        <v>422</v>
      </c>
      <c r="N151" t="s">
        <v>76</v>
      </c>
      <c r="O151" t="s">
        <v>77</v>
      </c>
      <c r="P151" s="1">
        <v>45969</v>
      </c>
      <c r="Q151" t="s">
        <v>194</v>
      </c>
      <c r="R151" t="s">
        <v>519</v>
      </c>
      <c r="S151" s="1">
        <v>45999</v>
      </c>
      <c r="T151" t="s">
        <v>1119</v>
      </c>
      <c r="U151">
        <v>1</v>
      </c>
      <c r="V151" t="s">
        <v>80</v>
      </c>
      <c r="W151">
        <v>12.99</v>
      </c>
      <c r="X151">
        <v>0</v>
      </c>
      <c r="Z151">
        <v>0</v>
      </c>
      <c r="AA151">
        <v>12.99</v>
      </c>
      <c r="AB151" t="s">
        <v>196</v>
      </c>
      <c r="AC151" t="s">
        <v>131</v>
      </c>
      <c r="AD151" t="s">
        <v>1120</v>
      </c>
      <c r="AE151" t="s">
        <v>1121</v>
      </c>
      <c r="AF151" t="str">
        <f>"54111704"</f>
        <v>54111704</v>
      </c>
      <c r="AG151" t="s">
        <v>232</v>
      </c>
      <c r="AH151" t="s">
        <v>233</v>
      </c>
      <c r="AI151" t="s">
        <v>234</v>
      </c>
      <c r="AJ151" t="s">
        <v>235</v>
      </c>
      <c r="AL151" t="s">
        <v>236</v>
      </c>
      <c r="AM151" t="s">
        <v>236</v>
      </c>
      <c r="AQ151" t="s">
        <v>92</v>
      </c>
      <c r="AS151" t="s">
        <v>93</v>
      </c>
      <c r="AT151">
        <v>12.99</v>
      </c>
      <c r="AU151">
        <v>1</v>
      </c>
      <c r="AV151">
        <v>12.99</v>
      </c>
      <c r="AW151">
        <v>0</v>
      </c>
      <c r="AY151">
        <v>0</v>
      </c>
      <c r="AZ151">
        <v>12.99</v>
      </c>
      <c r="BB151" t="s">
        <v>94</v>
      </c>
      <c r="BD151" t="s">
        <v>94</v>
      </c>
      <c r="BE151" t="s">
        <v>93</v>
      </c>
      <c r="BF151">
        <v>0</v>
      </c>
      <c r="BI151" t="s">
        <v>93</v>
      </c>
      <c r="BR151" t="s">
        <v>236</v>
      </c>
    </row>
    <row r="152" spans="1:71" x14ac:dyDescent="0.2">
      <c r="A152" s="1">
        <v>45969</v>
      </c>
      <c r="B152" t="s">
        <v>1122</v>
      </c>
      <c r="C152" t="s">
        <v>73</v>
      </c>
      <c r="E152">
        <v>1</v>
      </c>
      <c r="F152" t="s">
        <v>74</v>
      </c>
      <c r="G152">
        <v>21.99</v>
      </c>
      <c r="H152">
        <v>0</v>
      </c>
      <c r="I152">
        <v>0</v>
      </c>
      <c r="J152">
        <v>0</v>
      </c>
      <c r="K152">
        <v>21.99</v>
      </c>
      <c r="L152" t="s">
        <v>422</v>
      </c>
      <c r="N152" t="s">
        <v>76</v>
      </c>
      <c r="O152" t="s">
        <v>77</v>
      </c>
      <c r="P152" s="1">
        <v>45969</v>
      </c>
      <c r="Q152" t="s">
        <v>194</v>
      </c>
      <c r="R152" t="s">
        <v>519</v>
      </c>
      <c r="S152" s="1">
        <v>45999</v>
      </c>
      <c r="T152" t="s">
        <v>1123</v>
      </c>
      <c r="U152">
        <v>1</v>
      </c>
      <c r="V152" t="s">
        <v>80</v>
      </c>
      <c r="W152">
        <v>21.99</v>
      </c>
      <c r="X152">
        <v>0</v>
      </c>
      <c r="Z152">
        <v>0</v>
      </c>
      <c r="AA152">
        <v>21.99</v>
      </c>
      <c r="AB152" t="s">
        <v>196</v>
      </c>
      <c r="AC152" t="s">
        <v>81</v>
      </c>
      <c r="AD152" t="s">
        <v>1124</v>
      </c>
      <c r="AE152" t="s">
        <v>1125</v>
      </c>
      <c r="AF152" t="str">
        <f>"43210000"</f>
        <v>43210000</v>
      </c>
      <c r="AG152" t="s">
        <v>84</v>
      </c>
      <c r="AH152" t="s">
        <v>85</v>
      </c>
      <c r="AI152" t="s">
        <v>85</v>
      </c>
      <c r="AJ152" t="s">
        <v>85</v>
      </c>
      <c r="AL152" t="s">
        <v>1126</v>
      </c>
      <c r="AM152" t="s">
        <v>1127</v>
      </c>
      <c r="AO152" t="str">
        <f>"718910033024"</f>
        <v>718910033024</v>
      </c>
      <c r="AQ152" t="s">
        <v>92</v>
      </c>
      <c r="AS152" t="s">
        <v>93</v>
      </c>
      <c r="AT152">
        <v>21.99</v>
      </c>
      <c r="AU152">
        <v>1</v>
      </c>
      <c r="AV152">
        <v>21.99</v>
      </c>
      <c r="AW152">
        <v>0</v>
      </c>
      <c r="AY152">
        <v>0</v>
      </c>
      <c r="AZ152">
        <v>21.99</v>
      </c>
      <c r="BB152" t="s">
        <v>94</v>
      </c>
      <c r="BD152" t="s">
        <v>94</v>
      </c>
      <c r="BE152" t="s">
        <v>93</v>
      </c>
      <c r="BF152">
        <v>0</v>
      </c>
      <c r="BI152" t="s">
        <v>93</v>
      </c>
      <c r="BR152" t="s">
        <v>1128</v>
      </c>
    </row>
    <row r="153" spans="1:71" x14ac:dyDescent="0.2">
      <c r="A153" s="1">
        <v>45969</v>
      </c>
      <c r="B153" t="s">
        <v>1129</v>
      </c>
      <c r="C153" t="s">
        <v>73</v>
      </c>
      <c r="E153">
        <v>1</v>
      </c>
      <c r="F153" t="s">
        <v>74</v>
      </c>
      <c r="G153">
        <v>13.49</v>
      </c>
      <c r="H153">
        <v>0</v>
      </c>
      <c r="I153">
        <v>0</v>
      </c>
      <c r="J153">
        <v>0</v>
      </c>
      <c r="K153">
        <v>13.49</v>
      </c>
      <c r="L153" t="s">
        <v>422</v>
      </c>
      <c r="N153" t="s">
        <v>76</v>
      </c>
      <c r="O153" t="s">
        <v>77</v>
      </c>
      <c r="P153" s="1">
        <v>45969</v>
      </c>
      <c r="Q153" t="s">
        <v>194</v>
      </c>
      <c r="R153" t="s">
        <v>519</v>
      </c>
      <c r="S153" s="1">
        <v>45999</v>
      </c>
      <c r="T153" t="s">
        <v>1130</v>
      </c>
      <c r="U153">
        <v>1</v>
      </c>
      <c r="V153" t="s">
        <v>80</v>
      </c>
      <c r="W153">
        <v>13.49</v>
      </c>
      <c r="X153">
        <v>0</v>
      </c>
      <c r="Z153">
        <v>0</v>
      </c>
      <c r="AA153">
        <v>13.49</v>
      </c>
      <c r="AB153" t="s">
        <v>196</v>
      </c>
      <c r="AC153" t="s">
        <v>131</v>
      </c>
      <c r="AD153" t="s">
        <v>1131</v>
      </c>
      <c r="AE153" t="s">
        <v>1132</v>
      </c>
      <c r="AF153" t="str">
        <f>"43191600"</f>
        <v>43191600</v>
      </c>
      <c r="AG153" t="s">
        <v>84</v>
      </c>
      <c r="AH153" t="s">
        <v>100</v>
      </c>
      <c r="AI153" t="s">
        <v>101</v>
      </c>
      <c r="AJ153" t="s">
        <v>101</v>
      </c>
      <c r="AL153" t="s">
        <v>1133</v>
      </c>
      <c r="AM153" t="s">
        <v>1133</v>
      </c>
      <c r="AO153" t="s">
        <v>1134</v>
      </c>
      <c r="AQ153" t="s">
        <v>92</v>
      </c>
      <c r="AS153" t="s">
        <v>93</v>
      </c>
      <c r="AT153">
        <v>13.49</v>
      </c>
      <c r="AU153">
        <v>1</v>
      </c>
      <c r="AV153">
        <v>13.49</v>
      </c>
      <c r="AW153">
        <v>0</v>
      </c>
      <c r="AY153">
        <v>0</v>
      </c>
      <c r="AZ153">
        <v>13.49</v>
      </c>
      <c r="BB153" t="s">
        <v>94</v>
      </c>
      <c r="BD153" t="s">
        <v>94</v>
      </c>
      <c r="BE153" t="s">
        <v>93</v>
      </c>
      <c r="BF153">
        <v>0</v>
      </c>
      <c r="BI153" t="s">
        <v>93</v>
      </c>
      <c r="BR153" t="s">
        <v>1135</v>
      </c>
    </row>
    <row r="154" spans="1:71" x14ac:dyDescent="0.2">
      <c r="A154" s="1">
        <v>45969</v>
      </c>
      <c r="B154" t="s">
        <v>1136</v>
      </c>
      <c r="C154" t="s">
        <v>73</v>
      </c>
      <c r="E154">
        <v>1</v>
      </c>
      <c r="F154" t="s">
        <v>74</v>
      </c>
      <c r="G154">
        <v>26.99</v>
      </c>
      <c r="H154">
        <v>0</v>
      </c>
      <c r="I154">
        <v>0</v>
      </c>
      <c r="J154">
        <v>0</v>
      </c>
      <c r="K154">
        <v>26.99</v>
      </c>
      <c r="L154" t="s">
        <v>422</v>
      </c>
      <c r="N154" t="s">
        <v>76</v>
      </c>
      <c r="O154" t="s">
        <v>77</v>
      </c>
      <c r="P154" s="1">
        <v>45969</v>
      </c>
      <c r="Q154" t="s">
        <v>194</v>
      </c>
      <c r="R154" t="s">
        <v>519</v>
      </c>
      <c r="S154" s="1">
        <v>45999</v>
      </c>
      <c r="T154" t="s">
        <v>1123</v>
      </c>
      <c r="U154">
        <v>1</v>
      </c>
      <c r="V154" t="s">
        <v>80</v>
      </c>
      <c r="W154">
        <v>26.99</v>
      </c>
      <c r="X154">
        <v>0</v>
      </c>
      <c r="Z154">
        <v>0</v>
      </c>
      <c r="AA154">
        <v>26.99</v>
      </c>
      <c r="AB154" t="s">
        <v>196</v>
      </c>
      <c r="AC154" t="s">
        <v>81</v>
      </c>
      <c r="AD154" t="s">
        <v>1137</v>
      </c>
      <c r="AE154" t="s">
        <v>1138</v>
      </c>
      <c r="AF154" t="str">
        <f>"52161520"</f>
        <v>52161520</v>
      </c>
      <c r="AG154" t="s">
        <v>158</v>
      </c>
      <c r="AH154" t="s">
        <v>186</v>
      </c>
      <c r="AI154" t="s">
        <v>187</v>
      </c>
      <c r="AJ154" t="s">
        <v>655</v>
      </c>
      <c r="AL154" t="s">
        <v>1139</v>
      </c>
      <c r="AM154" t="s">
        <v>1139</v>
      </c>
      <c r="AO154" t="str">
        <f>"18691"</f>
        <v>18691</v>
      </c>
      <c r="AP154" t="s">
        <v>1140</v>
      </c>
      <c r="AQ154" t="s">
        <v>92</v>
      </c>
      <c r="AS154" t="s">
        <v>93</v>
      </c>
      <c r="AT154">
        <v>26.99</v>
      </c>
      <c r="AU154">
        <v>1</v>
      </c>
      <c r="AV154">
        <v>26.99</v>
      </c>
      <c r="AW154">
        <v>0</v>
      </c>
      <c r="AY154">
        <v>0</v>
      </c>
      <c r="AZ154">
        <v>26.99</v>
      </c>
      <c r="BB154" t="s">
        <v>94</v>
      </c>
      <c r="BD154" t="s">
        <v>94</v>
      </c>
      <c r="BE154" t="s">
        <v>93</v>
      </c>
      <c r="BF154">
        <v>0</v>
      </c>
      <c r="BI154" t="s">
        <v>93</v>
      </c>
      <c r="BR154" t="s">
        <v>1139</v>
      </c>
    </row>
    <row r="155" spans="1:71" x14ac:dyDescent="0.2">
      <c r="A155" s="1">
        <v>45969</v>
      </c>
      <c r="B155" t="s">
        <v>1141</v>
      </c>
      <c r="C155" t="s">
        <v>73</v>
      </c>
      <c r="E155">
        <v>1</v>
      </c>
      <c r="F155" t="s">
        <v>74</v>
      </c>
      <c r="G155">
        <v>5.99</v>
      </c>
      <c r="H155">
        <v>0</v>
      </c>
      <c r="I155">
        <v>0</v>
      </c>
      <c r="J155">
        <v>0</v>
      </c>
      <c r="K155">
        <v>5.99</v>
      </c>
      <c r="L155" t="s">
        <v>422</v>
      </c>
      <c r="N155" t="s">
        <v>76</v>
      </c>
      <c r="O155" t="s">
        <v>77</v>
      </c>
      <c r="P155" s="1">
        <v>45969</v>
      </c>
      <c r="Q155" t="s">
        <v>194</v>
      </c>
      <c r="R155" t="s">
        <v>519</v>
      </c>
      <c r="S155" s="1">
        <v>45999</v>
      </c>
      <c r="T155" t="s">
        <v>1130</v>
      </c>
      <c r="U155">
        <v>2</v>
      </c>
      <c r="V155" t="s">
        <v>80</v>
      </c>
      <c r="W155">
        <v>5.99</v>
      </c>
      <c r="X155">
        <v>0</v>
      </c>
      <c r="Z155">
        <v>0</v>
      </c>
      <c r="AA155">
        <v>5.99</v>
      </c>
      <c r="AB155" t="s">
        <v>196</v>
      </c>
      <c r="AC155" t="s">
        <v>1142</v>
      </c>
      <c r="AD155" t="s">
        <v>1143</v>
      </c>
      <c r="AE155" t="s">
        <v>1144</v>
      </c>
      <c r="AF155" t="str">
        <f>"31201500"</f>
        <v>31201500</v>
      </c>
      <c r="AG155" t="s">
        <v>1145</v>
      </c>
      <c r="AH155" t="s">
        <v>1146</v>
      </c>
      <c r="AI155" t="s">
        <v>1147</v>
      </c>
      <c r="AJ155" t="s">
        <v>1147</v>
      </c>
      <c r="AK155" t="s">
        <v>1148</v>
      </c>
      <c r="AL155" t="s">
        <v>368</v>
      </c>
      <c r="AM155" t="s">
        <v>368</v>
      </c>
      <c r="AO155" t="str">
        <f>"2010039"</f>
        <v>2010039</v>
      </c>
      <c r="AP155" t="str">
        <f>"2010039"</f>
        <v>2010039</v>
      </c>
      <c r="AQ155" t="s">
        <v>92</v>
      </c>
      <c r="AS155" t="s">
        <v>93</v>
      </c>
      <c r="AT155">
        <v>5.99</v>
      </c>
      <c r="AU155">
        <v>1</v>
      </c>
      <c r="AV155">
        <v>5.99</v>
      </c>
      <c r="AW155">
        <v>0</v>
      </c>
      <c r="AY155">
        <v>0</v>
      </c>
      <c r="AZ155">
        <v>5.99</v>
      </c>
      <c r="BB155" t="s">
        <v>94</v>
      </c>
      <c r="BD155" t="s">
        <v>94</v>
      </c>
      <c r="BE155" t="s">
        <v>93</v>
      </c>
      <c r="BF155">
        <v>0</v>
      </c>
      <c r="BI155" t="s">
        <v>93</v>
      </c>
      <c r="BR155" t="s">
        <v>324</v>
      </c>
    </row>
    <row r="156" spans="1:71" x14ac:dyDescent="0.2">
      <c r="A156" s="1">
        <v>45969</v>
      </c>
      <c r="B156" t="s">
        <v>1149</v>
      </c>
      <c r="C156" t="s">
        <v>73</v>
      </c>
      <c r="E156">
        <v>1</v>
      </c>
      <c r="F156" t="s">
        <v>74</v>
      </c>
      <c r="G156">
        <v>39.99</v>
      </c>
      <c r="H156">
        <v>0</v>
      </c>
      <c r="I156">
        <v>-4</v>
      </c>
      <c r="J156">
        <v>0</v>
      </c>
      <c r="K156">
        <v>35.99</v>
      </c>
      <c r="L156" t="s">
        <v>422</v>
      </c>
      <c r="N156" t="s">
        <v>76</v>
      </c>
      <c r="O156" t="s">
        <v>77</v>
      </c>
      <c r="P156" s="1">
        <v>45969</v>
      </c>
      <c r="Q156" t="s">
        <v>194</v>
      </c>
      <c r="R156" t="s">
        <v>519</v>
      </c>
      <c r="S156" s="1">
        <v>45999</v>
      </c>
      <c r="T156" t="s">
        <v>1123</v>
      </c>
      <c r="U156">
        <v>1</v>
      </c>
      <c r="V156" t="s">
        <v>80</v>
      </c>
      <c r="W156">
        <v>39.99</v>
      </c>
      <c r="X156">
        <v>0</v>
      </c>
      <c r="Y156">
        <v>-4</v>
      </c>
      <c r="Z156">
        <v>0</v>
      </c>
      <c r="AA156">
        <v>35.99</v>
      </c>
      <c r="AB156" t="s">
        <v>196</v>
      </c>
      <c r="AC156" t="s">
        <v>81</v>
      </c>
      <c r="AD156" t="s">
        <v>1150</v>
      </c>
      <c r="AE156" t="s">
        <v>1151</v>
      </c>
      <c r="AF156" t="str">
        <f>"52161600"</f>
        <v>52161600</v>
      </c>
      <c r="AG156" t="s">
        <v>158</v>
      </c>
      <c r="AH156" t="s">
        <v>186</v>
      </c>
      <c r="AI156" t="s">
        <v>341</v>
      </c>
      <c r="AJ156" t="s">
        <v>341</v>
      </c>
      <c r="AL156" t="s">
        <v>1152</v>
      </c>
      <c r="AM156" t="s">
        <v>1153</v>
      </c>
      <c r="AO156" t="s">
        <v>1154</v>
      </c>
      <c r="AP156" t="s">
        <v>1154</v>
      </c>
      <c r="AQ156" t="s">
        <v>92</v>
      </c>
      <c r="AS156" t="s">
        <v>93</v>
      </c>
      <c r="AT156">
        <v>39.99</v>
      </c>
      <c r="AU156">
        <v>1</v>
      </c>
      <c r="AV156">
        <v>39.99</v>
      </c>
      <c r="AW156">
        <v>0</v>
      </c>
      <c r="AX156">
        <v>-4</v>
      </c>
      <c r="AY156">
        <v>0</v>
      </c>
      <c r="AZ156">
        <v>35.99</v>
      </c>
      <c r="BB156" t="s">
        <v>94</v>
      </c>
      <c r="BD156" t="s">
        <v>94</v>
      </c>
      <c r="BE156" t="s">
        <v>93</v>
      </c>
      <c r="BF156">
        <v>0</v>
      </c>
      <c r="BI156" t="s">
        <v>93</v>
      </c>
      <c r="BR156" t="s">
        <v>1155</v>
      </c>
    </row>
    <row r="157" spans="1:71" x14ac:dyDescent="0.2">
      <c r="A157" s="1">
        <v>45969</v>
      </c>
      <c r="B157" t="s">
        <v>1156</v>
      </c>
      <c r="C157" t="s">
        <v>73</v>
      </c>
      <c r="E157">
        <v>1</v>
      </c>
      <c r="F157" t="s">
        <v>74</v>
      </c>
      <c r="G157">
        <v>119.89</v>
      </c>
      <c r="H157">
        <v>0</v>
      </c>
      <c r="I157">
        <v>0</v>
      </c>
      <c r="J157">
        <v>0</v>
      </c>
      <c r="K157">
        <v>119.89</v>
      </c>
      <c r="L157" t="s">
        <v>422</v>
      </c>
      <c r="N157" t="s">
        <v>76</v>
      </c>
      <c r="O157" t="s">
        <v>77</v>
      </c>
      <c r="P157" s="1">
        <v>45969</v>
      </c>
      <c r="Q157" t="s">
        <v>194</v>
      </c>
      <c r="R157" t="s">
        <v>519</v>
      </c>
      <c r="S157" s="1">
        <v>45999</v>
      </c>
      <c r="T157" t="s">
        <v>1157</v>
      </c>
      <c r="U157">
        <v>1</v>
      </c>
      <c r="V157" t="s">
        <v>80</v>
      </c>
      <c r="W157">
        <v>119.89</v>
      </c>
      <c r="X157">
        <v>0</v>
      </c>
      <c r="Z157">
        <v>0</v>
      </c>
      <c r="AA157">
        <v>119.89</v>
      </c>
      <c r="AB157" t="s">
        <v>196</v>
      </c>
      <c r="AC157" t="s">
        <v>333</v>
      </c>
      <c r="AD157" t="s">
        <v>1158</v>
      </c>
      <c r="AE157" t="s">
        <v>1159</v>
      </c>
      <c r="AF157" t="str">
        <f>"54111500"</f>
        <v>54111500</v>
      </c>
      <c r="AG157" t="s">
        <v>232</v>
      </c>
      <c r="AH157" t="s">
        <v>233</v>
      </c>
      <c r="AI157" t="s">
        <v>621</v>
      </c>
      <c r="AJ157" t="s">
        <v>621</v>
      </c>
      <c r="AL157" t="s">
        <v>1160</v>
      </c>
      <c r="AM157" t="s">
        <v>1161</v>
      </c>
      <c r="AO157" t="s">
        <v>1162</v>
      </c>
      <c r="AP157" t="s">
        <v>1163</v>
      </c>
      <c r="AQ157" t="s">
        <v>92</v>
      </c>
      <c r="AS157" t="s">
        <v>93</v>
      </c>
      <c r="AT157">
        <v>119.89</v>
      </c>
      <c r="AU157">
        <v>1</v>
      </c>
      <c r="AV157">
        <v>119.89</v>
      </c>
      <c r="AW157">
        <v>0</v>
      </c>
      <c r="AY157">
        <v>0</v>
      </c>
      <c r="AZ157">
        <v>119.89</v>
      </c>
      <c r="BB157" t="s">
        <v>94</v>
      </c>
      <c r="BD157" t="s">
        <v>94</v>
      </c>
      <c r="BE157" t="s">
        <v>93</v>
      </c>
      <c r="BF157">
        <v>0</v>
      </c>
      <c r="BI157" t="s">
        <v>93</v>
      </c>
      <c r="BR157" t="s">
        <v>1164</v>
      </c>
    </row>
    <row r="158" spans="1:71" x14ac:dyDescent="0.2">
      <c r="A158" s="1">
        <v>45969</v>
      </c>
      <c r="B158" t="s">
        <v>1165</v>
      </c>
      <c r="C158" t="s">
        <v>73</v>
      </c>
      <c r="E158">
        <v>1</v>
      </c>
      <c r="F158" t="s">
        <v>74</v>
      </c>
      <c r="G158">
        <v>4.49</v>
      </c>
      <c r="H158">
        <v>4.5</v>
      </c>
      <c r="I158">
        <v>0</v>
      </c>
      <c r="J158">
        <v>0</v>
      </c>
      <c r="K158">
        <v>8.99</v>
      </c>
      <c r="L158" t="s">
        <v>422</v>
      </c>
      <c r="N158" t="s">
        <v>76</v>
      </c>
      <c r="O158" t="s">
        <v>77</v>
      </c>
      <c r="P158" s="1">
        <v>45969</v>
      </c>
      <c r="Q158" t="s">
        <v>194</v>
      </c>
      <c r="R158" t="s">
        <v>519</v>
      </c>
      <c r="S158" t="s">
        <v>520</v>
      </c>
      <c r="T158" t="str">
        <f>"9400150206219009581714"</f>
        <v>9400150206219009581714</v>
      </c>
      <c r="U158">
        <v>1</v>
      </c>
      <c r="V158" t="s">
        <v>80</v>
      </c>
      <c r="W158">
        <v>4.49</v>
      </c>
      <c r="X158">
        <v>4.5</v>
      </c>
      <c r="Z158">
        <v>0</v>
      </c>
      <c r="AA158">
        <v>8.99</v>
      </c>
      <c r="AB158" t="s">
        <v>207</v>
      </c>
      <c r="AC158" t="s">
        <v>131</v>
      </c>
      <c r="AD158" t="s">
        <v>1166</v>
      </c>
      <c r="AE158" t="s">
        <v>1167</v>
      </c>
      <c r="AF158" t="str">
        <f>"43191600"</f>
        <v>43191600</v>
      </c>
      <c r="AG158" t="s">
        <v>84</v>
      </c>
      <c r="AH158" t="s">
        <v>100</v>
      </c>
      <c r="AI158" t="s">
        <v>101</v>
      </c>
      <c r="AJ158" t="s">
        <v>101</v>
      </c>
      <c r="AK158" t="s">
        <v>1168</v>
      </c>
      <c r="AL158" t="s">
        <v>1169</v>
      </c>
      <c r="AM158" t="s">
        <v>1169</v>
      </c>
      <c r="AO158" t="s">
        <v>1170</v>
      </c>
      <c r="AP158" t="s">
        <v>1170</v>
      </c>
      <c r="AQ158" t="s">
        <v>92</v>
      </c>
      <c r="AS158" t="s">
        <v>93</v>
      </c>
      <c r="AT158">
        <v>4.49</v>
      </c>
      <c r="AU158">
        <v>1</v>
      </c>
      <c r="AV158">
        <v>4.49</v>
      </c>
      <c r="AW158">
        <v>4.5</v>
      </c>
      <c r="AY158">
        <v>0</v>
      </c>
      <c r="AZ158">
        <v>8.99</v>
      </c>
      <c r="BB158" t="s">
        <v>94</v>
      </c>
      <c r="BD158" t="s">
        <v>94</v>
      </c>
      <c r="BE158" t="s">
        <v>93</v>
      </c>
      <c r="BF158">
        <v>0</v>
      </c>
      <c r="BI158" t="s">
        <v>93</v>
      </c>
      <c r="BR158" t="s">
        <v>1171</v>
      </c>
    </row>
    <row r="159" spans="1:71" x14ac:dyDescent="0.2">
      <c r="A159" s="1">
        <v>45969</v>
      </c>
      <c r="B159" t="s">
        <v>1172</v>
      </c>
      <c r="C159" t="s">
        <v>73</v>
      </c>
      <c r="E159">
        <v>1</v>
      </c>
      <c r="F159" t="s">
        <v>74</v>
      </c>
      <c r="G159">
        <v>5.97</v>
      </c>
      <c r="H159">
        <v>0</v>
      </c>
      <c r="I159">
        <v>0</v>
      </c>
      <c r="J159">
        <v>0</v>
      </c>
      <c r="K159">
        <v>5.97</v>
      </c>
      <c r="L159" t="s">
        <v>422</v>
      </c>
      <c r="N159" t="s">
        <v>76</v>
      </c>
      <c r="O159" t="s">
        <v>77</v>
      </c>
      <c r="P159" s="1">
        <v>45969</v>
      </c>
      <c r="Q159" t="s">
        <v>194</v>
      </c>
      <c r="R159" t="s">
        <v>519</v>
      </c>
      <c r="S159" s="1">
        <v>45999</v>
      </c>
      <c r="T159" t="s">
        <v>1173</v>
      </c>
      <c r="U159">
        <v>1</v>
      </c>
      <c r="V159" t="s">
        <v>80</v>
      </c>
      <c r="W159">
        <v>5.97</v>
      </c>
      <c r="X159">
        <v>0</v>
      </c>
      <c r="Z159">
        <v>0</v>
      </c>
      <c r="AA159">
        <v>5.97</v>
      </c>
      <c r="AB159" t="s">
        <v>196</v>
      </c>
      <c r="AC159" t="s">
        <v>131</v>
      </c>
      <c r="AD159" t="s">
        <v>541</v>
      </c>
      <c r="AE159" t="s">
        <v>542</v>
      </c>
      <c r="AF159" t="str">
        <f>"43191600"</f>
        <v>43191600</v>
      </c>
      <c r="AG159" t="s">
        <v>84</v>
      </c>
      <c r="AH159" t="s">
        <v>100</v>
      </c>
      <c r="AI159" t="s">
        <v>101</v>
      </c>
      <c r="AJ159" t="s">
        <v>101</v>
      </c>
      <c r="AL159" t="s">
        <v>543</v>
      </c>
      <c r="AM159" t="s">
        <v>543</v>
      </c>
      <c r="AO159" t="s">
        <v>544</v>
      </c>
      <c r="AP159" t="s">
        <v>544</v>
      </c>
      <c r="AQ159" t="s">
        <v>92</v>
      </c>
      <c r="AS159" t="s">
        <v>93</v>
      </c>
      <c r="AT159">
        <v>5.97</v>
      </c>
      <c r="AU159">
        <v>1</v>
      </c>
      <c r="AV159">
        <v>5.97</v>
      </c>
      <c r="AW159">
        <v>0</v>
      </c>
      <c r="AY159">
        <v>0</v>
      </c>
      <c r="AZ159">
        <v>5.97</v>
      </c>
      <c r="BB159" t="s">
        <v>94</v>
      </c>
      <c r="BD159" t="s">
        <v>94</v>
      </c>
      <c r="BE159" t="s">
        <v>93</v>
      </c>
      <c r="BF159">
        <v>0</v>
      </c>
      <c r="BI159" t="s">
        <v>93</v>
      </c>
      <c r="BR159" t="s">
        <v>545</v>
      </c>
      <c r="BS159" t="s">
        <v>96</v>
      </c>
    </row>
    <row r="160" spans="1:71" x14ac:dyDescent="0.2">
      <c r="A160" s="1">
        <v>45969</v>
      </c>
      <c r="B160" t="s">
        <v>1174</v>
      </c>
      <c r="C160" t="s">
        <v>73</v>
      </c>
      <c r="E160">
        <v>1</v>
      </c>
      <c r="F160" t="s">
        <v>74</v>
      </c>
      <c r="G160">
        <v>16.89</v>
      </c>
      <c r="H160">
        <v>0</v>
      </c>
      <c r="I160">
        <v>0</v>
      </c>
      <c r="J160">
        <v>0</v>
      </c>
      <c r="K160">
        <v>16.89</v>
      </c>
      <c r="L160" t="s">
        <v>422</v>
      </c>
      <c r="N160" t="s">
        <v>76</v>
      </c>
      <c r="O160" t="s">
        <v>77</v>
      </c>
      <c r="P160" s="1">
        <v>45969</v>
      </c>
      <c r="Q160" t="s">
        <v>194</v>
      </c>
      <c r="R160" t="s">
        <v>519</v>
      </c>
      <c r="S160" s="1">
        <v>45999</v>
      </c>
      <c r="T160" t="s">
        <v>1123</v>
      </c>
      <c r="U160">
        <v>1</v>
      </c>
      <c r="V160" t="s">
        <v>80</v>
      </c>
      <c r="W160">
        <v>16.89</v>
      </c>
      <c r="X160">
        <v>0</v>
      </c>
      <c r="Z160">
        <v>0</v>
      </c>
      <c r="AA160">
        <v>16.89</v>
      </c>
      <c r="AB160" t="s">
        <v>196</v>
      </c>
      <c r="AC160" t="s">
        <v>81</v>
      </c>
      <c r="AD160" t="s">
        <v>1175</v>
      </c>
      <c r="AE160" t="s">
        <v>1176</v>
      </c>
      <c r="AF160" t="str">
        <f>"43191607"</f>
        <v>43191607</v>
      </c>
      <c r="AG160" t="s">
        <v>84</v>
      </c>
      <c r="AH160" t="s">
        <v>100</v>
      </c>
      <c r="AI160" t="s">
        <v>101</v>
      </c>
      <c r="AJ160" t="s">
        <v>102</v>
      </c>
      <c r="AL160" t="s">
        <v>1177</v>
      </c>
      <c r="AM160" t="s">
        <v>1177</v>
      </c>
      <c r="AO160" t="s">
        <v>1178</v>
      </c>
      <c r="AP160" t="s">
        <v>1178</v>
      </c>
      <c r="AQ160" t="s">
        <v>92</v>
      </c>
      <c r="AS160" t="s">
        <v>93</v>
      </c>
      <c r="AT160">
        <v>16.89</v>
      </c>
      <c r="AU160">
        <v>1</v>
      </c>
      <c r="AV160">
        <v>16.89</v>
      </c>
      <c r="AW160">
        <v>0</v>
      </c>
      <c r="AY160">
        <v>0</v>
      </c>
      <c r="AZ160">
        <v>16.89</v>
      </c>
      <c r="BB160" t="s">
        <v>94</v>
      </c>
      <c r="BD160" t="s">
        <v>94</v>
      </c>
      <c r="BE160" t="s">
        <v>431</v>
      </c>
      <c r="BF160">
        <v>0.1</v>
      </c>
      <c r="BI160" t="s">
        <v>93</v>
      </c>
      <c r="BR160" t="s">
        <v>1179</v>
      </c>
    </row>
    <row r="161" spans="1:71" x14ac:dyDescent="0.2">
      <c r="A161" s="1">
        <v>45969</v>
      </c>
      <c r="B161" t="s">
        <v>1180</v>
      </c>
      <c r="C161" t="s">
        <v>73</v>
      </c>
      <c r="E161">
        <v>1</v>
      </c>
      <c r="F161" t="s">
        <v>74</v>
      </c>
      <c r="G161">
        <v>10.81</v>
      </c>
      <c r="H161">
        <v>0</v>
      </c>
      <c r="I161">
        <v>0</v>
      </c>
      <c r="J161">
        <v>0</v>
      </c>
      <c r="K161">
        <v>10.81</v>
      </c>
      <c r="L161" t="s">
        <v>193</v>
      </c>
      <c r="N161" t="s">
        <v>76</v>
      </c>
      <c r="O161" t="s">
        <v>77</v>
      </c>
      <c r="P161" s="1">
        <v>45969</v>
      </c>
      <c r="Q161" t="s">
        <v>194</v>
      </c>
      <c r="R161" t="s">
        <v>93</v>
      </c>
      <c r="S161" t="s">
        <v>1181</v>
      </c>
      <c r="T161" t="s">
        <v>1182</v>
      </c>
      <c r="U161">
        <v>1</v>
      </c>
      <c r="V161" t="s">
        <v>80</v>
      </c>
      <c r="W161">
        <v>10.81</v>
      </c>
      <c r="X161">
        <v>0</v>
      </c>
      <c r="Z161">
        <v>0</v>
      </c>
      <c r="AA161">
        <v>10.81</v>
      </c>
      <c r="AB161" t="s">
        <v>554</v>
      </c>
      <c r="AC161" t="s">
        <v>363</v>
      </c>
      <c r="AD161" t="s">
        <v>1183</v>
      </c>
      <c r="AE161" t="s">
        <v>1184</v>
      </c>
      <c r="AF161" t="str">
        <f>"45121600"</f>
        <v>45121600</v>
      </c>
      <c r="AG161" t="s">
        <v>211</v>
      </c>
      <c r="AH161" t="s">
        <v>212</v>
      </c>
      <c r="AI161" t="s">
        <v>213</v>
      </c>
      <c r="AJ161" t="s">
        <v>213</v>
      </c>
      <c r="AL161" t="s">
        <v>911</v>
      </c>
      <c r="AM161" t="s">
        <v>911</v>
      </c>
      <c r="AO161" t="s">
        <v>1185</v>
      </c>
      <c r="AP161" t="s">
        <v>1185</v>
      </c>
      <c r="AQ161" t="s">
        <v>92</v>
      </c>
      <c r="AS161" t="s">
        <v>93</v>
      </c>
      <c r="AT161">
        <v>10.81</v>
      </c>
      <c r="AU161">
        <v>1</v>
      </c>
      <c r="AV161">
        <v>10.81</v>
      </c>
      <c r="AW161">
        <v>0</v>
      </c>
      <c r="AY161">
        <v>0</v>
      </c>
      <c r="AZ161">
        <v>10.81</v>
      </c>
      <c r="BB161" t="s">
        <v>94</v>
      </c>
      <c r="BD161" t="s">
        <v>94</v>
      </c>
      <c r="BE161" t="s">
        <v>431</v>
      </c>
      <c r="BF161">
        <v>0.11</v>
      </c>
      <c r="BI161" t="s">
        <v>93</v>
      </c>
      <c r="BR161" t="s">
        <v>914</v>
      </c>
    </row>
    <row r="162" spans="1:71" x14ac:dyDescent="0.2">
      <c r="A162" s="1">
        <v>45969</v>
      </c>
      <c r="B162" t="s">
        <v>1186</v>
      </c>
      <c r="C162" t="s">
        <v>73</v>
      </c>
      <c r="E162">
        <v>1</v>
      </c>
      <c r="F162" t="s">
        <v>74</v>
      </c>
      <c r="G162">
        <v>20</v>
      </c>
      <c r="H162">
        <v>0</v>
      </c>
      <c r="I162">
        <v>0</v>
      </c>
      <c r="J162">
        <v>0</v>
      </c>
      <c r="K162">
        <v>20</v>
      </c>
      <c r="L162" t="s">
        <v>193</v>
      </c>
      <c r="N162" t="s">
        <v>76</v>
      </c>
      <c r="O162" t="s">
        <v>77</v>
      </c>
      <c r="P162" s="1">
        <v>45999</v>
      </c>
      <c r="Q162" t="s">
        <v>194</v>
      </c>
      <c r="R162" t="s">
        <v>93</v>
      </c>
      <c r="S162" t="s">
        <v>79</v>
      </c>
      <c r="T162" t="s">
        <v>1187</v>
      </c>
      <c r="U162">
        <v>1</v>
      </c>
      <c r="V162" t="s">
        <v>80</v>
      </c>
      <c r="W162">
        <v>20</v>
      </c>
      <c r="X162">
        <v>0</v>
      </c>
      <c r="Z162">
        <v>0</v>
      </c>
      <c r="AA162">
        <v>20</v>
      </c>
      <c r="AB162" t="s">
        <v>691</v>
      </c>
      <c r="AC162" t="s">
        <v>139</v>
      </c>
      <c r="AD162" t="s">
        <v>1188</v>
      </c>
      <c r="AE162" t="s">
        <v>1189</v>
      </c>
      <c r="AF162" t="str">
        <f>"52161600"</f>
        <v>52161600</v>
      </c>
      <c r="AG162" t="s">
        <v>158</v>
      </c>
      <c r="AH162" t="s">
        <v>186</v>
      </c>
      <c r="AI162" t="s">
        <v>341</v>
      </c>
      <c r="AJ162" t="s">
        <v>341</v>
      </c>
      <c r="AL162" t="s">
        <v>923</v>
      </c>
      <c r="AM162" t="s">
        <v>923</v>
      </c>
      <c r="AQ162" t="s">
        <v>92</v>
      </c>
      <c r="AS162" t="s">
        <v>93</v>
      </c>
      <c r="AT162">
        <v>20</v>
      </c>
      <c r="AU162">
        <v>1</v>
      </c>
      <c r="AV162">
        <v>20</v>
      </c>
      <c r="AW162">
        <v>0</v>
      </c>
      <c r="AY162">
        <v>0</v>
      </c>
      <c r="AZ162">
        <v>20</v>
      </c>
      <c r="BB162" t="s">
        <v>94</v>
      </c>
      <c r="BD162" t="s">
        <v>94</v>
      </c>
      <c r="BE162" t="s">
        <v>93</v>
      </c>
      <c r="BF162">
        <v>0</v>
      </c>
      <c r="BI162" t="s">
        <v>93</v>
      </c>
      <c r="BR162" t="s">
        <v>925</v>
      </c>
    </row>
    <row r="163" spans="1:71" x14ac:dyDescent="0.2">
      <c r="A163" s="1">
        <v>45969</v>
      </c>
      <c r="B163" t="s">
        <v>1190</v>
      </c>
      <c r="C163" t="s">
        <v>73</v>
      </c>
      <c r="E163">
        <v>1</v>
      </c>
      <c r="F163" t="s">
        <v>74</v>
      </c>
      <c r="G163">
        <v>19.940000000000001</v>
      </c>
      <c r="H163">
        <v>0</v>
      </c>
      <c r="I163">
        <v>0</v>
      </c>
      <c r="J163">
        <v>0</v>
      </c>
      <c r="K163">
        <v>19.940000000000001</v>
      </c>
      <c r="L163" t="s">
        <v>422</v>
      </c>
      <c r="N163" t="s">
        <v>76</v>
      </c>
      <c r="O163" t="s">
        <v>77</v>
      </c>
      <c r="P163" s="1">
        <v>45969</v>
      </c>
      <c r="Q163" t="s">
        <v>194</v>
      </c>
      <c r="R163" t="s">
        <v>519</v>
      </c>
      <c r="S163" t="s">
        <v>516</v>
      </c>
      <c r="T163" t="s">
        <v>1191</v>
      </c>
      <c r="U163">
        <v>1</v>
      </c>
      <c r="V163" t="s">
        <v>80</v>
      </c>
      <c r="W163">
        <v>19.940000000000001</v>
      </c>
      <c r="X163">
        <v>0</v>
      </c>
      <c r="Z163">
        <v>0</v>
      </c>
      <c r="AA163">
        <v>19.940000000000001</v>
      </c>
      <c r="AB163" t="s">
        <v>196</v>
      </c>
      <c r="AC163" t="s">
        <v>208</v>
      </c>
      <c r="AD163" t="s">
        <v>1192</v>
      </c>
      <c r="AE163" t="s">
        <v>1193</v>
      </c>
      <c r="AF163" t="str">
        <f>"47121800"</f>
        <v>47121800</v>
      </c>
      <c r="AG163" t="s">
        <v>882</v>
      </c>
      <c r="AH163" t="s">
        <v>1194</v>
      </c>
      <c r="AI163" t="s">
        <v>1195</v>
      </c>
      <c r="AJ163" t="s">
        <v>1195</v>
      </c>
      <c r="AK163" t="s">
        <v>1196</v>
      </c>
      <c r="AL163" t="s">
        <v>1197</v>
      </c>
      <c r="AM163" t="s">
        <v>1197</v>
      </c>
      <c r="AO163" t="s">
        <v>1198</v>
      </c>
      <c r="AP163" t="s">
        <v>1198</v>
      </c>
      <c r="AQ163" t="s">
        <v>92</v>
      </c>
      <c r="AS163" t="s">
        <v>93</v>
      </c>
      <c r="AT163">
        <v>19.940000000000001</v>
      </c>
      <c r="AU163">
        <v>1</v>
      </c>
      <c r="AV163">
        <v>19.940000000000001</v>
      </c>
      <c r="AW163">
        <v>0</v>
      </c>
      <c r="AY163">
        <v>0</v>
      </c>
      <c r="AZ163">
        <v>19.940000000000001</v>
      </c>
      <c r="BB163" t="s">
        <v>94</v>
      </c>
      <c r="BD163" t="s">
        <v>94</v>
      </c>
      <c r="BE163" t="s">
        <v>431</v>
      </c>
      <c r="BF163">
        <v>5.01</v>
      </c>
      <c r="BI163" t="s">
        <v>93</v>
      </c>
      <c r="BR163" t="s">
        <v>1199</v>
      </c>
      <c r="BS163" t="s">
        <v>1200</v>
      </c>
    </row>
    <row r="164" spans="1:71" x14ac:dyDescent="0.2">
      <c r="A164" s="1">
        <v>45969</v>
      </c>
      <c r="B164" t="s">
        <v>1201</v>
      </c>
      <c r="C164" t="s">
        <v>73</v>
      </c>
      <c r="E164">
        <v>1</v>
      </c>
      <c r="F164" t="s">
        <v>74</v>
      </c>
      <c r="G164">
        <v>11.5</v>
      </c>
      <c r="H164">
        <v>0</v>
      </c>
      <c r="I164">
        <v>0</v>
      </c>
      <c r="J164">
        <v>0</v>
      </c>
      <c r="K164">
        <v>11.5</v>
      </c>
      <c r="L164" t="s">
        <v>422</v>
      </c>
      <c r="N164" t="s">
        <v>76</v>
      </c>
      <c r="O164" t="s">
        <v>77</v>
      </c>
      <c r="P164" s="1">
        <v>45999</v>
      </c>
      <c r="Q164" t="s">
        <v>194</v>
      </c>
      <c r="R164" t="s">
        <v>519</v>
      </c>
      <c r="S164" t="s">
        <v>520</v>
      </c>
      <c r="T164" t="s">
        <v>1202</v>
      </c>
      <c r="U164">
        <v>1</v>
      </c>
      <c r="V164" t="s">
        <v>80</v>
      </c>
      <c r="W164">
        <v>11.5</v>
      </c>
      <c r="X164">
        <v>0</v>
      </c>
      <c r="Z164">
        <v>0</v>
      </c>
      <c r="AA164">
        <v>11.5</v>
      </c>
      <c r="AB164" t="s">
        <v>196</v>
      </c>
      <c r="AC164" t="s">
        <v>879</v>
      </c>
      <c r="AD164" t="s">
        <v>1203</v>
      </c>
      <c r="AE164" t="s">
        <v>1204</v>
      </c>
      <c r="AF164" t="str">
        <f>"52131600"</f>
        <v>52131600</v>
      </c>
      <c r="AG164" t="s">
        <v>158</v>
      </c>
      <c r="AH164" t="s">
        <v>1205</v>
      </c>
      <c r="AI164" t="s">
        <v>1206</v>
      </c>
      <c r="AJ164" t="s">
        <v>1206</v>
      </c>
      <c r="AL164" t="s">
        <v>1207</v>
      </c>
      <c r="AM164" t="s">
        <v>1207</v>
      </c>
      <c r="AO164" t="s">
        <v>1208</v>
      </c>
      <c r="AP164" t="s">
        <v>1208</v>
      </c>
      <c r="AQ164" t="s">
        <v>92</v>
      </c>
      <c r="AS164" t="s">
        <v>93</v>
      </c>
      <c r="AT164">
        <v>11.5</v>
      </c>
      <c r="AU164">
        <v>1</v>
      </c>
      <c r="AV164">
        <v>11.5</v>
      </c>
      <c r="AW164">
        <v>0</v>
      </c>
      <c r="AY164">
        <v>0</v>
      </c>
      <c r="AZ164">
        <v>11.5</v>
      </c>
      <c r="BB164" t="s">
        <v>94</v>
      </c>
      <c r="BD164" t="s">
        <v>94</v>
      </c>
      <c r="BE164" t="s">
        <v>93</v>
      </c>
      <c r="BF164">
        <v>0</v>
      </c>
      <c r="BI164" t="s">
        <v>93</v>
      </c>
      <c r="BR164" t="s">
        <v>1209</v>
      </c>
    </row>
    <row r="165" spans="1:71" x14ac:dyDescent="0.2">
      <c r="A165" s="1">
        <v>45969</v>
      </c>
      <c r="B165" t="s">
        <v>1210</v>
      </c>
      <c r="C165" t="s">
        <v>73</v>
      </c>
      <c r="E165">
        <v>1</v>
      </c>
      <c r="F165" t="s">
        <v>74</v>
      </c>
      <c r="G165">
        <v>47.49</v>
      </c>
      <c r="H165">
        <v>0</v>
      </c>
      <c r="I165">
        <v>0</v>
      </c>
      <c r="J165">
        <v>0</v>
      </c>
      <c r="K165">
        <v>47.49</v>
      </c>
      <c r="L165" t="s">
        <v>422</v>
      </c>
      <c r="N165" t="s">
        <v>76</v>
      </c>
      <c r="O165" t="s">
        <v>77</v>
      </c>
      <c r="P165" s="1">
        <v>45969</v>
      </c>
      <c r="Q165" t="s">
        <v>194</v>
      </c>
      <c r="R165" t="s">
        <v>519</v>
      </c>
      <c r="S165" s="1">
        <v>45999</v>
      </c>
      <c r="T165" t="s">
        <v>1123</v>
      </c>
      <c r="U165">
        <v>1</v>
      </c>
      <c r="V165" t="s">
        <v>80</v>
      </c>
      <c r="W165">
        <v>47.49</v>
      </c>
      <c r="X165">
        <v>0</v>
      </c>
      <c r="Z165">
        <v>0</v>
      </c>
      <c r="AA165">
        <v>47.49</v>
      </c>
      <c r="AB165" t="s">
        <v>196</v>
      </c>
      <c r="AC165" t="s">
        <v>635</v>
      </c>
      <c r="AD165" t="s">
        <v>1211</v>
      </c>
      <c r="AE165" t="s">
        <v>1212</v>
      </c>
      <c r="AF165" t="str">
        <f>"43202005"</f>
        <v>43202005</v>
      </c>
      <c r="AG165" t="s">
        <v>84</v>
      </c>
      <c r="AH165" t="s">
        <v>112</v>
      </c>
      <c r="AI165" t="s">
        <v>566</v>
      </c>
      <c r="AJ165" t="s">
        <v>1213</v>
      </c>
      <c r="AL165" t="s">
        <v>1214</v>
      </c>
      <c r="AM165" t="s">
        <v>1214</v>
      </c>
      <c r="AO165" t="s">
        <v>1215</v>
      </c>
      <c r="AP165" t="s">
        <v>1215</v>
      </c>
      <c r="AQ165" t="s">
        <v>92</v>
      </c>
      <c r="AS165" t="s">
        <v>93</v>
      </c>
      <c r="AT165">
        <v>47.49</v>
      </c>
      <c r="AU165">
        <v>1</v>
      </c>
      <c r="AV165">
        <v>47.49</v>
      </c>
      <c r="AW165">
        <v>0</v>
      </c>
      <c r="AY165">
        <v>0</v>
      </c>
      <c r="AZ165">
        <v>47.49</v>
      </c>
      <c r="BB165" t="s">
        <v>94</v>
      </c>
      <c r="BD165" t="s">
        <v>94</v>
      </c>
      <c r="BE165" t="s">
        <v>431</v>
      </c>
      <c r="BF165">
        <v>2.5</v>
      </c>
      <c r="BI165" t="s">
        <v>93</v>
      </c>
      <c r="BR165" t="s">
        <v>1216</v>
      </c>
    </row>
    <row r="166" spans="1:71" x14ac:dyDescent="0.2">
      <c r="A166" s="1">
        <v>45969</v>
      </c>
      <c r="B166" t="s">
        <v>1217</v>
      </c>
      <c r="C166" t="s">
        <v>73</v>
      </c>
      <c r="E166">
        <v>1</v>
      </c>
      <c r="F166" t="s">
        <v>74</v>
      </c>
      <c r="G166">
        <v>22.39</v>
      </c>
      <c r="H166">
        <v>0</v>
      </c>
      <c r="I166">
        <v>0</v>
      </c>
      <c r="J166">
        <v>0</v>
      </c>
      <c r="K166">
        <v>22.39</v>
      </c>
      <c r="L166" t="s">
        <v>422</v>
      </c>
      <c r="N166" t="s">
        <v>76</v>
      </c>
      <c r="O166" t="s">
        <v>77</v>
      </c>
      <c r="P166" s="1">
        <v>45999</v>
      </c>
      <c r="Q166" t="s">
        <v>194</v>
      </c>
      <c r="R166" t="s">
        <v>519</v>
      </c>
      <c r="S166" s="1">
        <v>45999</v>
      </c>
      <c r="T166" t="s">
        <v>1218</v>
      </c>
      <c r="U166">
        <v>1</v>
      </c>
      <c r="V166" t="s">
        <v>80</v>
      </c>
      <c r="W166">
        <v>22.39</v>
      </c>
      <c r="X166">
        <v>0</v>
      </c>
      <c r="Z166">
        <v>0</v>
      </c>
      <c r="AA166">
        <v>22.39</v>
      </c>
      <c r="AB166" t="s">
        <v>196</v>
      </c>
      <c r="AC166" t="s">
        <v>363</v>
      </c>
      <c r="AD166" t="s">
        <v>1219</v>
      </c>
      <c r="AE166" t="s">
        <v>1220</v>
      </c>
      <c r="AF166" t="str">
        <f>"39112000"</f>
        <v>39112000</v>
      </c>
      <c r="AG166" t="s">
        <v>354</v>
      </c>
      <c r="AH166" t="s">
        <v>355</v>
      </c>
      <c r="AI166" t="s">
        <v>1221</v>
      </c>
      <c r="AJ166" t="s">
        <v>1221</v>
      </c>
      <c r="AL166" t="s">
        <v>1222</v>
      </c>
      <c r="AM166" t="s">
        <v>1222</v>
      </c>
      <c r="AO166" t="s">
        <v>1223</v>
      </c>
      <c r="AP166" t="s">
        <v>1224</v>
      </c>
      <c r="AQ166" t="s">
        <v>92</v>
      </c>
      <c r="AS166" t="s">
        <v>93</v>
      </c>
      <c r="AT166">
        <v>22.39</v>
      </c>
      <c r="AU166">
        <v>1</v>
      </c>
      <c r="AV166">
        <v>22.39</v>
      </c>
      <c r="AW166">
        <v>0</v>
      </c>
      <c r="AY166">
        <v>0</v>
      </c>
      <c r="AZ166">
        <v>22.39</v>
      </c>
      <c r="BB166" t="s">
        <v>94</v>
      </c>
      <c r="BD166" t="s">
        <v>94</v>
      </c>
      <c r="BE166" t="s">
        <v>93</v>
      </c>
      <c r="BF166">
        <v>0</v>
      </c>
      <c r="BI166" t="s">
        <v>93</v>
      </c>
      <c r="BR166" t="s">
        <v>1225</v>
      </c>
    </row>
    <row r="167" spans="1:71" x14ac:dyDescent="0.2">
      <c r="A167" s="1">
        <v>45969</v>
      </c>
      <c r="B167" t="s">
        <v>1226</v>
      </c>
      <c r="C167" t="s">
        <v>73</v>
      </c>
      <c r="E167">
        <v>1</v>
      </c>
      <c r="F167" t="s">
        <v>74</v>
      </c>
      <c r="G167">
        <v>26.18</v>
      </c>
      <c r="H167">
        <v>0</v>
      </c>
      <c r="I167">
        <v>0</v>
      </c>
      <c r="J167">
        <v>0</v>
      </c>
      <c r="K167">
        <v>26.18</v>
      </c>
      <c r="L167" t="s">
        <v>422</v>
      </c>
      <c r="N167" t="s">
        <v>76</v>
      </c>
      <c r="O167" t="s">
        <v>77</v>
      </c>
      <c r="P167" s="1">
        <v>45969</v>
      </c>
      <c r="Q167" t="s">
        <v>194</v>
      </c>
      <c r="R167" t="s">
        <v>519</v>
      </c>
      <c r="S167" t="s">
        <v>516</v>
      </c>
      <c r="T167" t="s">
        <v>1227</v>
      </c>
      <c r="U167">
        <v>1</v>
      </c>
      <c r="V167" t="s">
        <v>80</v>
      </c>
      <c r="W167">
        <v>26.18</v>
      </c>
      <c r="X167">
        <v>0</v>
      </c>
      <c r="Z167">
        <v>0</v>
      </c>
      <c r="AA167">
        <v>26.18</v>
      </c>
      <c r="AB167" t="s">
        <v>196</v>
      </c>
      <c r="AC167" t="s">
        <v>139</v>
      </c>
      <c r="AD167" t="s">
        <v>1228</v>
      </c>
      <c r="AE167" t="s">
        <v>1229</v>
      </c>
      <c r="AF167" t="str">
        <f>"41113700"</f>
        <v>41113700</v>
      </c>
      <c r="AG167" t="s">
        <v>168</v>
      </c>
      <c r="AH167" t="s">
        <v>524</v>
      </c>
      <c r="AI167" t="s">
        <v>1230</v>
      </c>
      <c r="AJ167" t="s">
        <v>1230</v>
      </c>
      <c r="AL167" t="s">
        <v>560</v>
      </c>
      <c r="AM167" t="s">
        <v>560</v>
      </c>
      <c r="AP167" t="s">
        <v>1231</v>
      </c>
      <c r="AQ167" t="s">
        <v>92</v>
      </c>
      <c r="AS167" t="s">
        <v>93</v>
      </c>
      <c r="AT167">
        <v>26.18</v>
      </c>
      <c r="AU167">
        <v>1</v>
      </c>
      <c r="AV167">
        <v>26.18</v>
      </c>
      <c r="AW167">
        <v>0</v>
      </c>
      <c r="AY167">
        <v>0</v>
      </c>
      <c r="AZ167">
        <v>26.18</v>
      </c>
      <c r="BB167" t="s">
        <v>94</v>
      </c>
      <c r="BD167" t="s">
        <v>94</v>
      </c>
      <c r="BE167" t="s">
        <v>431</v>
      </c>
      <c r="BF167">
        <v>0.26</v>
      </c>
      <c r="BI167" t="s">
        <v>93</v>
      </c>
      <c r="BR167" t="s">
        <v>1232</v>
      </c>
    </row>
    <row r="168" spans="1:71" x14ac:dyDescent="0.2">
      <c r="A168" s="1">
        <v>45969</v>
      </c>
      <c r="B168" t="s">
        <v>1233</v>
      </c>
      <c r="C168" t="s">
        <v>73</v>
      </c>
      <c r="E168">
        <v>1</v>
      </c>
      <c r="F168" t="s">
        <v>74</v>
      </c>
      <c r="G168">
        <v>8.99</v>
      </c>
      <c r="H168">
        <v>0</v>
      </c>
      <c r="I168">
        <v>0</v>
      </c>
      <c r="J168">
        <v>0</v>
      </c>
      <c r="K168">
        <v>8.99</v>
      </c>
      <c r="L168" t="s">
        <v>422</v>
      </c>
      <c r="N168" t="s">
        <v>76</v>
      </c>
      <c r="O168" t="s">
        <v>77</v>
      </c>
      <c r="P168" s="1">
        <v>45969</v>
      </c>
      <c r="Q168" t="s">
        <v>194</v>
      </c>
      <c r="R168" t="s">
        <v>519</v>
      </c>
      <c r="S168" s="1">
        <v>45999</v>
      </c>
      <c r="T168" t="s">
        <v>1234</v>
      </c>
      <c r="U168">
        <v>1</v>
      </c>
      <c r="V168" t="s">
        <v>80</v>
      </c>
      <c r="W168">
        <v>8.99</v>
      </c>
      <c r="X168">
        <v>0</v>
      </c>
      <c r="Z168">
        <v>0</v>
      </c>
      <c r="AA168">
        <v>8.99</v>
      </c>
      <c r="AB168" t="s">
        <v>196</v>
      </c>
      <c r="AC168" t="s">
        <v>131</v>
      </c>
      <c r="AD168" t="s">
        <v>1235</v>
      </c>
      <c r="AE168" t="s">
        <v>1236</v>
      </c>
      <c r="AF168" t="str">
        <f>"52161500"</f>
        <v>52161500</v>
      </c>
      <c r="AG168" t="s">
        <v>158</v>
      </c>
      <c r="AH168" t="s">
        <v>186</v>
      </c>
      <c r="AI168" t="s">
        <v>187</v>
      </c>
      <c r="AJ168" t="s">
        <v>187</v>
      </c>
      <c r="AL168" t="s">
        <v>501</v>
      </c>
      <c r="AM168" t="s">
        <v>501</v>
      </c>
      <c r="AO168" t="s">
        <v>1237</v>
      </c>
      <c r="AP168" t="s">
        <v>1237</v>
      </c>
      <c r="AQ168" t="s">
        <v>92</v>
      </c>
      <c r="AS168" t="s">
        <v>93</v>
      </c>
      <c r="AT168">
        <v>8.99</v>
      </c>
      <c r="AU168">
        <v>1</v>
      </c>
      <c r="AV168">
        <v>8.99</v>
      </c>
      <c r="AW168">
        <v>0</v>
      </c>
      <c r="AY168">
        <v>0</v>
      </c>
      <c r="AZ168">
        <v>8.99</v>
      </c>
      <c r="BB168" t="s">
        <v>94</v>
      </c>
      <c r="BD168" t="s">
        <v>94</v>
      </c>
      <c r="BE168" t="s">
        <v>93</v>
      </c>
      <c r="BF168">
        <v>0</v>
      </c>
      <c r="BI168" t="s">
        <v>93</v>
      </c>
      <c r="BR168" t="s">
        <v>503</v>
      </c>
    </row>
    <row r="169" spans="1:71" x14ac:dyDescent="0.2">
      <c r="A169" s="1">
        <v>45969</v>
      </c>
      <c r="B169" t="s">
        <v>1238</v>
      </c>
      <c r="C169" t="s">
        <v>73</v>
      </c>
      <c r="E169">
        <v>1</v>
      </c>
      <c r="F169" t="s">
        <v>74</v>
      </c>
      <c r="G169">
        <v>19.989999999999998</v>
      </c>
      <c r="H169">
        <v>2.99</v>
      </c>
      <c r="I169">
        <v>0</v>
      </c>
      <c r="J169">
        <v>0</v>
      </c>
      <c r="K169">
        <v>22.98</v>
      </c>
      <c r="L169" t="s">
        <v>422</v>
      </c>
      <c r="N169" t="s">
        <v>76</v>
      </c>
      <c r="O169" t="s">
        <v>77</v>
      </c>
      <c r="P169" s="1">
        <v>45969</v>
      </c>
      <c r="Q169" t="s">
        <v>194</v>
      </c>
      <c r="R169" t="s">
        <v>519</v>
      </c>
      <c r="S169" s="1">
        <v>45999</v>
      </c>
      <c r="T169" t="s">
        <v>1239</v>
      </c>
      <c r="U169">
        <v>1</v>
      </c>
      <c r="V169" t="s">
        <v>80</v>
      </c>
      <c r="W169">
        <v>19.989999999999998</v>
      </c>
      <c r="X169">
        <v>2.99</v>
      </c>
      <c r="Z169">
        <v>0</v>
      </c>
      <c r="AA169">
        <v>22.98</v>
      </c>
      <c r="AB169" t="s">
        <v>196</v>
      </c>
      <c r="AC169" t="s">
        <v>208</v>
      </c>
      <c r="AD169" t="s">
        <v>1240</v>
      </c>
      <c r="AE169" t="s">
        <v>1241</v>
      </c>
      <c r="AF169" t="str">
        <f>"45121600"</f>
        <v>45121600</v>
      </c>
      <c r="AG169" t="s">
        <v>211</v>
      </c>
      <c r="AH169" t="s">
        <v>212</v>
      </c>
      <c r="AI169" t="s">
        <v>213</v>
      </c>
      <c r="AJ169" t="s">
        <v>213</v>
      </c>
      <c r="AL169" t="s">
        <v>1242</v>
      </c>
      <c r="AM169" t="s">
        <v>1243</v>
      </c>
      <c r="AO169" t="s">
        <v>1244</v>
      </c>
      <c r="AP169" t="s">
        <v>1245</v>
      </c>
      <c r="AQ169" t="s">
        <v>92</v>
      </c>
      <c r="AS169" t="s">
        <v>93</v>
      </c>
      <c r="AT169">
        <v>19.989999999999998</v>
      </c>
      <c r="AU169">
        <v>1</v>
      </c>
      <c r="AV169">
        <v>19.989999999999998</v>
      </c>
      <c r="AW169">
        <v>2.99</v>
      </c>
      <c r="AY169">
        <v>0</v>
      </c>
      <c r="AZ169">
        <v>22.98</v>
      </c>
      <c r="BB169" t="s">
        <v>94</v>
      </c>
      <c r="BD169" t="s">
        <v>94</v>
      </c>
      <c r="BE169" t="s">
        <v>93</v>
      </c>
      <c r="BF169">
        <v>0</v>
      </c>
      <c r="BI169" t="s">
        <v>93</v>
      </c>
      <c r="BR169" t="s">
        <v>1242</v>
      </c>
    </row>
    <row r="170" spans="1:71" x14ac:dyDescent="0.2">
      <c r="A170" s="1">
        <v>45969</v>
      </c>
      <c r="B170" t="s">
        <v>1246</v>
      </c>
      <c r="C170" t="s">
        <v>73</v>
      </c>
      <c r="E170">
        <v>1</v>
      </c>
      <c r="F170" t="s">
        <v>74</v>
      </c>
      <c r="G170">
        <v>17.95</v>
      </c>
      <c r="H170">
        <v>0</v>
      </c>
      <c r="I170">
        <v>0</v>
      </c>
      <c r="J170">
        <v>0</v>
      </c>
      <c r="K170">
        <v>17.95</v>
      </c>
      <c r="L170" t="s">
        <v>422</v>
      </c>
      <c r="N170" t="s">
        <v>76</v>
      </c>
      <c r="O170" t="s">
        <v>77</v>
      </c>
      <c r="P170" s="1">
        <v>45969</v>
      </c>
      <c r="Q170" t="s">
        <v>194</v>
      </c>
      <c r="R170" t="s">
        <v>519</v>
      </c>
      <c r="S170" s="1">
        <v>45999</v>
      </c>
      <c r="T170" t="s">
        <v>1123</v>
      </c>
      <c r="U170">
        <v>1</v>
      </c>
      <c r="V170" t="s">
        <v>80</v>
      </c>
      <c r="W170">
        <v>17.95</v>
      </c>
      <c r="X170">
        <v>0</v>
      </c>
      <c r="Z170">
        <v>0</v>
      </c>
      <c r="AA170">
        <v>17.95</v>
      </c>
      <c r="AB170" t="s">
        <v>196</v>
      </c>
      <c r="AC170" t="s">
        <v>146</v>
      </c>
      <c r="AD170" t="s">
        <v>352</v>
      </c>
      <c r="AE170" t="s">
        <v>353</v>
      </c>
      <c r="AF170" t="str">
        <f>"39111610"</f>
        <v>39111610</v>
      </c>
      <c r="AG170" t="s">
        <v>354</v>
      </c>
      <c r="AH170" t="s">
        <v>355</v>
      </c>
      <c r="AI170" t="s">
        <v>356</v>
      </c>
      <c r="AJ170" t="s">
        <v>357</v>
      </c>
      <c r="AK170" t="s">
        <v>358</v>
      </c>
      <c r="AL170" t="s">
        <v>359</v>
      </c>
      <c r="AM170" t="s">
        <v>359</v>
      </c>
      <c r="AO170" t="s">
        <v>360</v>
      </c>
      <c r="AP170" t="s">
        <v>360</v>
      </c>
      <c r="AQ170" t="s">
        <v>92</v>
      </c>
      <c r="AS170" t="s">
        <v>93</v>
      </c>
      <c r="AT170">
        <v>17.95</v>
      </c>
      <c r="AU170">
        <v>1</v>
      </c>
      <c r="AV170">
        <v>17.95</v>
      </c>
      <c r="AW170">
        <v>0</v>
      </c>
      <c r="AY170">
        <v>0</v>
      </c>
      <c r="AZ170">
        <v>17.95</v>
      </c>
      <c r="BB170" t="s">
        <v>94</v>
      </c>
      <c r="BD170" t="s">
        <v>94</v>
      </c>
      <c r="BE170" t="s">
        <v>93</v>
      </c>
      <c r="BF170">
        <v>0</v>
      </c>
      <c r="BI170" t="s">
        <v>93</v>
      </c>
      <c r="BR170" t="s">
        <v>361</v>
      </c>
    </row>
    <row r="171" spans="1:71" x14ac:dyDescent="0.2">
      <c r="A171" s="1">
        <v>45969</v>
      </c>
      <c r="B171" t="s">
        <v>1247</v>
      </c>
      <c r="C171" t="s">
        <v>73</v>
      </c>
      <c r="E171">
        <v>1</v>
      </c>
      <c r="F171" t="s">
        <v>74</v>
      </c>
      <c r="G171">
        <v>28.5</v>
      </c>
      <c r="H171">
        <v>0</v>
      </c>
      <c r="I171">
        <v>0</v>
      </c>
      <c r="J171">
        <v>0</v>
      </c>
      <c r="K171">
        <v>28.5</v>
      </c>
      <c r="L171" t="s">
        <v>422</v>
      </c>
      <c r="N171" t="s">
        <v>76</v>
      </c>
      <c r="O171" t="s">
        <v>77</v>
      </c>
      <c r="P171" s="1">
        <v>45969</v>
      </c>
      <c r="Q171" t="s">
        <v>194</v>
      </c>
      <c r="R171" t="s">
        <v>519</v>
      </c>
      <c r="S171" s="1">
        <v>45999</v>
      </c>
      <c r="T171" t="s">
        <v>1248</v>
      </c>
      <c r="U171">
        <v>5</v>
      </c>
      <c r="V171" t="s">
        <v>80</v>
      </c>
      <c r="W171">
        <v>28.5</v>
      </c>
      <c r="X171">
        <v>0</v>
      </c>
      <c r="Z171">
        <v>0</v>
      </c>
      <c r="AA171">
        <v>28.5</v>
      </c>
      <c r="AB171" t="s">
        <v>196</v>
      </c>
      <c r="AC171" t="s">
        <v>115</v>
      </c>
      <c r="AD171" t="s">
        <v>1249</v>
      </c>
      <c r="AE171" t="s">
        <v>1250</v>
      </c>
      <c r="AF171" t="str">
        <f>"46171500"</f>
        <v>46171500</v>
      </c>
      <c r="AG171" t="s">
        <v>451</v>
      </c>
      <c r="AH171" t="s">
        <v>452</v>
      </c>
      <c r="AI171" t="s">
        <v>453</v>
      </c>
      <c r="AJ171" t="s">
        <v>453</v>
      </c>
      <c r="AK171" t="s">
        <v>1251</v>
      </c>
      <c r="AL171" t="s">
        <v>1252</v>
      </c>
      <c r="AM171" t="s">
        <v>1252</v>
      </c>
      <c r="AO171" t="s">
        <v>1253</v>
      </c>
      <c r="AP171" t="s">
        <v>1253</v>
      </c>
      <c r="AQ171" t="s">
        <v>92</v>
      </c>
      <c r="AS171" t="s">
        <v>93</v>
      </c>
      <c r="AT171">
        <v>28.5</v>
      </c>
      <c r="AU171">
        <v>1</v>
      </c>
      <c r="AV171">
        <v>28.5</v>
      </c>
      <c r="AW171">
        <v>0</v>
      </c>
      <c r="AY171">
        <v>0</v>
      </c>
      <c r="AZ171">
        <v>28.5</v>
      </c>
      <c r="BB171" t="s">
        <v>94</v>
      </c>
      <c r="BD171" t="s">
        <v>94</v>
      </c>
      <c r="BE171" t="s">
        <v>431</v>
      </c>
      <c r="BF171">
        <v>0.28000000000000003</v>
      </c>
      <c r="BI171" t="s">
        <v>93</v>
      </c>
      <c r="BR171" t="s">
        <v>1254</v>
      </c>
    </row>
    <row r="172" spans="1:71" x14ac:dyDescent="0.2">
      <c r="A172" s="1">
        <v>45969</v>
      </c>
      <c r="B172" t="s">
        <v>1255</v>
      </c>
      <c r="C172" t="s">
        <v>73</v>
      </c>
      <c r="E172">
        <v>1</v>
      </c>
      <c r="F172" t="s">
        <v>74</v>
      </c>
      <c r="G172">
        <v>12.69</v>
      </c>
      <c r="H172">
        <v>0</v>
      </c>
      <c r="I172">
        <v>0</v>
      </c>
      <c r="J172">
        <v>0</v>
      </c>
      <c r="K172">
        <v>12.69</v>
      </c>
      <c r="L172" t="s">
        <v>422</v>
      </c>
      <c r="N172" t="s">
        <v>76</v>
      </c>
      <c r="O172" t="s">
        <v>77</v>
      </c>
      <c r="P172" s="1">
        <v>45969</v>
      </c>
      <c r="Q172" t="s">
        <v>194</v>
      </c>
      <c r="R172" t="s">
        <v>519</v>
      </c>
      <c r="S172" s="1">
        <v>45999</v>
      </c>
      <c r="T172" t="s">
        <v>1123</v>
      </c>
      <c r="U172">
        <v>1</v>
      </c>
      <c r="V172" t="s">
        <v>80</v>
      </c>
      <c r="W172">
        <v>12.69</v>
      </c>
      <c r="X172">
        <v>0</v>
      </c>
      <c r="Z172">
        <v>0</v>
      </c>
      <c r="AA172">
        <v>12.69</v>
      </c>
      <c r="AB172" t="s">
        <v>196</v>
      </c>
      <c r="AC172" t="s">
        <v>115</v>
      </c>
      <c r="AD172" t="s">
        <v>1256</v>
      </c>
      <c r="AE172" t="s">
        <v>1257</v>
      </c>
      <c r="AF172" t="str">
        <f>"46171500"</f>
        <v>46171500</v>
      </c>
      <c r="AG172" t="s">
        <v>451</v>
      </c>
      <c r="AH172" t="s">
        <v>452</v>
      </c>
      <c r="AI172" t="s">
        <v>453</v>
      </c>
      <c r="AJ172" t="s">
        <v>453</v>
      </c>
      <c r="AK172" t="s">
        <v>1258</v>
      </c>
      <c r="AL172" t="s">
        <v>1252</v>
      </c>
      <c r="AM172" t="s">
        <v>1252</v>
      </c>
      <c r="AO172" t="s">
        <v>1259</v>
      </c>
      <c r="AP172" t="s">
        <v>1259</v>
      </c>
      <c r="AQ172" t="s">
        <v>92</v>
      </c>
      <c r="AS172" t="s">
        <v>93</v>
      </c>
      <c r="AT172">
        <v>12.69</v>
      </c>
      <c r="AU172">
        <v>1</v>
      </c>
      <c r="AV172">
        <v>12.69</v>
      </c>
      <c r="AW172">
        <v>0</v>
      </c>
      <c r="AY172">
        <v>0</v>
      </c>
      <c r="AZ172">
        <v>12.69</v>
      </c>
      <c r="BB172" t="s">
        <v>94</v>
      </c>
      <c r="BD172" t="s">
        <v>94</v>
      </c>
      <c r="BE172" t="s">
        <v>93</v>
      </c>
      <c r="BF172">
        <v>0</v>
      </c>
      <c r="BI172" t="s">
        <v>93</v>
      </c>
      <c r="BR172" t="s">
        <v>324</v>
      </c>
    </row>
    <row r="173" spans="1:71" x14ac:dyDescent="0.2">
      <c r="A173" s="1">
        <v>45969</v>
      </c>
      <c r="B173" t="s">
        <v>1260</v>
      </c>
      <c r="C173" t="s">
        <v>73</v>
      </c>
      <c r="E173">
        <v>1</v>
      </c>
      <c r="F173" t="s">
        <v>74</v>
      </c>
      <c r="G173">
        <v>13.99</v>
      </c>
      <c r="H173">
        <v>0</v>
      </c>
      <c r="I173">
        <v>0</v>
      </c>
      <c r="J173">
        <v>0</v>
      </c>
      <c r="K173">
        <v>13.99</v>
      </c>
      <c r="L173" t="s">
        <v>422</v>
      </c>
      <c r="N173" t="s">
        <v>76</v>
      </c>
      <c r="O173" t="s">
        <v>77</v>
      </c>
      <c r="P173" s="1">
        <v>45969</v>
      </c>
      <c r="Q173" t="s">
        <v>194</v>
      </c>
      <c r="R173" t="s">
        <v>519</v>
      </c>
      <c r="S173" s="1">
        <v>45999</v>
      </c>
      <c r="T173" t="s">
        <v>1123</v>
      </c>
      <c r="U173">
        <v>1</v>
      </c>
      <c r="V173" t="s">
        <v>80</v>
      </c>
      <c r="W173">
        <v>13.99</v>
      </c>
      <c r="X173">
        <v>0</v>
      </c>
      <c r="Z173">
        <v>0</v>
      </c>
      <c r="AA173">
        <v>13.99</v>
      </c>
      <c r="AB173" t="s">
        <v>196</v>
      </c>
      <c r="AC173" t="s">
        <v>333</v>
      </c>
      <c r="AD173" t="s">
        <v>1261</v>
      </c>
      <c r="AE173" t="s">
        <v>1262</v>
      </c>
      <c r="AF173" t="str">
        <f>"54111704"</f>
        <v>54111704</v>
      </c>
      <c r="AG173" t="s">
        <v>232</v>
      </c>
      <c r="AH173" t="s">
        <v>233</v>
      </c>
      <c r="AI173" t="s">
        <v>234</v>
      </c>
      <c r="AJ173" t="s">
        <v>235</v>
      </c>
      <c r="AL173" t="s">
        <v>1263</v>
      </c>
      <c r="AM173" t="s">
        <v>1263</v>
      </c>
      <c r="AO173" t="s">
        <v>1264</v>
      </c>
      <c r="AQ173" t="s">
        <v>92</v>
      </c>
      <c r="AS173" t="s">
        <v>93</v>
      </c>
      <c r="AT173">
        <v>13.99</v>
      </c>
      <c r="AU173">
        <v>1</v>
      </c>
      <c r="AV173">
        <v>13.99</v>
      </c>
      <c r="AW173">
        <v>0</v>
      </c>
      <c r="AY173">
        <v>0</v>
      </c>
      <c r="AZ173">
        <v>13.99</v>
      </c>
      <c r="BB173" t="s">
        <v>94</v>
      </c>
      <c r="BD173" t="s">
        <v>94</v>
      </c>
      <c r="BE173" t="s">
        <v>93</v>
      </c>
      <c r="BF173">
        <v>0</v>
      </c>
      <c r="BI173" t="s">
        <v>93</v>
      </c>
      <c r="BR173" t="s">
        <v>1265</v>
      </c>
    </row>
    <row r="174" spans="1:71" x14ac:dyDescent="0.2">
      <c r="A174" s="1">
        <v>45969</v>
      </c>
      <c r="B174" t="s">
        <v>1266</v>
      </c>
      <c r="C174" t="s">
        <v>73</v>
      </c>
      <c r="E174">
        <v>1</v>
      </c>
      <c r="F174" t="s">
        <v>74</v>
      </c>
      <c r="G174">
        <v>18.62</v>
      </c>
      <c r="H174">
        <v>0</v>
      </c>
      <c r="I174">
        <v>0</v>
      </c>
      <c r="J174">
        <v>0</v>
      </c>
      <c r="K174">
        <v>18.62</v>
      </c>
      <c r="L174" t="s">
        <v>422</v>
      </c>
      <c r="N174" t="s">
        <v>76</v>
      </c>
      <c r="O174" t="s">
        <v>77</v>
      </c>
      <c r="P174" s="1">
        <v>45999</v>
      </c>
      <c r="Q174" t="s">
        <v>194</v>
      </c>
      <c r="R174" t="s">
        <v>423</v>
      </c>
      <c r="S174" t="s">
        <v>516</v>
      </c>
      <c r="T174" t="s">
        <v>1267</v>
      </c>
      <c r="U174">
        <v>4</v>
      </c>
      <c r="V174" t="s">
        <v>80</v>
      </c>
      <c r="W174">
        <v>18.62</v>
      </c>
      <c r="X174">
        <v>0</v>
      </c>
      <c r="Z174">
        <v>0</v>
      </c>
      <c r="AA174">
        <v>18.62</v>
      </c>
      <c r="AB174" t="s">
        <v>196</v>
      </c>
      <c r="AC174" t="s">
        <v>115</v>
      </c>
      <c r="AD174" t="s">
        <v>1268</v>
      </c>
      <c r="AE174" t="s">
        <v>1269</v>
      </c>
      <c r="AF174" t="str">
        <f>"43200000"</f>
        <v>43200000</v>
      </c>
      <c r="AG174" t="s">
        <v>84</v>
      </c>
      <c r="AH174" t="s">
        <v>112</v>
      </c>
      <c r="AI174" t="s">
        <v>112</v>
      </c>
      <c r="AJ174" t="s">
        <v>112</v>
      </c>
      <c r="AL174" t="s">
        <v>1270</v>
      </c>
      <c r="AM174" t="s">
        <v>1270</v>
      </c>
      <c r="AO174" t="s">
        <v>1271</v>
      </c>
      <c r="AP174" t="s">
        <v>1271</v>
      </c>
      <c r="AQ174" t="s">
        <v>92</v>
      </c>
      <c r="AS174" t="s">
        <v>93</v>
      </c>
      <c r="AT174">
        <v>18.62</v>
      </c>
      <c r="AU174">
        <v>1</v>
      </c>
      <c r="AV174">
        <v>18.62</v>
      </c>
      <c r="AW174">
        <v>0</v>
      </c>
      <c r="AY174">
        <v>0</v>
      </c>
      <c r="AZ174">
        <v>18.62</v>
      </c>
      <c r="BB174" t="s">
        <v>94</v>
      </c>
      <c r="BD174" t="s">
        <v>94</v>
      </c>
      <c r="BE174" t="s">
        <v>431</v>
      </c>
      <c r="BF174">
        <v>0.38</v>
      </c>
      <c r="BI174" t="s">
        <v>93</v>
      </c>
      <c r="BR174" t="s">
        <v>1272</v>
      </c>
    </row>
    <row r="175" spans="1:71" x14ac:dyDescent="0.2">
      <c r="A175" s="1">
        <v>45969</v>
      </c>
      <c r="B175" t="s">
        <v>1273</v>
      </c>
      <c r="C175" t="s">
        <v>73</v>
      </c>
      <c r="E175">
        <v>1</v>
      </c>
      <c r="F175" t="s">
        <v>74</v>
      </c>
      <c r="G175">
        <v>6.99</v>
      </c>
      <c r="H175">
        <v>0</v>
      </c>
      <c r="I175">
        <v>0</v>
      </c>
      <c r="J175">
        <v>0</v>
      </c>
      <c r="K175">
        <v>6.99</v>
      </c>
      <c r="L175" t="s">
        <v>422</v>
      </c>
      <c r="N175" t="s">
        <v>76</v>
      </c>
      <c r="O175" t="s">
        <v>77</v>
      </c>
      <c r="P175" s="1">
        <v>45999</v>
      </c>
      <c r="Q175" t="s">
        <v>194</v>
      </c>
      <c r="R175" t="s">
        <v>519</v>
      </c>
      <c r="S175" t="s">
        <v>516</v>
      </c>
      <c r="T175" t="str">
        <f>"9361289725252493046948"</f>
        <v>9361289725252493046948</v>
      </c>
      <c r="U175">
        <v>1</v>
      </c>
      <c r="V175" t="s">
        <v>80</v>
      </c>
      <c r="W175">
        <v>6.99</v>
      </c>
      <c r="X175">
        <v>0</v>
      </c>
      <c r="Z175">
        <v>0</v>
      </c>
      <c r="AA175">
        <v>6.99</v>
      </c>
      <c r="AB175" t="s">
        <v>207</v>
      </c>
      <c r="AC175" t="s">
        <v>81</v>
      </c>
      <c r="AD175" t="s">
        <v>1274</v>
      </c>
      <c r="AE175" t="s">
        <v>1275</v>
      </c>
      <c r="AF175" t="str">
        <f>"52161500"</f>
        <v>52161500</v>
      </c>
      <c r="AG175" t="s">
        <v>158</v>
      </c>
      <c r="AH175" t="s">
        <v>186</v>
      </c>
      <c r="AI175" t="s">
        <v>187</v>
      </c>
      <c r="AJ175" t="s">
        <v>187</v>
      </c>
      <c r="AL175" t="s">
        <v>1276</v>
      </c>
      <c r="AM175" t="s">
        <v>1276</v>
      </c>
      <c r="AQ175" t="s">
        <v>92</v>
      </c>
      <c r="AS175" t="s">
        <v>93</v>
      </c>
      <c r="AT175">
        <v>6.99</v>
      </c>
      <c r="AU175">
        <v>1</v>
      </c>
      <c r="AV175">
        <v>6.99</v>
      </c>
      <c r="AW175">
        <v>0</v>
      </c>
      <c r="AY175">
        <v>0</v>
      </c>
      <c r="AZ175">
        <v>6.99</v>
      </c>
      <c r="BB175" t="s">
        <v>94</v>
      </c>
      <c r="BD175" t="s">
        <v>94</v>
      </c>
      <c r="BE175" t="s">
        <v>431</v>
      </c>
      <c r="BF175">
        <v>0.1</v>
      </c>
      <c r="BI175" t="s">
        <v>93</v>
      </c>
      <c r="BR175" t="s">
        <v>1277</v>
      </c>
      <c r="BS175" t="s">
        <v>978</v>
      </c>
    </row>
    <row r="176" spans="1:71" x14ac:dyDescent="0.2">
      <c r="A176" s="1">
        <v>45969</v>
      </c>
      <c r="B176" t="s">
        <v>1278</v>
      </c>
      <c r="C176" t="s">
        <v>73</v>
      </c>
      <c r="E176">
        <v>1</v>
      </c>
      <c r="F176" t="s">
        <v>74</v>
      </c>
      <c r="G176">
        <v>25.59</v>
      </c>
      <c r="H176">
        <v>0</v>
      </c>
      <c r="I176">
        <v>0</v>
      </c>
      <c r="J176">
        <v>0</v>
      </c>
      <c r="K176">
        <v>25.59</v>
      </c>
      <c r="L176" t="s">
        <v>422</v>
      </c>
      <c r="N176" t="s">
        <v>76</v>
      </c>
      <c r="O176" t="s">
        <v>77</v>
      </c>
      <c r="P176" s="1">
        <v>45999</v>
      </c>
      <c r="Q176" t="s">
        <v>194</v>
      </c>
      <c r="R176" t="s">
        <v>519</v>
      </c>
      <c r="S176" t="s">
        <v>516</v>
      </c>
      <c r="T176" t="str">
        <f>"9361289725252493046948"</f>
        <v>9361289725252493046948</v>
      </c>
      <c r="U176">
        <v>1</v>
      </c>
      <c r="V176" t="s">
        <v>80</v>
      </c>
      <c r="W176">
        <v>25.59</v>
      </c>
      <c r="X176">
        <v>0</v>
      </c>
      <c r="Z176">
        <v>0</v>
      </c>
      <c r="AA176">
        <v>25.59</v>
      </c>
      <c r="AB176" t="s">
        <v>207</v>
      </c>
      <c r="AC176" t="s">
        <v>363</v>
      </c>
      <c r="AD176" t="s">
        <v>1279</v>
      </c>
      <c r="AE176" t="s">
        <v>1280</v>
      </c>
      <c r="AF176" t="str">
        <f>"52151600"</f>
        <v>52151600</v>
      </c>
      <c r="AG176" t="s">
        <v>158</v>
      </c>
      <c r="AH176" t="s">
        <v>1281</v>
      </c>
      <c r="AI176" t="s">
        <v>1282</v>
      </c>
      <c r="AJ176" t="s">
        <v>1282</v>
      </c>
      <c r="AL176" t="s">
        <v>1283</v>
      </c>
      <c r="AM176" t="s">
        <v>1283</v>
      </c>
      <c r="AO176" t="str">
        <f>"8541910315"</f>
        <v>8541910315</v>
      </c>
      <c r="AP176" t="str">
        <f>"859"</f>
        <v>859</v>
      </c>
      <c r="AQ176" t="s">
        <v>92</v>
      </c>
      <c r="AS176" t="s">
        <v>93</v>
      </c>
      <c r="AT176">
        <v>25.59</v>
      </c>
      <c r="AU176">
        <v>1</v>
      </c>
      <c r="AV176">
        <v>25.59</v>
      </c>
      <c r="AW176">
        <v>0</v>
      </c>
      <c r="AY176">
        <v>0</v>
      </c>
      <c r="AZ176">
        <v>25.59</v>
      </c>
      <c r="BB176" t="s">
        <v>94</v>
      </c>
      <c r="BD176" t="s">
        <v>94</v>
      </c>
      <c r="BE176" t="s">
        <v>93</v>
      </c>
      <c r="BF176">
        <v>0</v>
      </c>
      <c r="BI176" t="s">
        <v>93</v>
      </c>
      <c r="BR176" t="s">
        <v>1283</v>
      </c>
    </row>
    <row r="177" spans="1:71" x14ac:dyDescent="0.2">
      <c r="A177" s="1">
        <v>45969</v>
      </c>
      <c r="B177" t="s">
        <v>1284</v>
      </c>
      <c r="C177" t="s">
        <v>73</v>
      </c>
      <c r="E177">
        <v>1</v>
      </c>
      <c r="F177" t="s">
        <v>74</v>
      </c>
      <c r="G177">
        <v>25.98</v>
      </c>
      <c r="H177">
        <v>0</v>
      </c>
      <c r="I177">
        <v>0</v>
      </c>
      <c r="J177">
        <v>0</v>
      </c>
      <c r="K177">
        <v>25.98</v>
      </c>
      <c r="L177" t="s">
        <v>422</v>
      </c>
      <c r="N177" t="s">
        <v>76</v>
      </c>
      <c r="O177" t="s">
        <v>77</v>
      </c>
      <c r="P177" s="1">
        <v>45969</v>
      </c>
      <c r="Q177" t="s">
        <v>194</v>
      </c>
      <c r="R177" t="s">
        <v>519</v>
      </c>
      <c r="S177" s="1">
        <v>45999</v>
      </c>
      <c r="T177" t="str">
        <f>"9361289725252473009307"</f>
        <v>9361289725252473009307</v>
      </c>
      <c r="U177">
        <v>1</v>
      </c>
      <c r="V177" t="s">
        <v>80</v>
      </c>
      <c r="W177">
        <v>25.98</v>
      </c>
      <c r="X177">
        <v>0</v>
      </c>
      <c r="Z177">
        <v>0</v>
      </c>
      <c r="AA177">
        <v>25.98</v>
      </c>
      <c r="AB177" t="s">
        <v>207</v>
      </c>
      <c r="AC177" t="s">
        <v>146</v>
      </c>
      <c r="AD177" t="s">
        <v>1285</v>
      </c>
      <c r="AE177" t="s">
        <v>1286</v>
      </c>
      <c r="AF177" t="str">
        <f>"46171600"</f>
        <v>46171600</v>
      </c>
      <c r="AG177" t="s">
        <v>451</v>
      </c>
      <c r="AH177" t="s">
        <v>452</v>
      </c>
      <c r="AI177" t="s">
        <v>701</v>
      </c>
      <c r="AJ177" t="s">
        <v>701</v>
      </c>
      <c r="AL177" t="s">
        <v>1287</v>
      </c>
      <c r="AM177" t="s">
        <v>1287</v>
      </c>
      <c r="AO177" t="s">
        <v>1288</v>
      </c>
      <c r="AP177" t="s">
        <v>1289</v>
      </c>
      <c r="AQ177" t="s">
        <v>92</v>
      </c>
      <c r="AS177" t="s">
        <v>93</v>
      </c>
      <c r="AT177">
        <v>25.98</v>
      </c>
      <c r="AU177">
        <v>1</v>
      </c>
      <c r="AV177">
        <v>25.98</v>
      </c>
      <c r="AW177">
        <v>0</v>
      </c>
      <c r="AY177">
        <v>0</v>
      </c>
      <c r="AZ177">
        <v>25.98</v>
      </c>
      <c r="BB177" t="s">
        <v>94</v>
      </c>
      <c r="BD177" t="s">
        <v>94</v>
      </c>
      <c r="BE177" t="s">
        <v>93</v>
      </c>
      <c r="BF177">
        <v>0</v>
      </c>
      <c r="BI177" t="s">
        <v>93</v>
      </c>
      <c r="BR177" t="s">
        <v>1290</v>
      </c>
    </row>
    <row r="178" spans="1:71" x14ac:dyDescent="0.2">
      <c r="A178" s="1">
        <v>45969</v>
      </c>
      <c r="B178" t="s">
        <v>1291</v>
      </c>
      <c r="C178" t="s">
        <v>73</v>
      </c>
      <c r="E178">
        <v>1</v>
      </c>
      <c r="F178" t="s">
        <v>74</v>
      </c>
      <c r="G178">
        <v>25.98</v>
      </c>
      <c r="H178">
        <v>0</v>
      </c>
      <c r="I178">
        <v>0</v>
      </c>
      <c r="J178">
        <v>0</v>
      </c>
      <c r="K178">
        <v>25.98</v>
      </c>
      <c r="L178" t="s">
        <v>422</v>
      </c>
      <c r="N178" t="s">
        <v>76</v>
      </c>
      <c r="O178" t="s">
        <v>77</v>
      </c>
      <c r="P178" s="1">
        <v>45969</v>
      </c>
      <c r="Q178" t="s">
        <v>194</v>
      </c>
      <c r="R178" t="s">
        <v>519</v>
      </c>
      <c r="S178" s="1">
        <v>45999</v>
      </c>
      <c r="T178" t="str">
        <f>"9361289725252473009307"</f>
        <v>9361289725252473009307</v>
      </c>
      <c r="U178">
        <v>1</v>
      </c>
      <c r="V178" t="s">
        <v>80</v>
      </c>
      <c r="W178">
        <v>25.98</v>
      </c>
      <c r="X178">
        <v>0</v>
      </c>
      <c r="Z178">
        <v>0</v>
      </c>
      <c r="AA178">
        <v>25.98</v>
      </c>
      <c r="AB178" t="s">
        <v>207</v>
      </c>
      <c r="AC178" t="s">
        <v>146</v>
      </c>
      <c r="AD178" t="s">
        <v>1285</v>
      </c>
      <c r="AE178" t="s">
        <v>1286</v>
      </c>
      <c r="AF178" t="str">
        <f>"46171600"</f>
        <v>46171600</v>
      </c>
      <c r="AG178" t="s">
        <v>451</v>
      </c>
      <c r="AH178" t="s">
        <v>452</v>
      </c>
      <c r="AI178" t="s">
        <v>701</v>
      </c>
      <c r="AJ178" t="s">
        <v>701</v>
      </c>
      <c r="AL178" t="s">
        <v>1287</v>
      </c>
      <c r="AM178" t="s">
        <v>1287</v>
      </c>
      <c r="AO178" t="s">
        <v>1288</v>
      </c>
      <c r="AP178" t="s">
        <v>1289</v>
      </c>
      <c r="AQ178" t="s">
        <v>92</v>
      </c>
      <c r="AS178" t="s">
        <v>93</v>
      </c>
      <c r="AT178">
        <v>25.98</v>
      </c>
      <c r="AU178">
        <v>1</v>
      </c>
      <c r="AV178">
        <v>25.98</v>
      </c>
      <c r="AW178">
        <v>0</v>
      </c>
      <c r="AY178">
        <v>0</v>
      </c>
      <c r="AZ178">
        <v>25.98</v>
      </c>
      <c r="BB178" t="s">
        <v>94</v>
      </c>
      <c r="BD178" t="s">
        <v>94</v>
      </c>
      <c r="BE178" t="s">
        <v>93</v>
      </c>
      <c r="BF178">
        <v>0</v>
      </c>
      <c r="BI178" t="s">
        <v>93</v>
      </c>
      <c r="BR178" t="s">
        <v>1290</v>
      </c>
    </row>
    <row r="179" spans="1:71" x14ac:dyDescent="0.2">
      <c r="A179" s="1">
        <v>45969</v>
      </c>
      <c r="B179" t="s">
        <v>1292</v>
      </c>
      <c r="C179" t="s">
        <v>73</v>
      </c>
      <c r="E179">
        <v>1</v>
      </c>
      <c r="F179" t="s">
        <v>74</v>
      </c>
      <c r="G179">
        <v>10.44</v>
      </c>
      <c r="H179">
        <v>0</v>
      </c>
      <c r="I179">
        <v>0</v>
      </c>
      <c r="J179">
        <v>0</v>
      </c>
      <c r="K179">
        <v>10.44</v>
      </c>
      <c r="L179" t="s">
        <v>422</v>
      </c>
      <c r="N179" t="s">
        <v>76</v>
      </c>
      <c r="O179" t="s">
        <v>77</v>
      </c>
      <c r="P179" s="1">
        <v>45999</v>
      </c>
      <c r="Q179" t="s">
        <v>194</v>
      </c>
      <c r="R179" t="s">
        <v>519</v>
      </c>
      <c r="S179" t="s">
        <v>516</v>
      </c>
      <c r="T179" t="str">
        <f>"9361289725252493046948"</f>
        <v>9361289725252493046948</v>
      </c>
      <c r="U179">
        <v>1</v>
      </c>
      <c r="V179" t="s">
        <v>80</v>
      </c>
      <c r="W179">
        <v>10.44</v>
      </c>
      <c r="X179">
        <v>0</v>
      </c>
      <c r="Z179">
        <v>0</v>
      </c>
      <c r="AA179">
        <v>10.44</v>
      </c>
      <c r="AB179" t="s">
        <v>207</v>
      </c>
      <c r="AC179" t="s">
        <v>131</v>
      </c>
      <c r="AD179" t="s">
        <v>1293</v>
      </c>
      <c r="AE179" t="s">
        <v>1294</v>
      </c>
      <c r="AF179" t="str">
        <f>"43201830"</f>
        <v>43201830</v>
      </c>
      <c r="AG179" t="s">
        <v>84</v>
      </c>
      <c r="AH179" t="s">
        <v>112</v>
      </c>
      <c r="AI179" t="s">
        <v>1295</v>
      </c>
      <c r="AJ179" t="s">
        <v>1296</v>
      </c>
      <c r="AL179" t="s">
        <v>1297</v>
      </c>
      <c r="AM179" t="s">
        <v>1297</v>
      </c>
      <c r="AO179" t="s">
        <v>1298</v>
      </c>
      <c r="AP179" t="s">
        <v>1299</v>
      </c>
      <c r="AQ179" t="s">
        <v>92</v>
      </c>
      <c r="AS179" t="s">
        <v>93</v>
      </c>
      <c r="AT179">
        <v>10.44</v>
      </c>
      <c r="AU179">
        <v>1</v>
      </c>
      <c r="AV179">
        <v>10.44</v>
      </c>
      <c r="AW179">
        <v>0</v>
      </c>
      <c r="AY179">
        <v>0</v>
      </c>
      <c r="AZ179">
        <v>10.44</v>
      </c>
      <c r="BB179" t="s">
        <v>94</v>
      </c>
      <c r="BD179" t="s">
        <v>94</v>
      </c>
      <c r="BE179" t="s">
        <v>431</v>
      </c>
      <c r="BF179">
        <v>0.55000000000000004</v>
      </c>
      <c r="BI179" t="s">
        <v>93</v>
      </c>
      <c r="BR179" t="s">
        <v>1297</v>
      </c>
    </row>
    <row r="180" spans="1:71" x14ac:dyDescent="0.2">
      <c r="A180" s="1">
        <v>45969</v>
      </c>
      <c r="B180" t="s">
        <v>1300</v>
      </c>
      <c r="C180" t="s">
        <v>73</v>
      </c>
      <c r="E180">
        <v>1</v>
      </c>
      <c r="F180" t="s">
        <v>74</v>
      </c>
      <c r="G180">
        <v>8.52</v>
      </c>
      <c r="H180">
        <v>0</v>
      </c>
      <c r="I180">
        <v>0</v>
      </c>
      <c r="J180">
        <v>0</v>
      </c>
      <c r="K180">
        <v>8.52</v>
      </c>
      <c r="L180" t="s">
        <v>422</v>
      </c>
      <c r="N180" t="s">
        <v>76</v>
      </c>
      <c r="O180" t="s">
        <v>77</v>
      </c>
      <c r="P180" s="1">
        <v>45969</v>
      </c>
      <c r="Q180" t="s">
        <v>194</v>
      </c>
      <c r="R180" t="s">
        <v>519</v>
      </c>
      <c r="S180" s="1">
        <v>45999</v>
      </c>
      <c r="T180" t="str">
        <f>"9361289725252473009307"</f>
        <v>9361289725252473009307</v>
      </c>
      <c r="U180">
        <v>1</v>
      </c>
      <c r="V180" t="s">
        <v>80</v>
      </c>
      <c r="W180">
        <v>8.52</v>
      </c>
      <c r="X180">
        <v>0</v>
      </c>
      <c r="Z180">
        <v>0</v>
      </c>
      <c r="AA180">
        <v>8.52</v>
      </c>
      <c r="AB180" t="s">
        <v>207</v>
      </c>
      <c r="AC180" t="s">
        <v>146</v>
      </c>
      <c r="AD180" t="s">
        <v>1301</v>
      </c>
      <c r="AE180" t="s">
        <v>1302</v>
      </c>
      <c r="AF180" t="str">
        <f>"46191500"</f>
        <v>46191500</v>
      </c>
      <c r="AG180" t="s">
        <v>451</v>
      </c>
      <c r="AH180" t="s">
        <v>1303</v>
      </c>
      <c r="AI180" t="s">
        <v>1304</v>
      </c>
      <c r="AJ180" t="s">
        <v>1304</v>
      </c>
      <c r="AL180" t="s">
        <v>1305</v>
      </c>
      <c r="AM180" t="s">
        <v>1305</v>
      </c>
      <c r="AO180" t="s">
        <v>1306</v>
      </c>
      <c r="AP180" t="s">
        <v>1306</v>
      </c>
      <c r="AQ180" t="s">
        <v>92</v>
      </c>
      <c r="AS180" t="s">
        <v>93</v>
      </c>
      <c r="AT180">
        <v>8.52</v>
      </c>
      <c r="AU180">
        <v>1</v>
      </c>
      <c r="AV180">
        <v>8.52</v>
      </c>
      <c r="AW180">
        <v>0</v>
      </c>
      <c r="AY180">
        <v>0</v>
      </c>
      <c r="AZ180">
        <v>8.52</v>
      </c>
      <c r="BB180" t="s">
        <v>94</v>
      </c>
      <c r="BD180" t="s">
        <v>94</v>
      </c>
      <c r="BE180" t="s">
        <v>431</v>
      </c>
      <c r="BF180">
        <v>0.45</v>
      </c>
      <c r="BI180" t="s">
        <v>93</v>
      </c>
      <c r="BR180" t="s">
        <v>1305</v>
      </c>
    </row>
    <row r="181" spans="1:71" x14ac:dyDescent="0.2">
      <c r="A181" s="1">
        <v>45969</v>
      </c>
      <c r="B181" t="s">
        <v>1307</v>
      </c>
      <c r="C181" t="s">
        <v>73</v>
      </c>
      <c r="E181">
        <v>1</v>
      </c>
      <c r="F181" t="s">
        <v>74</v>
      </c>
      <c r="G181">
        <v>12.34</v>
      </c>
      <c r="H181">
        <v>0</v>
      </c>
      <c r="I181">
        <v>0</v>
      </c>
      <c r="J181">
        <v>0</v>
      </c>
      <c r="K181">
        <v>12.34</v>
      </c>
      <c r="L181" t="s">
        <v>422</v>
      </c>
      <c r="N181" t="s">
        <v>76</v>
      </c>
      <c r="O181" t="s">
        <v>77</v>
      </c>
      <c r="P181" t="s">
        <v>516</v>
      </c>
      <c r="Q181" t="s">
        <v>194</v>
      </c>
      <c r="R181" t="s">
        <v>423</v>
      </c>
      <c r="S181" t="s">
        <v>518</v>
      </c>
      <c r="T181" t="s">
        <v>1009</v>
      </c>
      <c r="U181">
        <v>1</v>
      </c>
      <c r="V181" t="s">
        <v>80</v>
      </c>
      <c r="W181">
        <v>12.34</v>
      </c>
      <c r="X181">
        <v>0</v>
      </c>
      <c r="Z181">
        <v>0</v>
      </c>
      <c r="AA181">
        <v>12.34</v>
      </c>
      <c r="AB181" t="s">
        <v>196</v>
      </c>
      <c r="AC181" t="s">
        <v>635</v>
      </c>
      <c r="AD181" t="s">
        <v>1308</v>
      </c>
      <c r="AE181" t="s">
        <v>1309</v>
      </c>
      <c r="AF181" t="str">
        <f>"43200000"</f>
        <v>43200000</v>
      </c>
      <c r="AG181" t="s">
        <v>84</v>
      </c>
      <c r="AH181" t="s">
        <v>112</v>
      </c>
      <c r="AI181" t="s">
        <v>112</v>
      </c>
      <c r="AJ181" t="s">
        <v>112</v>
      </c>
      <c r="AL181" t="s">
        <v>1310</v>
      </c>
      <c r="AM181" t="s">
        <v>1310</v>
      </c>
      <c r="AO181" t="str">
        <f>"1"</f>
        <v>1</v>
      </c>
      <c r="AP181" t="str">
        <f>"1"</f>
        <v>1</v>
      </c>
      <c r="AQ181" t="s">
        <v>92</v>
      </c>
      <c r="AS181" t="s">
        <v>93</v>
      </c>
      <c r="AT181">
        <v>12.34</v>
      </c>
      <c r="AU181">
        <v>1</v>
      </c>
      <c r="AV181">
        <v>12.34</v>
      </c>
      <c r="AW181">
        <v>0</v>
      </c>
      <c r="AY181">
        <v>0</v>
      </c>
      <c r="AZ181">
        <v>12.34</v>
      </c>
      <c r="BB181" t="s">
        <v>94</v>
      </c>
      <c r="BD181" t="s">
        <v>94</v>
      </c>
      <c r="BE181" t="s">
        <v>431</v>
      </c>
      <c r="BF181">
        <v>0.65</v>
      </c>
      <c r="BI181" t="s">
        <v>93</v>
      </c>
      <c r="BR181" t="s">
        <v>1310</v>
      </c>
    </row>
    <row r="182" spans="1:71" x14ac:dyDescent="0.2">
      <c r="A182" s="1">
        <v>45969</v>
      </c>
      <c r="B182" t="s">
        <v>1311</v>
      </c>
      <c r="C182" t="s">
        <v>73</v>
      </c>
      <c r="E182">
        <v>1</v>
      </c>
      <c r="F182" t="s">
        <v>74</v>
      </c>
      <c r="G182">
        <v>116.96</v>
      </c>
      <c r="H182">
        <v>0</v>
      </c>
      <c r="I182">
        <v>0</v>
      </c>
      <c r="J182">
        <v>0</v>
      </c>
      <c r="K182">
        <v>116.96</v>
      </c>
      <c r="L182" t="s">
        <v>75</v>
      </c>
      <c r="N182" t="s">
        <v>76</v>
      </c>
      <c r="O182" t="s">
        <v>77</v>
      </c>
      <c r="P182" s="1">
        <v>45969</v>
      </c>
      <c r="Q182" t="s">
        <v>78</v>
      </c>
      <c r="S182" s="1">
        <v>45909</v>
      </c>
      <c r="U182">
        <v>1</v>
      </c>
      <c r="V182" t="s">
        <v>80</v>
      </c>
      <c r="W182">
        <v>116.96</v>
      </c>
      <c r="X182">
        <v>0</v>
      </c>
      <c r="Z182">
        <v>0</v>
      </c>
      <c r="AA182">
        <v>116.96</v>
      </c>
      <c r="AC182" t="s">
        <v>208</v>
      </c>
      <c r="AD182" t="s">
        <v>1312</v>
      </c>
      <c r="AE182" t="s">
        <v>1313</v>
      </c>
      <c r="AF182" t="str">
        <f>"41111700"</f>
        <v>41111700</v>
      </c>
      <c r="AG182" t="s">
        <v>168</v>
      </c>
      <c r="AH182" t="s">
        <v>524</v>
      </c>
      <c r="AI182" t="s">
        <v>525</v>
      </c>
      <c r="AJ182" t="s">
        <v>525</v>
      </c>
      <c r="AK182" t="s">
        <v>1314</v>
      </c>
      <c r="AL182" t="s">
        <v>1315</v>
      </c>
      <c r="AM182" t="s">
        <v>1315</v>
      </c>
      <c r="AO182" t="str">
        <f>"461792"</f>
        <v>461792</v>
      </c>
      <c r="AP182" t="str">
        <f>"461792"</f>
        <v>461792</v>
      </c>
      <c r="AQ182" t="s">
        <v>92</v>
      </c>
      <c r="AS182" t="s">
        <v>93</v>
      </c>
      <c r="AT182">
        <v>116.96</v>
      </c>
      <c r="AU182">
        <v>1</v>
      </c>
      <c r="AV182">
        <v>116.96</v>
      </c>
      <c r="AW182">
        <v>0</v>
      </c>
      <c r="AY182">
        <v>0</v>
      </c>
      <c r="AZ182">
        <v>116.96</v>
      </c>
      <c r="BB182" t="s">
        <v>94</v>
      </c>
      <c r="BD182" t="s">
        <v>94</v>
      </c>
      <c r="BE182" t="s">
        <v>93</v>
      </c>
      <c r="BF182">
        <v>0</v>
      </c>
      <c r="BI182" t="s">
        <v>93</v>
      </c>
      <c r="BR182" t="s">
        <v>1316</v>
      </c>
      <c r="BS182" t="s">
        <v>1317</v>
      </c>
    </row>
    <row r="183" spans="1:71" x14ac:dyDescent="0.2">
      <c r="A183" s="1">
        <v>45969</v>
      </c>
      <c r="B183" t="s">
        <v>1318</v>
      </c>
      <c r="C183" t="s">
        <v>73</v>
      </c>
      <c r="E183">
        <v>1</v>
      </c>
      <c r="F183" t="s">
        <v>74</v>
      </c>
      <c r="G183">
        <v>19.989999999999998</v>
      </c>
      <c r="H183">
        <v>0</v>
      </c>
      <c r="I183">
        <v>0</v>
      </c>
      <c r="J183">
        <v>0</v>
      </c>
      <c r="K183">
        <v>19.989999999999998</v>
      </c>
      <c r="L183" t="s">
        <v>422</v>
      </c>
      <c r="N183" t="s">
        <v>76</v>
      </c>
      <c r="O183" t="s">
        <v>77</v>
      </c>
      <c r="P183" t="s">
        <v>516</v>
      </c>
      <c r="Q183" t="s">
        <v>194</v>
      </c>
      <c r="R183" t="s">
        <v>519</v>
      </c>
      <c r="S183" t="s">
        <v>518</v>
      </c>
      <c r="T183" t="s">
        <v>1001</v>
      </c>
      <c r="U183">
        <v>1</v>
      </c>
      <c r="V183" t="s">
        <v>80</v>
      </c>
      <c r="W183">
        <v>19.989999999999998</v>
      </c>
      <c r="X183">
        <v>0</v>
      </c>
      <c r="Z183">
        <v>0</v>
      </c>
      <c r="AA183">
        <v>19.989999999999998</v>
      </c>
      <c r="AB183" t="s">
        <v>691</v>
      </c>
      <c r="AC183" t="s">
        <v>81</v>
      </c>
      <c r="AD183" t="s">
        <v>1319</v>
      </c>
      <c r="AE183" t="s">
        <v>1320</v>
      </c>
      <c r="AF183" t="str">
        <f>"43210000"</f>
        <v>43210000</v>
      </c>
      <c r="AG183" t="s">
        <v>84</v>
      </c>
      <c r="AH183" t="s">
        <v>85</v>
      </c>
      <c r="AI183" t="s">
        <v>85</v>
      </c>
      <c r="AJ183" t="s">
        <v>85</v>
      </c>
      <c r="AL183" t="s">
        <v>264</v>
      </c>
      <c r="AM183" t="s">
        <v>264</v>
      </c>
      <c r="AP183" t="s">
        <v>1321</v>
      </c>
      <c r="AQ183" t="s">
        <v>92</v>
      </c>
      <c r="AS183" t="s">
        <v>93</v>
      </c>
      <c r="AT183">
        <v>19.989999999999998</v>
      </c>
      <c r="AU183">
        <v>1</v>
      </c>
      <c r="AV183">
        <v>19.989999999999998</v>
      </c>
      <c r="AW183">
        <v>0</v>
      </c>
      <c r="AY183">
        <v>0</v>
      </c>
      <c r="AZ183">
        <v>19.989999999999998</v>
      </c>
      <c r="BB183" t="s">
        <v>94</v>
      </c>
      <c r="BD183" t="s">
        <v>94</v>
      </c>
      <c r="BE183" t="s">
        <v>93</v>
      </c>
      <c r="BF183">
        <v>0</v>
      </c>
      <c r="BI183" t="s">
        <v>93</v>
      </c>
      <c r="BR183" t="s">
        <v>267</v>
      </c>
    </row>
    <row r="184" spans="1:71" x14ac:dyDescent="0.2">
      <c r="A184" s="1">
        <v>45938</v>
      </c>
      <c r="B184" t="s">
        <v>1322</v>
      </c>
      <c r="C184" t="s">
        <v>73</v>
      </c>
      <c r="E184">
        <v>1</v>
      </c>
      <c r="F184" t="s">
        <v>74</v>
      </c>
      <c r="G184">
        <v>18.75</v>
      </c>
      <c r="H184">
        <v>0</v>
      </c>
      <c r="I184">
        <v>0</v>
      </c>
      <c r="J184">
        <v>0</v>
      </c>
      <c r="K184">
        <v>18.75</v>
      </c>
      <c r="L184" t="s">
        <v>422</v>
      </c>
      <c r="N184" t="s">
        <v>76</v>
      </c>
      <c r="O184" t="s">
        <v>77</v>
      </c>
      <c r="P184" s="1">
        <v>45969</v>
      </c>
      <c r="Q184" t="s">
        <v>194</v>
      </c>
      <c r="R184" t="s">
        <v>519</v>
      </c>
      <c r="S184" t="s">
        <v>516</v>
      </c>
      <c r="T184" t="str">
        <f>"9361289725252470465977"</f>
        <v>9361289725252470465977</v>
      </c>
      <c r="U184">
        <v>1</v>
      </c>
      <c r="V184" t="s">
        <v>80</v>
      </c>
      <c r="W184">
        <v>18.75</v>
      </c>
      <c r="X184">
        <v>0</v>
      </c>
      <c r="Z184">
        <v>0</v>
      </c>
      <c r="AA184">
        <v>18.75</v>
      </c>
      <c r="AB184" t="s">
        <v>207</v>
      </c>
      <c r="AC184" t="s">
        <v>131</v>
      </c>
      <c r="AD184" t="s">
        <v>1323</v>
      </c>
      <c r="AE184" t="s">
        <v>1324</v>
      </c>
      <c r="AF184" t="str">
        <f>"43191600"</f>
        <v>43191600</v>
      </c>
      <c r="AG184" t="s">
        <v>84</v>
      </c>
      <c r="AH184" t="s">
        <v>100</v>
      </c>
      <c r="AI184" t="s">
        <v>101</v>
      </c>
      <c r="AJ184" t="s">
        <v>101</v>
      </c>
      <c r="AL184" t="s">
        <v>543</v>
      </c>
      <c r="AM184" t="s">
        <v>543</v>
      </c>
      <c r="AO184" t="s">
        <v>1325</v>
      </c>
      <c r="AP184" t="s">
        <v>1325</v>
      </c>
      <c r="AQ184" t="s">
        <v>92</v>
      </c>
      <c r="AS184" t="s">
        <v>93</v>
      </c>
      <c r="AT184">
        <v>18.75</v>
      </c>
      <c r="AU184">
        <v>1</v>
      </c>
      <c r="AV184">
        <v>18.75</v>
      </c>
      <c r="AW184">
        <v>0</v>
      </c>
      <c r="AY184">
        <v>0</v>
      </c>
      <c r="AZ184">
        <v>18.75</v>
      </c>
      <c r="BB184" t="s">
        <v>94</v>
      </c>
      <c r="BD184" t="s">
        <v>94</v>
      </c>
      <c r="BE184" t="s">
        <v>431</v>
      </c>
      <c r="BF184">
        <v>1.2</v>
      </c>
      <c r="BI184" t="s">
        <v>93</v>
      </c>
      <c r="BR184" t="s">
        <v>545</v>
      </c>
      <c r="BS184" t="s">
        <v>96</v>
      </c>
    </row>
    <row r="185" spans="1:71" x14ac:dyDescent="0.2">
      <c r="A185" s="1">
        <v>45938</v>
      </c>
      <c r="B185" t="s">
        <v>1326</v>
      </c>
      <c r="C185" t="s">
        <v>73</v>
      </c>
      <c r="E185">
        <v>1</v>
      </c>
      <c r="F185" t="s">
        <v>74</v>
      </c>
      <c r="G185">
        <v>12.68</v>
      </c>
      <c r="H185">
        <v>0</v>
      </c>
      <c r="I185">
        <v>0</v>
      </c>
      <c r="J185">
        <v>0</v>
      </c>
      <c r="K185">
        <v>12.68</v>
      </c>
      <c r="L185" t="s">
        <v>422</v>
      </c>
      <c r="N185" t="s">
        <v>76</v>
      </c>
      <c r="O185" t="s">
        <v>77</v>
      </c>
      <c r="P185" t="s">
        <v>516</v>
      </c>
      <c r="Q185" t="s">
        <v>194</v>
      </c>
      <c r="R185" t="s">
        <v>519</v>
      </c>
      <c r="S185" t="s">
        <v>518</v>
      </c>
      <c r="T185" t="s">
        <v>1001</v>
      </c>
      <c r="U185">
        <v>1</v>
      </c>
      <c r="V185" t="s">
        <v>80</v>
      </c>
      <c r="W185">
        <v>12.68</v>
      </c>
      <c r="X185">
        <v>0</v>
      </c>
      <c r="Z185">
        <v>0</v>
      </c>
      <c r="AA185">
        <v>12.68</v>
      </c>
      <c r="AB185" t="s">
        <v>691</v>
      </c>
      <c r="AC185" t="s">
        <v>131</v>
      </c>
      <c r="AD185" t="s">
        <v>1327</v>
      </c>
      <c r="AE185" t="s">
        <v>1328</v>
      </c>
      <c r="AF185" t="str">
        <f>"43191600"</f>
        <v>43191600</v>
      </c>
      <c r="AG185" t="s">
        <v>84</v>
      </c>
      <c r="AH185" t="s">
        <v>100</v>
      </c>
      <c r="AI185" t="s">
        <v>101</v>
      </c>
      <c r="AJ185" t="s">
        <v>101</v>
      </c>
      <c r="AL185" t="s">
        <v>1329</v>
      </c>
      <c r="AM185" t="s">
        <v>1330</v>
      </c>
      <c r="AO185" t="s">
        <v>1331</v>
      </c>
      <c r="AQ185" t="s">
        <v>92</v>
      </c>
      <c r="AS185" t="s">
        <v>93</v>
      </c>
      <c r="AT185">
        <v>12.68</v>
      </c>
      <c r="AU185">
        <v>1</v>
      </c>
      <c r="AV185">
        <v>12.68</v>
      </c>
      <c r="AW185">
        <v>0</v>
      </c>
      <c r="AY185">
        <v>0</v>
      </c>
      <c r="AZ185">
        <v>12.68</v>
      </c>
      <c r="BB185" t="s">
        <v>94</v>
      </c>
      <c r="BD185" t="s">
        <v>94</v>
      </c>
      <c r="BE185" t="s">
        <v>93</v>
      </c>
      <c r="BF185">
        <v>0</v>
      </c>
      <c r="BI185" t="s">
        <v>93</v>
      </c>
      <c r="BR185" t="s">
        <v>1332</v>
      </c>
    </row>
    <row r="186" spans="1:71" x14ac:dyDescent="0.2">
      <c r="A186" s="1">
        <v>45938</v>
      </c>
      <c r="B186" t="s">
        <v>1333</v>
      </c>
      <c r="C186" t="s">
        <v>73</v>
      </c>
      <c r="E186">
        <v>1</v>
      </c>
      <c r="F186" t="s">
        <v>74</v>
      </c>
      <c r="G186">
        <v>9.98</v>
      </c>
      <c r="H186">
        <v>0</v>
      </c>
      <c r="I186">
        <v>0</v>
      </c>
      <c r="J186">
        <v>0</v>
      </c>
      <c r="K186">
        <v>9.98</v>
      </c>
      <c r="L186" t="s">
        <v>422</v>
      </c>
      <c r="N186" t="s">
        <v>76</v>
      </c>
      <c r="O186" t="s">
        <v>77</v>
      </c>
      <c r="P186" s="1">
        <v>45999</v>
      </c>
      <c r="Q186" t="s">
        <v>194</v>
      </c>
      <c r="R186" t="s">
        <v>519</v>
      </c>
      <c r="S186" t="s">
        <v>516</v>
      </c>
      <c r="T186" t="s">
        <v>1334</v>
      </c>
      <c r="U186">
        <v>1</v>
      </c>
      <c r="V186" t="s">
        <v>80</v>
      </c>
      <c r="W186">
        <v>9.98</v>
      </c>
      <c r="X186">
        <v>0</v>
      </c>
      <c r="Z186">
        <v>0</v>
      </c>
      <c r="AA186">
        <v>9.98</v>
      </c>
      <c r="AB186" t="s">
        <v>196</v>
      </c>
      <c r="AC186" t="s">
        <v>879</v>
      </c>
      <c r="AD186" t="s">
        <v>1335</v>
      </c>
      <c r="AE186" t="s">
        <v>1336</v>
      </c>
      <c r="AF186" t="str">
        <f>"52151700"</f>
        <v>52151700</v>
      </c>
      <c r="AG186" t="s">
        <v>158</v>
      </c>
      <c r="AH186" t="s">
        <v>1281</v>
      </c>
      <c r="AI186" t="s">
        <v>1337</v>
      </c>
      <c r="AJ186" t="s">
        <v>1337</v>
      </c>
      <c r="AL186" t="s">
        <v>1338</v>
      </c>
      <c r="AM186" t="s">
        <v>1338</v>
      </c>
      <c r="AO186" t="s">
        <v>1339</v>
      </c>
      <c r="AP186" t="s">
        <v>1340</v>
      </c>
      <c r="AQ186" t="s">
        <v>92</v>
      </c>
      <c r="AS186" t="s">
        <v>93</v>
      </c>
      <c r="AT186">
        <v>9.98</v>
      </c>
      <c r="AU186">
        <v>1</v>
      </c>
      <c r="AV186">
        <v>9.98</v>
      </c>
      <c r="AW186">
        <v>0</v>
      </c>
      <c r="AY186">
        <v>0</v>
      </c>
      <c r="AZ186">
        <v>9.98</v>
      </c>
      <c r="BB186" t="s">
        <v>94</v>
      </c>
      <c r="BD186" t="s">
        <v>94</v>
      </c>
      <c r="BE186" t="s">
        <v>431</v>
      </c>
      <c r="BF186">
        <v>0.01</v>
      </c>
      <c r="BI186" t="s">
        <v>93</v>
      </c>
      <c r="BR186" t="s">
        <v>1341</v>
      </c>
    </row>
    <row r="187" spans="1:71" x14ac:dyDescent="0.2">
      <c r="A187" s="1">
        <v>45938</v>
      </c>
      <c r="B187" t="s">
        <v>1342</v>
      </c>
      <c r="C187" t="s">
        <v>73</v>
      </c>
      <c r="E187">
        <v>1</v>
      </c>
      <c r="F187" t="s">
        <v>74</v>
      </c>
      <c r="G187">
        <v>14.98</v>
      </c>
      <c r="H187">
        <v>0</v>
      </c>
      <c r="I187">
        <v>0</v>
      </c>
      <c r="J187">
        <v>0</v>
      </c>
      <c r="K187">
        <v>14.98</v>
      </c>
      <c r="L187" t="s">
        <v>422</v>
      </c>
      <c r="N187" t="s">
        <v>76</v>
      </c>
      <c r="O187" t="s">
        <v>77</v>
      </c>
      <c r="P187" s="1">
        <v>45999</v>
      </c>
      <c r="Q187" t="s">
        <v>194</v>
      </c>
      <c r="R187" t="s">
        <v>519</v>
      </c>
      <c r="S187" t="s">
        <v>516</v>
      </c>
      <c r="T187" t="str">
        <f>"9361289725252493046948"</f>
        <v>9361289725252493046948</v>
      </c>
      <c r="U187">
        <v>1</v>
      </c>
      <c r="V187" t="s">
        <v>80</v>
      </c>
      <c r="W187">
        <v>14.98</v>
      </c>
      <c r="X187">
        <v>0</v>
      </c>
      <c r="Z187">
        <v>0</v>
      </c>
      <c r="AA187">
        <v>14.98</v>
      </c>
      <c r="AB187" t="s">
        <v>207</v>
      </c>
      <c r="AC187" t="s">
        <v>131</v>
      </c>
      <c r="AD187" t="s">
        <v>1343</v>
      </c>
      <c r="AE187" t="s">
        <v>1344</v>
      </c>
      <c r="AF187" t="str">
        <f>"43210000"</f>
        <v>43210000</v>
      </c>
      <c r="AG187" t="s">
        <v>84</v>
      </c>
      <c r="AH187" t="s">
        <v>85</v>
      </c>
      <c r="AI187" t="s">
        <v>85</v>
      </c>
      <c r="AJ187" t="s">
        <v>85</v>
      </c>
      <c r="AL187" t="s">
        <v>1345</v>
      </c>
      <c r="AM187" t="s">
        <v>1345</v>
      </c>
      <c r="AQ187" t="s">
        <v>92</v>
      </c>
      <c r="AS187" t="s">
        <v>93</v>
      </c>
      <c r="AT187">
        <v>14.98</v>
      </c>
      <c r="AU187">
        <v>1</v>
      </c>
      <c r="AV187">
        <v>14.98</v>
      </c>
      <c r="AW187">
        <v>0</v>
      </c>
      <c r="AY187">
        <v>0</v>
      </c>
      <c r="AZ187">
        <v>14.98</v>
      </c>
      <c r="BB187" t="s">
        <v>94</v>
      </c>
      <c r="BD187" t="s">
        <v>94</v>
      </c>
      <c r="BE187" t="s">
        <v>93</v>
      </c>
      <c r="BF187">
        <v>0</v>
      </c>
      <c r="BI187" t="s">
        <v>93</v>
      </c>
      <c r="BR187" t="s">
        <v>1345</v>
      </c>
    </row>
    <row r="188" spans="1:71" x14ac:dyDescent="0.2">
      <c r="A188" s="1">
        <v>45938</v>
      </c>
      <c r="B188" t="s">
        <v>1346</v>
      </c>
      <c r="C188" t="s">
        <v>73</v>
      </c>
      <c r="E188">
        <v>1</v>
      </c>
      <c r="F188" t="s">
        <v>74</v>
      </c>
      <c r="G188">
        <v>9.8000000000000007</v>
      </c>
      <c r="H188">
        <v>0</v>
      </c>
      <c r="I188">
        <v>0</v>
      </c>
      <c r="J188">
        <v>0</v>
      </c>
      <c r="K188">
        <v>9.8000000000000007</v>
      </c>
      <c r="L188" t="s">
        <v>422</v>
      </c>
      <c r="N188" t="s">
        <v>76</v>
      </c>
      <c r="O188" t="s">
        <v>77</v>
      </c>
      <c r="P188" s="1">
        <v>45999</v>
      </c>
      <c r="Q188" t="s">
        <v>194</v>
      </c>
      <c r="R188" t="s">
        <v>519</v>
      </c>
      <c r="S188" t="s">
        <v>516</v>
      </c>
      <c r="T188" t="str">
        <f>"9361289725252505814916"</f>
        <v>9361289725252505814916</v>
      </c>
      <c r="U188">
        <v>1</v>
      </c>
      <c r="V188" t="s">
        <v>80</v>
      </c>
      <c r="W188">
        <v>9.8000000000000007</v>
      </c>
      <c r="X188">
        <v>0</v>
      </c>
      <c r="Z188">
        <v>0</v>
      </c>
      <c r="AA188">
        <v>9.8000000000000007</v>
      </c>
      <c r="AB188" t="s">
        <v>207</v>
      </c>
      <c r="AC188" t="s">
        <v>139</v>
      </c>
      <c r="AD188" t="s">
        <v>1347</v>
      </c>
      <c r="AE188" t="s">
        <v>1348</v>
      </c>
      <c r="AF188" t="str">
        <f>"26111704"</f>
        <v>26111704</v>
      </c>
      <c r="AG188" t="s">
        <v>118</v>
      </c>
      <c r="AH188" t="s">
        <v>224</v>
      </c>
      <c r="AI188" t="s">
        <v>533</v>
      </c>
      <c r="AJ188" t="s">
        <v>534</v>
      </c>
      <c r="AL188" t="s">
        <v>330</v>
      </c>
      <c r="AM188" t="s">
        <v>330</v>
      </c>
      <c r="AO188" t="s">
        <v>1349</v>
      </c>
      <c r="AP188" t="s">
        <v>1349</v>
      </c>
      <c r="AQ188" t="s">
        <v>92</v>
      </c>
      <c r="AS188" t="s">
        <v>93</v>
      </c>
      <c r="AT188">
        <v>9.8000000000000007</v>
      </c>
      <c r="AU188">
        <v>1</v>
      </c>
      <c r="AV188">
        <v>9.8000000000000007</v>
      </c>
      <c r="AW188">
        <v>0</v>
      </c>
      <c r="AY188">
        <v>0</v>
      </c>
      <c r="AZ188">
        <v>9.8000000000000007</v>
      </c>
      <c r="BB188" t="s">
        <v>94</v>
      </c>
      <c r="BD188" t="s">
        <v>94</v>
      </c>
      <c r="BE188" t="s">
        <v>431</v>
      </c>
      <c r="BF188">
        <v>0.1</v>
      </c>
      <c r="BI188" t="s">
        <v>93</v>
      </c>
      <c r="BR188" t="s">
        <v>330</v>
      </c>
    </row>
    <row r="189" spans="1:71" x14ac:dyDescent="0.2">
      <c r="A189" s="1">
        <v>45938</v>
      </c>
      <c r="B189" t="s">
        <v>1350</v>
      </c>
      <c r="C189" t="s">
        <v>73</v>
      </c>
      <c r="E189">
        <v>1</v>
      </c>
      <c r="F189" t="s">
        <v>74</v>
      </c>
      <c r="G189">
        <v>13.05</v>
      </c>
      <c r="H189">
        <v>0</v>
      </c>
      <c r="I189">
        <v>0</v>
      </c>
      <c r="J189">
        <v>0</v>
      </c>
      <c r="K189">
        <v>13.05</v>
      </c>
      <c r="L189" t="s">
        <v>422</v>
      </c>
      <c r="N189" t="s">
        <v>76</v>
      </c>
      <c r="O189" t="s">
        <v>77</v>
      </c>
      <c r="P189" t="s">
        <v>516</v>
      </c>
      <c r="Q189" t="s">
        <v>194</v>
      </c>
      <c r="R189" t="s">
        <v>519</v>
      </c>
      <c r="S189" t="s">
        <v>520</v>
      </c>
      <c r="T189" t="s">
        <v>1011</v>
      </c>
      <c r="U189">
        <v>1</v>
      </c>
      <c r="V189" t="s">
        <v>80</v>
      </c>
      <c r="W189">
        <v>13.05</v>
      </c>
      <c r="X189">
        <v>0</v>
      </c>
      <c r="Z189">
        <v>0</v>
      </c>
      <c r="AA189">
        <v>13.05</v>
      </c>
      <c r="AB189" t="s">
        <v>691</v>
      </c>
      <c r="AC189" t="s">
        <v>146</v>
      </c>
      <c r="AD189" t="s">
        <v>909</v>
      </c>
      <c r="AE189" t="s">
        <v>910</v>
      </c>
      <c r="AF189" t="str">
        <f>"45121600"</f>
        <v>45121600</v>
      </c>
      <c r="AG189" t="s">
        <v>211</v>
      </c>
      <c r="AH189" t="s">
        <v>212</v>
      </c>
      <c r="AI189" t="s">
        <v>213</v>
      </c>
      <c r="AJ189" t="s">
        <v>213</v>
      </c>
      <c r="AL189" t="s">
        <v>911</v>
      </c>
      <c r="AM189" t="s">
        <v>911</v>
      </c>
      <c r="AO189" t="s">
        <v>912</v>
      </c>
      <c r="AP189" t="s">
        <v>913</v>
      </c>
      <c r="AQ189" t="s">
        <v>92</v>
      </c>
      <c r="AS189" t="s">
        <v>93</v>
      </c>
      <c r="AT189">
        <v>13.05</v>
      </c>
      <c r="AU189">
        <v>1</v>
      </c>
      <c r="AV189">
        <v>13.05</v>
      </c>
      <c r="AW189">
        <v>0</v>
      </c>
      <c r="AY189">
        <v>0</v>
      </c>
      <c r="AZ189">
        <v>13.05</v>
      </c>
      <c r="BB189" t="s">
        <v>94</v>
      </c>
      <c r="BD189" t="s">
        <v>94</v>
      </c>
      <c r="BE189" t="s">
        <v>93</v>
      </c>
      <c r="BF189">
        <v>0</v>
      </c>
      <c r="BI189" t="s">
        <v>93</v>
      </c>
      <c r="BR189" t="s">
        <v>914</v>
      </c>
    </row>
    <row r="190" spans="1:71" x14ac:dyDescent="0.2">
      <c r="A190" s="1">
        <v>45938</v>
      </c>
      <c r="B190" t="s">
        <v>1351</v>
      </c>
      <c r="C190" t="s">
        <v>73</v>
      </c>
      <c r="E190">
        <v>1</v>
      </c>
      <c r="F190" t="s">
        <v>74</v>
      </c>
      <c r="G190">
        <v>22.5</v>
      </c>
      <c r="H190">
        <v>5.95</v>
      </c>
      <c r="I190">
        <v>0</v>
      </c>
      <c r="J190">
        <v>0</v>
      </c>
      <c r="K190">
        <v>28.45</v>
      </c>
      <c r="L190" t="s">
        <v>422</v>
      </c>
      <c r="N190" t="s">
        <v>76</v>
      </c>
      <c r="O190" t="s">
        <v>77</v>
      </c>
      <c r="P190" s="1">
        <v>45999</v>
      </c>
      <c r="Q190" t="s">
        <v>194</v>
      </c>
      <c r="R190" t="s">
        <v>519</v>
      </c>
      <c r="S190" t="s">
        <v>520</v>
      </c>
      <c r="T190" t="str">
        <f>"9400150105496021869774"</f>
        <v>9400150105496021869774</v>
      </c>
      <c r="U190">
        <v>1</v>
      </c>
      <c r="V190" t="s">
        <v>80</v>
      </c>
      <c r="W190">
        <v>22.5</v>
      </c>
      <c r="X190">
        <v>5.95</v>
      </c>
      <c r="Z190">
        <v>0</v>
      </c>
      <c r="AA190">
        <v>28.45</v>
      </c>
      <c r="AB190" t="s">
        <v>207</v>
      </c>
      <c r="AC190" t="s">
        <v>363</v>
      </c>
      <c r="AD190" t="s">
        <v>1352</v>
      </c>
      <c r="AE190" t="s">
        <v>1353</v>
      </c>
      <c r="AF190" t="str">
        <f>"60141000"</f>
        <v>60141000</v>
      </c>
      <c r="AG190" t="s">
        <v>313</v>
      </c>
      <c r="AH190" t="s">
        <v>874</v>
      </c>
      <c r="AI190" t="s">
        <v>1354</v>
      </c>
      <c r="AJ190" t="s">
        <v>1354</v>
      </c>
      <c r="AK190" t="s">
        <v>1355</v>
      </c>
      <c r="AL190" t="s">
        <v>1356</v>
      </c>
      <c r="AM190" t="s">
        <v>1356</v>
      </c>
      <c r="AO190" t="str">
        <f>"6008696"</f>
        <v>6008696</v>
      </c>
      <c r="AP190" t="str">
        <f>"6008696"</f>
        <v>6008696</v>
      </c>
      <c r="AQ190" t="s">
        <v>92</v>
      </c>
      <c r="AS190" t="s">
        <v>93</v>
      </c>
      <c r="AT190">
        <v>22.5</v>
      </c>
      <c r="AU190">
        <v>1</v>
      </c>
      <c r="AV190">
        <v>22.5</v>
      </c>
      <c r="AW190">
        <v>5.95</v>
      </c>
      <c r="AY190">
        <v>0</v>
      </c>
      <c r="AZ190">
        <v>28.45</v>
      </c>
      <c r="BB190" t="s">
        <v>94</v>
      </c>
      <c r="BD190" t="s">
        <v>94</v>
      </c>
      <c r="BE190" t="s">
        <v>93</v>
      </c>
      <c r="BF190">
        <v>0</v>
      </c>
      <c r="BI190" t="s">
        <v>93</v>
      </c>
      <c r="BR190" t="s">
        <v>1357</v>
      </c>
    </row>
    <row r="191" spans="1:71" x14ac:dyDescent="0.2">
      <c r="A191" s="1">
        <v>45938</v>
      </c>
      <c r="B191" t="s">
        <v>1358</v>
      </c>
      <c r="C191" t="s">
        <v>73</v>
      </c>
      <c r="E191">
        <v>1</v>
      </c>
      <c r="F191" t="s">
        <v>74</v>
      </c>
      <c r="G191">
        <v>1000</v>
      </c>
      <c r="H191">
        <v>0</v>
      </c>
      <c r="I191">
        <v>0</v>
      </c>
      <c r="J191">
        <v>0</v>
      </c>
      <c r="K191">
        <v>1000</v>
      </c>
      <c r="L191" t="s">
        <v>422</v>
      </c>
      <c r="N191" t="s">
        <v>76</v>
      </c>
      <c r="O191" t="s">
        <v>77</v>
      </c>
      <c r="P191" s="1">
        <v>45938</v>
      </c>
      <c r="Q191" t="s">
        <v>194</v>
      </c>
      <c r="R191" t="s">
        <v>93</v>
      </c>
      <c r="S191" t="s">
        <v>93</v>
      </c>
      <c r="U191">
        <v>1</v>
      </c>
      <c r="V191" t="s">
        <v>505</v>
      </c>
      <c r="W191">
        <v>1000</v>
      </c>
      <c r="Z191">
        <v>0</v>
      </c>
      <c r="AA191">
        <v>1000</v>
      </c>
      <c r="AC191" t="s">
        <v>506</v>
      </c>
      <c r="AD191" t="s">
        <v>507</v>
      </c>
      <c r="AE191" t="s">
        <v>508</v>
      </c>
      <c r="AF191" t="str">
        <f>"64151505"</f>
        <v>64151505</v>
      </c>
      <c r="AG191" t="s">
        <v>509</v>
      </c>
      <c r="AH191" t="s">
        <v>510</v>
      </c>
      <c r="AI191" t="s">
        <v>511</v>
      </c>
      <c r="AJ191" t="s">
        <v>512</v>
      </c>
      <c r="AL191" t="s">
        <v>513</v>
      </c>
      <c r="AM191" t="s">
        <v>514</v>
      </c>
      <c r="AO191" t="s">
        <v>515</v>
      </c>
      <c r="AP191" t="s">
        <v>515</v>
      </c>
      <c r="AQ191" t="s">
        <v>92</v>
      </c>
      <c r="AS191" t="s">
        <v>93</v>
      </c>
      <c r="AT191">
        <v>1000</v>
      </c>
      <c r="AU191">
        <v>1</v>
      </c>
      <c r="AV191">
        <v>1000</v>
      </c>
      <c r="AY191">
        <v>0</v>
      </c>
      <c r="AZ191">
        <v>1000</v>
      </c>
      <c r="BB191" t="s">
        <v>94</v>
      </c>
      <c r="BD191" t="s">
        <v>94</v>
      </c>
      <c r="BE191" t="s">
        <v>93</v>
      </c>
      <c r="BF191">
        <v>0</v>
      </c>
      <c r="BI191" t="s">
        <v>93</v>
      </c>
      <c r="BR191" t="s">
        <v>324</v>
      </c>
    </row>
    <row r="192" spans="1:71" x14ac:dyDescent="0.2">
      <c r="A192" s="1">
        <v>45908</v>
      </c>
      <c r="B192" t="s">
        <v>1359</v>
      </c>
      <c r="C192" t="s">
        <v>73</v>
      </c>
      <c r="E192">
        <v>3</v>
      </c>
      <c r="F192" t="s">
        <v>74</v>
      </c>
      <c r="G192">
        <v>55.58</v>
      </c>
      <c r="H192">
        <v>0</v>
      </c>
      <c r="I192">
        <v>0</v>
      </c>
      <c r="J192">
        <v>0</v>
      </c>
      <c r="K192">
        <v>55.58</v>
      </c>
      <c r="L192" t="s">
        <v>422</v>
      </c>
      <c r="N192" t="s">
        <v>76</v>
      </c>
      <c r="O192" t="s">
        <v>77</v>
      </c>
      <c r="P192" s="1">
        <v>45969</v>
      </c>
      <c r="Q192" t="s">
        <v>194</v>
      </c>
      <c r="R192" t="s">
        <v>519</v>
      </c>
      <c r="S192" t="s">
        <v>518</v>
      </c>
      <c r="T192" t="s">
        <v>1360</v>
      </c>
      <c r="U192">
        <v>1</v>
      </c>
      <c r="V192" t="s">
        <v>80</v>
      </c>
      <c r="W192">
        <v>19.899999999999999</v>
      </c>
      <c r="X192">
        <v>0</v>
      </c>
      <c r="Z192">
        <v>0</v>
      </c>
      <c r="AA192">
        <v>19.899999999999999</v>
      </c>
      <c r="AB192" t="s">
        <v>691</v>
      </c>
      <c r="AC192" t="s">
        <v>1361</v>
      </c>
      <c r="AD192" t="s">
        <v>1362</v>
      </c>
      <c r="AE192" t="s">
        <v>1363</v>
      </c>
      <c r="AF192" t="str">
        <f>"53131600"</f>
        <v>53131600</v>
      </c>
      <c r="AG192" t="s">
        <v>592</v>
      </c>
      <c r="AH192" t="s">
        <v>1364</v>
      </c>
      <c r="AI192" t="s">
        <v>1365</v>
      </c>
      <c r="AJ192" t="s">
        <v>1365</v>
      </c>
      <c r="AL192" t="s">
        <v>1366</v>
      </c>
      <c r="AM192" t="s">
        <v>1367</v>
      </c>
      <c r="AO192" t="s">
        <v>1368</v>
      </c>
      <c r="AP192" t="s">
        <v>1368</v>
      </c>
      <c r="AQ192" t="s">
        <v>92</v>
      </c>
      <c r="AS192" t="s">
        <v>93</v>
      </c>
      <c r="AT192">
        <v>19.899999999999999</v>
      </c>
      <c r="AU192">
        <v>1</v>
      </c>
      <c r="AV192">
        <v>19.899999999999999</v>
      </c>
      <c r="AW192">
        <v>0</v>
      </c>
      <c r="AY192">
        <v>0</v>
      </c>
      <c r="AZ192">
        <v>19.899999999999999</v>
      </c>
      <c r="BB192" t="s">
        <v>94</v>
      </c>
      <c r="BD192" t="s">
        <v>94</v>
      </c>
      <c r="BE192" t="s">
        <v>93</v>
      </c>
      <c r="BF192">
        <v>0</v>
      </c>
      <c r="BI192" t="s">
        <v>93</v>
      </c>
      <c r="BR192" t="s">
        <v>1369</v>
      </c>
    </row>
    <row r="193" spans="1:71" x14ac:dyDescent="0.2">
      <c r="A193" s="1">
        <v>45908</v>
      </c>
      <c r="B193" t="s">
        <v>1359</v>
      </c>
      <c r="C193" t="s">
        <v>73</v>
      </c>
      <c r="E193">
        <v>3</v>
      </c>
      <c r="F193" t="s">
        <v>74</v>
      </c>
      <c r="G193">
        <v>55.58</v>
      </c>
      <c r="H193">
        <v>0</v>
      </c>
      <c r="I193">
        <v>0</v>
      </c>
      <c r="J193">
        <v>0</v>
      </c>
      <c r="K193">
        <v>55.58</v>
      </c>
      <c r="L193" t="s">
        <v>422</v>
      </c>
      <c r="N193" t="s">
        <v>76</v>
      </c>
      <c r="O193" t="s">
        <v>77</v>
      </c>
      <c r="P193" s="1">
        <v>45938</v>
      </c>
      <c r="Q193" t="s">
        <v>194</v>
      </c>
      <c r="R193" t="s">
        <v>519</v>
      </c>
      <c r="S193" s="1">
        <v>45969</v>
      </c>
      <c r="T193" t="s">
        <v>1370</v>
      </c>
      <c r="U193">
        <v>1</v>
      </c>
      <c r="V193" t="s">
        <v>80</v>
      </c>
      <c r="W193">
        <v>35.68</v>
      </c>
      <c r="X193">
        <v>0</v>
      </c>
      <c r="Z193">
        <v>0</v>
      </c>
      <c r="AA193">
        <v>35.68</v>
      </c>
      <c r="AB193" t="s">
        <v>196</v>
      </c>
      <c r="AC193" t="s">
        <v>1361</v>
      </c>
      <c r="AD193" t="s">
        <v>1371</v>
      </c>
      <c r="AE193" t="s">
        <v>1372</v>
      </c>
      <c r="AF193" t="str">
        <f>"53131600"</f>
        <v>53131600</v>
      </c>
      <c r="AG193" t="s">
        <v>592</v>
      </c>
      <c r="AH193" t="s">
        <v>1364</v>
      </c>
      <c r="AI193" t="s">
        <v>1365</v>
      </c>
      <c r="AJ193" t="s">
        <v>1365</v>
      </c>
      <c r="AL193" t="s">
        <v>1373</v>
      </c>
      <c r="AO193" t="s">
        <v>1374</v>
      </c>
      <c r="AP193" t="s">
        <v>1374</v>
      </c>
      <c r="AQ193" t="s">
        <v>92</v>
      </c>
      <c r="AS193" t="s">
        <v>93</v>
      </c>
      <c r="AT193">
        <v>22</v>
      </c>
      <c r="AU193">
        <v>1</v>
      </c>
      <c r="AV193">
        <v>22</v>
      </c>
      <c r="AW193">
        <v>0</v>
      </c>
      <c r="AY193">
        <v>0</v>
      </c>
      <c r="AZ193">
        <v>22</v>
      </c>
      <c r="BB193" t="s">
        <v>94</v>
      </c>
      <c r="BD193" t="s">
        <v>94</v>
      </c>
      <c r="BE193" t="s">
        <v>93</v>
      </c>
      <c r="BF193">
        <v>0</v>
      </c>
      <c r="BI193" t="s">
        <v>93</v>
      </c>
      <c r="BR193" t="s">
        <v>1375</v>
      </c>
    </row>
    <row r="194" spans="1:71" x14ac:dyDescent="0.2">
      <c r="A194" s="1">
        <v>45908</v>
      </c>
      <c r="B194" t="s">
        <v>1359</v>
      </c>
      <c r="C194" t="s">
        <v>73</v>
      </c>
      <c r="E194">
        <v>3</v>
      </c>
      <c r="F194" t="s">
        <v>74</v>
      </c>
      <c r="G194">
        <v>55.58</v>
      </c>
      <c r="H194">
        <v>0</v>
      </c>
      <c r="I194">
        <v>0</v>
      </c>
      <c r="J194">
        <v>0</v>
      </c>
      <c r="K194">
        <v>55.58</v>
      </c>
      <c r="L194" t="s">
        <v>422</v>
      </c>
      <c r="N194" t="s">
        <v>76</v>
      </c>
      <c r="O194" t="s">
        <v>77</v>
      </c>
      <c r="P194" s="1">
        <v>45938</v>
      </c>
      <c r="Q194" t="s">
        <v>194</v>
      </c>
      <c r="R194" t="s">
        <v>519</v>
      </c>
      <c r="S194" s="1">
        <v>45969</v>
      </c>
      <c r="T194" t="s">
        <v>1370</v>
      </c>
      <c r="U194">
        <v>1</v>
      </c>
      <c r="V194" t="s">
        <v>80</v>
      </c>
      <c r="W194">
        <v>35.68</v>
      </c>
      <c r="X194">
        <v>0</v>
      </c>
      <c r="Z194">
        <v>0</v>
      </c>
      <c r="AA194">
        <v>35.68</v>
      </c>
      <c r="AB194" t="s">
        <v>196</v>
      </c>
      <c r="AC194" t="s">
        <v>1361</v>
      </c>
      <c r="AD194" t="s">
        <v>1376</v>
      </c>
      <c r="AE194" t="s">
        <v>1377</v>
      </c>
      <c r="AF194" t="str">
        <f>"53131602"</f>
        <v>53131602</v>
      </c>
      <c r="AG194" t="s">
        <v>592</v>
      </c>
      <c r="AH194" t="s">
        <v>1364</v>
      </c>
      <c r="AI194" t="s">
        <v>1365</v>
      </c>
      <c r="AJ194" t="s">
        <v>1378</v>
      </c>
      <c r="AL194" t="s">
        <v>1379</v>
      </c>
      <c r="AO194" t="s">
        <v>1380</v>
      </c>
      <c r="AP194" t="s">
        <v>1380</v>
      </c>
      <c r="AQ194" t="s">
        <v>92</v>
      </c>
      <c r="AS194" t="s">
        <v>93</v>
      </c>
      <c r="AT194">
        <v>13.68</v>
      </c>
      <c r="AU194">
        <v>1</v>
      </c>
      <c r="AV194">
        <v>13.68</v>
      </c>
      <c r="AW194">
        <v>0</v>
      </c>
      <c r="AY194">
        <v>0</v>
      </c>
      <c r="AZ194">
        <v>13.68</v>
      </c>
      <c r="BB194" t="s">
        <v>94</v>
      </c>
      <c r="BD194" t="s">
        <v>94</v>
      </c>
      <c r="BE194" t="s">
        <v>93</v>
      </c>
      <c r="BF194">
        <v>0</v>
      </c>
      <c r="BI194" t="s">
        <v>93</v>
      </c>
      <c r="BR194" t="s">
        <v>1381</v>
      </c>
    </row>
    <row r="195" spans="1:71" x14ac:dyDescent="0.2">
      <c r="A195" s="1">
        <v>45908</v>
      </c>
      <c r="B195" t="s">
        <v>1382</v>
      </c>
      <c r="C195" t="s">
        <v>73</v>
      </c>
      <c r="E195">
        <v>1</v>
      </c>
      <c r="F195" t="s">
        <v>74</v>
      </c>
      <c r="G195">
        <v>7.98</v>
      </c>
      <c r="H195">
        <v>0</v>
      </c>
      <c r="I195">
        <v>0</v>
      </c>
      <c r="J195">
        <v>0</v>
      </c>
      <c r="K195">
        <v>7.98</v>
      </c>
      <c r="L195" t="s">
        <v>422</v>
      </c>
      <c r="N195" t="s">
        <v>76</v>
      </c>
      <c r="O195" t="s">
        <v>77</v>
      </c>
      <c r="P195" s="1">
        <v>45938</v>
      </c>
      <c r="Q195" t="s">
        <v>194</v>
      </c>
      <c r="R195" t="s">
        <v>519</v>
      </c>
      <c r="S195" s="1">
        <v>45969</v>
      </c>
      <c r="T195" t="s">
        <v>1370</v>
      </c>
      <c r="U195">
        <v>1</v>
      </c>
      <c r="V195" t="s">
        <v>80</v>
      </c>
      <c r="W195">
        <v>7.98</v>
      </c>
      <c r="X195">
        <v>0</v>
      </c>
      <c r="Z195">
        <v>0</v>
      </c>
      <c r="AA195">
        <v>7.98</v>
      </c>
      <c r="AB195" t="s">
        <v>196</v>
      </c>
      <c r="AC195" t="s">
        <v>139</v>
      </c>
      <c r="AD195" t="s">
        <v>1383</v>
      </c>
      <c r="AE195" t="s">
        <v>1384</v>
      </c>
      <c r="AF195" t="str">
        <f>"43202222"</f>
        <v>43202222</v>
      </c>
      <c r="AG195" t="s">
        <v>84</v>
      </c>
      <c r="AH195" t="s">
        <v>112</v>
      </c>
      <c r="AI195" t="s">
        <v>328</v>
      </c>
      <c r="AJ195" t="s">
        <v>329</v>
      </c>
      <c r="AL195" t="s">
        <v>1385</v>
      </c>
      <c r="AM195" t="s">
        <v>1385</v>
      </c>
      <c r="AO195" t="s">
        <v>1386</v>
      </c>
      <c r="AP195" t="s">
        <v>1386</v>
      </c>
      <c r="AQ195" t="s">
        <v>92</v>
      </c>
      <c r="AS195" t="s">
        <v>93</v>
      </c>
      <c r="AT195">
        <v>7.98</v>
      </c>
      <c r="AU195">
        <v>1</v>
      </c>
      <c r="AV195">
        <v>7.98</v>
      </c>
      <c r="AW195">
        <v>0</v>
      </c>
      <c r="AY195">
        <v>0</v>
      </c>
      <c r="AZ195">
        <v>7.98</v>
      </c>
      <c r="BB195" t="s">
        <v>94</v>
      </c>
      <c r="BD195" t="s">
        <v>94</v>
      </c>
      <c r="BE195" t="s">
        <v>431</v>
      </c>
      <c r="BF195">
        <v>0.01</v>
      </c>
      <c r="BI195" t="s">
        <v>93</v>
      </c>
      <c r="BR195" t="s">
        <v>1385</v>
      </c>
    </row>
    <row r="196" spans="1:71" x14ac:dyDescent="0.2">
      <c r="A196" s="1">
        <v>45908</v>
      </c>
      <c r="B196" t="s">
        <v>1387</v>
      </c>
      <c r="C196" t="s">
        <v>73</v>
      </c>
      <c r="E196">
        <v>1</v>
      </c>
      <c r="F196" t="s">
        <v>74</v>
      </c>
      <c r="G196">
        <v>12.32</v>
      </c>
      <c r="H196">
        <v>0</v>
      </c>
      <c r="I196">
        <v>0</v>
      </c>
      <c r="J196">
        <v>0</v>
      </c>
      <c r="K196">
        <v>12.32</v>
      </c>
      <c r="L196" t="s">
        <v>422</v>
      </c>
      <c r="N196" t="s">
        <v>76</v>
      </c>
      <c r="O196" t="s">
        <v>77</v>
      </c>
      <c r="P196" s="1">
        <v>45969</v>
      </c>
      <c r="Q196" t="s">
        <v>194</v>
      </c>
      <c r="R196" t="s">
        <v>519</v>
      </c>
      <c r="S196" s="1">
        <v>45999</v>
      </c>
      <c r="T196" t="s">
        <v>1130</v>
      </c>
      <c r="U196">
        <v>1</v>
      </c>
      <c r="V196" t="s">
        <v>80</v>
      </c>
      <c r="W196">
        <v>12.32</v>
      </c>
      <c r="X196">
        <v>0</v>
      </c>
      <c r="Z196">
        <v>0</v>
      </c>
      <c r="AA196">
        <v>12.32</v>
      </c>
      <c r="AB196" t="s">
        <v>196</v>
      </c>
      <c r="AC196" t="s">
        <v>155</v>
      </c>
      <c r="AD196" t="s">
        <v>1388</v>
      </c>
      <c r="AE196" t="s">
        <v>1389</v>
      </c>
      <c r="AF196" t="str">
        <f>"40142000"</f>
        <v>40142000</v>
      </c>
      <c r="AG196" t="s">
        <v>289</v>
      </c>
      <c r="AH196" t="s">
        <v>1115</v>
      </c>
      <c r="AI196" t="s">
        <v>1390</v>
      </c>
      <c r="AJ196" t="s">
        <v>1390</v>
      </c>
      <c r="AL196" t="s">
        <v>1305</v>
      </c>
      <c r="AM196" t="s">
        <v>1305</v>
      </c>
      <c r="AP196" t="s">
        <v>1391</v>
      </c>
      <c r="AQ196" t="s">
        <v>92</v>
      </c>
      <c r="AS196" t="s">
        <v>93</v>
      </c>
      <c r="AT196">
        <v>12.32</v>
      </c>
      <c r="AU196">
        <v>1</v>
      </c>
      <c r="AV196">
        <v>12.32</v>
      </c>
      <c r="AW196">
        <v>0</v>
      </c>
      <c r="AY196">
        <v>0</v>
      </c>
      <c r="AZ196">
        <v>12.32</v>
      </c>
      <c r="BB196" t="s">
        <v>94</v>
      </c>
      <c r="BD196" t="s">
        <v>94</v>
      </c>
      <c r="BE196" t="s">
        <v>93</v>
      </c>
      <c r="BF196">
        <v>0</v>
      </c>
      <c r="BI196" t="s">
        <v>93</v>
      </c>
      <c r="BR196" t="s">
        <v>1305</v>
      </c>
    </row>
    <row r="197" spans="1:71" x14ac:dyDescent="0.2">
      <c r="A197" s="1">
        <v>45908</v>
      </c>
      <c r="B197" t="s">
        <v>1392</v>
      </c>
      <c r="C197" t="s">
        <v>73</v>
      </c>
      <c r="E197">
        <v>1</v>
      </c>
      <c r="F197" t="s">
        <v>74</v>
      </c>
      <c r="G197">
        <v>8.4</v>
      </c>
      <c r="H197">
        <v>0</v>
      </c>
      <c r="I197">
        <v>-0.5</v>
      </c>
      <c r="J197">
        <v>0</v>
      </c>
      <c r="K197">
        <v>7.9</v>
      </c>
      <c r="L197" t="s">
        <v>422</v>
      </c>
      <c r="N197" t="s">
        <v>76</v>
      </c>
      <c r="O197" t="s">
        <v>77</v>
      </c>
      <c r="P197" s="1">
        <v>45908</v>
      </c>
      <c r="Q197" t="s">
        <v>194</v>
      </c>
      <c r="R197" t="s">
        <v>519</v>
      </c>
      <c r="S197" s="1">
        <v>45969</v>
      </c>
      <c r="T197" t="s">
        <v>1393</v>
      </c>
      <c r="U197">
        <v>1</v>
      </c>
      <c r="V197" t="s">
        <v>80</v>
      </c>
      <c r="W197">
        <v>8.4</v>
      </c>
      <c r="X197">
        <v>0</v>
      </c>
      <c r="Y197">
        <v>-0.5</v>
      </c>
      <c r="Z197">
        <v>0</v>
      </c>
      <c r="AA197">
        <v>7.9</v>
      </c>
      <c r="AB197" t="s">
        <v>196</v>
      </c>
      <c r="AC197" t="s">
        <v>139</v>
      </c>
      <c r="AD197" t="s">
        <v>1394</v>
      </c>
      <c r="AE197" t="s">
        <v>1395</v>
      </c>
      <c r="AF197" t="str">
        <f>"31161700"</f>
        <v>31161700</v>
      </c>
      <c r="AG197" t="s">
        <v>1145</v>
      </c>
      <c r="AH197" t="s">
        <v>1396</v>
      </c>
      <c r="AI197" t="s">
        <v>1397</v>
      </c>
      <c r="AJ197" t="s">
        <v>1397</v>
      </c>
      <c r="AL197" t="s">
        <v>560</v>
      </c>
      <c r="AM197" t="s">
        <v>1398</v>
      </c>
      <c r="AP197" t="s">
        <v>1399</v>
      </c>
      <c r="AQ197" t="s">
        <v>92</v>
      </c>
      <c r="AS197" t="s">
        <v>93</v>
      </c>
      <c r="AT197">
        <v>8.4</v>
      </c>
      <c r="AU197">
        <v>1</v>
      </c>
      <c r="AV197">
        <v>8.4</v>
      </c>
      <c r="AW197">
        <v>0</v>
      </c>
      <c r="AX197">
        <v>-0.5</v>
      </c>
      <c r="AY197">
        <v>0</v>
      </c>
      <c r="AZ197">
        <v>7.9</v>
      </c>
      <c r="BB197" t="s">
        <v>94</v>
      </c>
      <c r="BD197" t="s">
        <v>94</v>
      </c>
      <c r="BE197" t="s">
        <v>431</v>
      </c>
      <c r="BF197">
        <v>0.08</v>
      </c>
      <c r="BI197" t="s">
        <v>93</v>
      </c>
      <c r="BR197" t="s">
        <v>894</v>
      </c>
    </row>
    <row r="198" spans="1:71" x14ac:dyDescent="0.2">
      <c r="A198" s="1">
        <v>45908</v>
      </c>
      <c r="B198" t="s">
        <v>1400</v>
      </c>
      <c r="C198" t="s">
        <v>73</v>
      </c>
      <c r="E198">
        <v>1</v>
      </c>
      <c r="F198" t="s">
        <v>74</v>
      </c>
      <c r="G198">
        <v>9.99</v>
      </c>
      <c r="H198">
        <v>0</v>
      </c>
      <c r="I198">
        <v>0</v>
      </c>
      <c r="J198">
        <v>0</v>
      </c>
      <c r="K198">
        <v>9.99</v>
      </c>
      <c r="L198" t="s">
        <v>422</v>
      </c>
      <c r="N198" t="s">
        <v>76</v>
      </c>
      <c r="O198" t="s">
        <v>77</v>
      </c>
      <c r="P198" s="1">
        <v>45938</v>
      </c>
      <c r="Q198" t="s">
        <v>194</v>
      </c>
      <c r="R198" t="s">
        <v>519</v>
      </c>
      <c r="S198" s="1">
        <v>45969</v>
      </c>
      <c r="T198" t="s">
        <v>1401</v>
      </c>
      <c r="U198">
        <v>1</v>
      </c>
      <c r="V198" t="s">
        <v>80</v>
      </c>
      <c r="W198">
        <v>9.99</v>
      </c>
      <c r="X198">
        <v>0</v>
      </c>
      <c r="Z198">
        <v>0</v>
      </c>
      <c r="AA198">
        <v>9.99</v>
      </c>
      <c r="AB198" t="s">
        <v>196</v>
      </c>
      <c r="AC198" t="s">
        <v>310</v>
      </c>
      <c r="AD198" t="s">
        <v>1402</v>
      </c>
      <c r="AE198" t="s">
        <v>1403</v>
      </c>
      <c r="AF198" t="str">
        <f>"43211719"</f>
        <v>43211719</v>
      </c>
      <c r="AG198" t="s">
        <v>84</v>
      </c>
      <c r="AH198" t="s">
        <v>85</v>
      </c>
      <c r="AI198" t="s">
        <v>416</v>
      </c>
      <c r="AJ198" t="s">
        <v>1404</v>
      </c>
      <c r="AL198" t="s">
        <v>1405</v>
      </c>
      <c r="AQ198" t="s">
        <v>92</v>
      </c>
      <c r="AS198" t="s">
        <v>93</v>
      </c>
      <c r="AT198">
        <v>9.99</v>
      </c>
      <c r="AU198">
        <v>1</v>
      </c>
      <c r="AV198">
        <v>9.99</v>
      </c>
      <c r="AW198">
        <v>0</v>
      </c>
      <c r="AY198">
        <v>0</v>
      </c>
      <c r="AZ198">
        <v>9.99</v>
      </c>
      <c r="BB198" t="s">
        <v>94</v>
      </c>
      <c r="BD198" t="s">
        <v>94</v>
      </c>
      <c r="BE198" t="s">
        <v>93</v>
      </c>
      <c r="BF198">
        <v>0</v>
      </c>
      <c r="BI198" t="s">
        <v>93</v>
      </c>
      <c r="BR198" t="s">
        <v>1405</v>
      </c>
    </row>
    <row r="199" spans="1:71" x14ac:dyDescent="0.2">
      <c r="A199" s="1">
        <v>45908</v>
      </c>
      <c r="B199" t="s">
        <v>1406</v>
      </c>
      <c r="C199" t="s">
        <v>73</v>
      </c>
      <c r="E199">
        <v>1</v>
      </c>
      <c r="F199" t="s">
        <v>74</v>
      </c>
      <c r="G199">
        <v>18.98</v>
      </c>
      <c r="H199">
        <v>0</v>
      </c>
      <c r="I199">
        <v>0</v>
      </c>
      <c r="J199">
        <v>0</v>
      </c>
      <c r="K199">
        <v>18.98</v>
      </c>
      <c r="L199" t="s">
        <v>422</v>
      </c>
      <c r="N199" t="s">
        <v>76</v>
      </c>
      <c r="O199" t="s">
        <v>77</v>
      </c>
      <c r="P199" s="1">
        <v>45938</v>
      </c>
      <c r="Q199" t="s">
        <v>194</v>
      </c>
      <c r="R199" t="s">
        <v>519</v>
      </c>
      <c r="S199" s="1">
        <v>45969</v>
      </c>
      <c r="T199" t="s">
        <v>1407</v>
      </c>
      <c r="U199">
        <v>1</v>
      </c>
      <c r="V199" t="s">
        <v>80</v>
      </c>
      <c r="W199">
        <v>18.98</v>
      </c>
      <c r="X199">
        <v>0</v>
      </c>
      <c r="Z199">
        <v>0</v>
      </c>
      <c r="AA199">
        <v>18.98</v>
      </c>
      <c r="AB199" t="s">
        <v>196</v>
      </c>
      <c r="AC199" t="s">
        <v>115</v>
      </c>
      <c r="AD199" t="s">
        <v>1408</v>
      </c>
      <c r="AE199" t="s">
        <v>1409</v>
      </c>
      <c r="AF199" t="str">
        <f>"43210000"</f>
        <v>43210000</v>
      </c>
      <c r="AG199" t="s">
        <v>84</v>
      </c>
      <c r="AH199" t="s">
        <v>85</v>
      </c>
      <c r="AI199" t="s">
        <v>85</v>
      </c>
      <c r="AJ199" t="s">
        <v>85</v>
      </c>
      <c r="AL199" t="s">
        <v>549</v>
      </c>
      <c r="AM199" t="s">
        <v>550</v>
      </c>
      <c r="AO199" t="s">
        <v>1410</v>
      </c>
      <c r="AP199" t="s">
        <v>1410</v>
      </c>
      <c r="AQ199" t="s">
        <v>92</v>
      </c>
      <c r="AS199" t="s">
        <v>93</v>
      </c>
      <c r="AT199">
        <v>18.98</v>
      </c>
      <c r="AU199">
        <v>1</v>
      </c>
      <c r="AV199">
        <v>18.98</v>
      </c>
      <c r="AW199">
        <v>0</v>
      </c>
      <c r="AY199">
        <v>0</v>
      </c>
      <c r="AZ199">
        <v>18.98</v>
      </c>
      <c r="BB199" t="s">
        <v>94</v>
      </c>
      <c r="BD199" t="s">
        <v>94</v>
      </c>
      <c r="BE199" t="s">
        <v>431</v>
      </c>
      <c r="BF199">
        <v>0.01</v>
      </c>
      <c r="BI199" t="s">
        <v>93</v>
      </c>
      <c r="BR199" t="s">
        <v>550</v>
      </c>
    </row>
    <row r="200" spans="1:71" x14ac:dyDescent="0.2">
      <c r="A200" s="1">
        <v>45908</v>
      </c>
      <c r="B200" t="s">
        <v>1411</v>
      </c>
      <c r="C200" t="s">
        <v>73</v>
      </c>
      <c r="E200">
        <v>1</v>
      </c>
      <c r="F200" t="s">
        <v>74</v>
      </c>
      <c r="G200">
        <v>57.95</v>
      </c>
      <c r="H200">
        <v>0</v>
      </c>
      <c r="I200">
        <v>0</v>
      </c>
      <c r="J200">
        <v>0</v>
      </c>
      <c r="K200">
        <v>57.95</v>
      </c>
      <c r="L200" t="s">
        <v>422</v>
      </c>
      <c r="N200" t="s">
        <v>76</v>
      </c>
      <c r="O200" t="s">
        <v>77</v>
      </c>
      <c r="P200" s="1">
        <v>45938</v>
      </c>
      <c r="Q200" t="s">
        <v>194</v>
      </c>
      <c r="R200" t="s">
        <v>519</v>
      </c>
      <c r="S200" s="1">
        <v>45969</v>
      </c>
      <c r="T200" t="s">
        <v>1401</v>
      </c>
      <c r="U200">
        <v>1</v>
      </c>
      <c r="V200" t="s">
        <v>80</v>
      </c>
      <c r="W200">
        <v>57.95</v>
      </c>
      <c r="X200">
        <v>0</v>
      </c>
      <c r="Z200">
        <v>0</v>
      </c>
      <c r="AA200">
        <v>57.95</v>
      </c>
      <c r="AB200" t="s">
        <v>196</v>
      </c>
      <c r="AC200" t="s">
        <v>115</v>
      </c>
      <c r="AD200" t="s">
        <v>1412</v>
      </c>
      <c r="AE200" t="s">
        <v>1413</v>
      </c>
      <c r="AF200" t="str">
        <f>"43222612"</f>
        <v>43222612</v>
      </c>
      <c r="AG200" t="s">
        <v>84</v>
      </c>
      <c r="AH200" t="s">
        <v>1414</v>
      </c>
      <c r="AI200" t="s">
        <v>1415</v>
      </c>
      <c r="AJ200" t="s">
        <v>1416</v>
      </c>
      <c r="AK200" t="s">
        <v>1417</v>
      </c>
      <c r="AL200" t="s">
        <v>1418</v>
      </c>
      <c r="AM200" t="s">
        <v>1418</v>
      </c>
      <c r="AO200" t="s">
        <v>1419</v>
      </c>
      <c r="AP200" t="s">
        <v>1419</v>
      </c>
      <c r="AQ200" t="s">
        <v>92</v>
      </c>
      <c r="AS200" t="s">
        <v>93</v>
      </c>
      <c r="AT200">
        <v>57.95</v>
      </c>
      <c r="AU200">
        <v>1</v>
      </c>
      <c r="AV200">
        <v>57.95</v>
      </c>
      <c r="AW200">
        <v>0</v>
      </c>
      <c r="AY200">
        <v>0</v>
      </c>
      <c r="AZ200">
        <v>57.95</v>
      </c>
      <c r="BB200" t="s">
        <v>94</v>
      </c>
      <c r="BD200" t="s">
        <v>94</v>
      </c>
      <c r="BE200" t="s">
        <v>93</v>
      </c>
      <c r="BF200">
        <v>0</v>
      </c>
      <c r="BI200" t="s">
        <v>93</v>
      </c>
      <c r="BR200" t="s">
        <v>324</v>
      </c>
    </row>
    <row r="201" spans="1:71" x14ac:dyDescent="0.2">
      <c r="A201" s="1">
        <v>45908</v>
      </c>
      <c r="B201" t="s">
        <v>1420</v>
      </c>
      <c r="C201" t="s">
        <v>73</v>
      </c>
      <c r="E201">
        <v>1</v>
      </c>
      <c r="F201" t="s">
        <v>74</v>
      </c>
      <c r="G201">
        <v>7.9</v>
      </c>
      <c r="H201">
        <v>0</v>
      </c>
      <c r="I201">
        <v>0</v>
      </c>
      <c r="J201">
        <v>0</v>
      </c>
      <c r="K201">
        <v>7.9</v>
      </c>
      <c r="L201" t="s">
        <v>422</v>
      </c>
      <c r="N201" t="s">
        <v>76</v>
      </c>
      <c r="O201" t="s">
        <v>77</v>
      </c>
      <c r="P201" s="1">
        <v>45938</v>
      </c>
      <c r="Q201" t="s">
        <v>194</v>
      </c>
      <c r="R201" t="s">
        <v>519</v>
      </c>
      <c r="S201" s="1">
        <v>45969</v>
      </c>
      <c r="T201" t="s">
        <v>1401</v>
      </c>
      <c r="U201">
        <v>1</v>
      </c>
      <c r="V201" t="s">
        <v>80</v>
      </c>
      <c r="W201">
        <v>7.9</v>
      </c>
      <c r="X201">
        <v>0</v>
      </c>
      <c r="Z201">
        <v>0</v>
      </c>
      <c r="AA201">
        <v>7.9</v>
      </c>
      <c r="AB201" t="s">
        <v>196</v>
      </c>
      <c r="AC201" t="s">
        <v>1421</v>
      </c>
      <c r="AD201" t="s">
        <v>1422</v>
      </c>
      <c r="AE201" t="s">
        <v>1423</v>
      </c>
      <c r="AF201" t="str">
        <f>"46171500"</f>
        <v>46171500</v>
      </c>
      <c r="AG201" t="s">
        <v>451</v>
      </c>
      <c r="AH201" t="s">
        <v>452</v>
      </c>
      <c r="AI201" t="s">
        <v>453</v>
      </c>
      <c r="AJ201" t="s">
        <v>453</v>
      </c>
      <c r="AL201" t="s">
        <v>949</v>
      </c>
      <c r="AM201" t="s">
        <v>1424</v>
      </c>
      <c r="AP201" t="s">
        <v>1425</v>
      </c>
      <c r="AQ201" t="s">
        <v>92</v>
      </c>
      <c r="AS201" t="s">
        <v>93</v>
      </c>
      <c r="AT201">
        <v>7.9</v>
      </c>
      <c r="AU201">
        <v>1</v>
      </c>
      <c r="AV201">
        <v>7.9</v>
      </c>
      <c r="AW201">
        <v>0</v>
      </c>
      <c r="AY201">
        <v>0</v>
      </c>
      <c r="AZ201">
        <v>7.9</v>
      </c>
      <c r="BB201" t="s">
        <v>94</v>
      </c>
      <c r="BD201" t="s">
        <v>94</v>
      </c>
      <c r="BE201" t="s">
        <v>431</v>
      </c>
      <c r="BF201">
        <v>0.08</v>
      </c>
      <c r="BI201" t="s">
        <v>93</v>
      </c>
      <c r="BR201" t="s">
        <v>1426</v>
      </c>
    </row>
    <row r="202" spans="1:71" x14ac:dyDescent="0.2">
      <c r="A202" s="1">
        <v>45908</v>
      </c>
      <c r="B202" t="s">
        <v>1427</v>
      </c>
      <c r="C202" t="s">
        <v>73</v>
      </c>
      <c r="E202">
        <v>1</v>
      </c>
      <c r="F202" t="s">
        <v>74</v>
      </c>
      <c r="G202">
        <v>28.99</v>
      </c>
      <c r="H202">
        <v>0</v>
      </c>
      <c r="I202">
        <v>0</v>
      </c>
      <c r="J202">
        <v>0</v>
      </c>
      <c r="K202">
        <v>28.99</v>
      </c>
      <c r="L202" t="s">
        <v>193</v>
      </c>
      <c r="N202" t="s">
        <v>76</v>
      </c>
      <c r="O202" t="s">
        <v>77</v>
      </c>
      <c r="P202" s="1">
        <v>45908</v>
      </c>
      <c r="Q202" t="s">
        <v>194</v>
      </c>
      <c r="R202" t="s">
        <v>93</v>
      </c>
      <c r="S202" s="1">
        <v>45697</v>
      </c>
      <c r="T202" t="s">
        <v>1428</v>
      </c>
      <c r="U202">
        <v>1</v>
      </c>
      <c r="V202" t="s">
        <v>80</v>
      </c>
      <c r="W202">
        <v>28.99</v>
      </c>
      <c r="X202">
        <v>0</v>
      </c>
      <c r="Z202">
        <v>0</v>
      </c>
      <c r="AA202">
        <v>28.99</v>
      </c>
      <c r="AB202" t="s">
        <v>1429</v>
      </c>
      <c r="AC202" t="s">
        <v>131</v>
      </c>
      <c r="AD202" t="s">
        <v>1430</v>
      </c>
      <c r="AE202" t="s">
        <v>1431</v>
      </c>
      <c r="AF202" t="str">
        <f>"43191601"</f>
        <v>43191601</v>
      </c>
      <c r="AG202" t="s">
        <v>84</v>
      </c>
      <c r="AH202" t="s">
        <v>100</v>
      </c>
      <c r="AI202" t="s">
        <v>101</v>
      </c>
      <c r="AJ202" t="s">
        <v>1432</v>
      </c>
      <c r="AL202" t="s">
        <v>1433</v>
      </c>
      <c r="AM202" t="s">
        <v>1434</v>
      </c>
      <c r="AO202" t="s">
        <v>1435</v>
      </c>
      <c r="AP202" t="s">
        <v>1435</v>
      </c>
      <c r="AQ202" t="s">
        <v>92</v>
      </c>
      <c r="AS202" t="s">
        <v>93</v>
      </c>
      <c r="AT202">
        <v>28.99</v>
      </c>
      <c r="AU202">
        <v>1</v>
      </c>
      <c r="AV202">
        <v>28.99</v>
      </c>
      <c r="AW202">
        <v>0</v>
      </c>
      <c r="AY202">
        <v>0</v>
      </c>
      <c r="AZ202">
        <v>28.99</v>
      </c>
      <c r="BB202" t="s">
        <v>94</v>
      </c>
      <c r="BD202" t="s">
        <v>94</v>
      </c>
      <c r="BE202" t="s">
        <v>93</v>
      </c>
      <c r="BF202">
        <v>0</v>
      </c>
      <c r="BI202" t="s">
        <v>93</v>
      </c>
      <c r="BR202" t="s">
        <v>1436</v>
      </c>
    </row>
    <row r="203" spans="1:71" x14ac:dyDescent="0.2">
      <c r="A203" s="1">
        <v>45908</v>
      </c>
      <c r="B203" t="s">
        <v>1437</v>
      </c>
      <c r="C203" t="s">
        <v>73</v>
      </c>
      <c r="E203">
        <v>5</v>
      </c>
      <c r="F203" t="s">
        <v>74</v>
      </c>
      <c r="G203">
        <v>183.8</v>
      </c>
      <c r="H203">
        <v>0</v>
      </c>
      <c r="I203">
        <v>0</v>
      </c>
      <c r="J203">
        <v>0</v>
      </c>
      <c r="K203">
        <v>183.8</v>
      </c>
      <c r="L203" t="s">
        <v>422</v>
      </c>
      <c r="N203" t="s">
        <v>76</v>
      </c>
      <c r="O203" t="s">
        <v>77</v>
      </c>
      <c r="P203" s="1">
        <v>45938</v>
      </c>
      <c r="Q203" t="s">
        <v>194</v>
      </c>
      <c r="R203" t="s">
        <v>519</v>
      </c>
      <c r="S203" s="1">
        <v>45969</v>
      </c>
      <c r="T203" t="s">
        <v>1401</v>
      </c>
      <c r="U203">
        <v>1</v>
      </c>
      <c r="V203" t="s">
        <v>80</v>
      </c>
      <c r="W203">
        <v>183.8</v>
      </c>
      <c r="X203">
        <v>0</v>
      </c>
      <c r="Z203">
        <v>0</v>
      </c>
      <c r="AA203">
        <v>183.8</v>
      </c>
      <c r="AB203" t="s">
        <v>196</v>
      </c>
      <c r="AC203" t="s">
        <v>139</v>
      </c>
      <c r="AD203" t="s">
        <v>1438</v>
      </c>
      <c r="AE203" t="s">
        <v>1439</v>
      </c>
      <c r="AF203" t="str">
        <f>"46161507"</f>
        <v>46161507</v>
      </c>
      <c r="AG203" t="s">
        <v>451</v>
      </c>
      <c r="AH203" t="s">
        <v>1440</v>
      </c>
      <c r="AI203" t="s">
        <v>1441</v>
      </c>
      <c r="AJ203" t="s">
        <v>1442</v>
      </c>
      <c r="AK203" t="s">
        <v>1443</v>
      </c>
      <c r="AL203" t="s">
        <v>1444</v>
      </c>
      <c r="AM203" t="s">
        <v>1444</v>
      </c>
      <c r="AO203" t="s">
        <v>1445</v>
      </c>
      <c r="AP203" t="s">
        <v>1445</v>
      </c>
      <c r="AQ203" t="s">
        <v>92</v>
      </c>
      <c r="AS203" t="s">
        <v>93</v>
      </c>
      <c r="AT203">
        <v>36.76</v>
      </c>
      <c r="AU203">
        <v>5</v>
      </c>
      <c r="AV203">
        <v>183.8</v>
      </c>
      <c r="AW203">
        <v>0</v>
      </c>
      <c r="AY203">
        <v>0</v>
      </c>
      <c r="AZ203">
        <v>183.8</v>
      </c>
      <c r="BB203" t="s">
        <v>94</v>
      </c>
      <c r="BD203" t="s">
        <v>94</v>
      </c>
      <c r="BE203" t="s">
        <v>1041</v>
      </c>
      <c r="BF203">
        <v>15.95</v>
      </c>
      <c r="BI203" t="s">
        <v>93</v>
      </c>
      <c r="BR203" t="s">
        <v>1444</v>
      </c>
      <c r="BS203" t="s">
        <v>1446</v>
      </c>
    </row>
    <row r="204" spans="1:71" x14ac:dyDescent="0.2">
      <c r="A204" s="1">
        <v>45908</v>
      </c>
      <c r="B204" t="s">
        <v>1447</v>
      </c>
      <c r="C204" t="s">
        <v>73</v>
      </c>
      <c r="E204">
        <v>1</v>
      </c>
      <c r="F204" t="s">
        <v>74</v>
      </c>
      <c r="G204">
        <v>18.989999999999998</v>
      </c>
      <c r="H204">
        <v>0</v>
      </c>
      <c r="I204">
        <v>0</v>
      </c>
      <c r="J204">
        <v>0</v>
      </c>
      <c r="K204">
        <v>18.989999999999998</v>
      </c>
      <c r="L204" t="s">
        <v>422</v>
      </c>
      <c r="N204" t="s">
        <v>76</v>
      </c>
      <c r="O204" t="s">
        <v>77</v>
      </c>
      <c r="P204" s="1">
        <v>45938</v>
      </c>
      <c r="Q204" t="s">
        <v>194</v>
      </c>
      <c r="R204" t="s">
        <v>519</v>
      </c>
      <c r="S204" s="1">
        <v>45969</v>
      </c>
      <c r="T204" t="s">
        <v>1448</v>
      </c>
      <c r="U204">
        <v>1</v>
      </c>
      <c r="V204" t="s">
        <v>80</v>
      </c>
      <c r="W204">
        <v>18.989999999999998</v>
      </c>
      <c r="X204">
        <v>0</v>
      </c>
      <c r="Z204">
        <v>0</v>
      </c>
      <c r="AA204">
        <v>18.989999999999998</v>
      </c>
      <c r="AB204" t="s">
        <v>196</v>
      </c>
      <c r="AC204" t="s">
        <v>81</v>
      </c>
      <c r="AD204" t="s">
        <v>1449</v>
      </c>
      <c r="AE204" t="s">
        <v>1450</v>
      </c>
      <c r="AF204" t="str">
        <f>"52161500"</f>
        <v>52161500</v>
      </c>
      <c r="AG204" t="s">
        <v>158</v>
      </c>
      <c r="AH204" t="s">
        <v>186</v>
      </c>
      <c r="AI204" t="s">
        <v>187</v>
      </c>
      <c r="AJ204" t="s">
        <v>187</v>
      </c>
      <c r="AL204" t="s">
        <v>1451</v>
      </c>
      <c r="AM204" t="s">
        <v>1451</v>
      </c>
      <c r="AO204" t="s">
        <v>1452</v>
      </c>
      <c r="AP204" t="s">
        <v>1452</v>
      </c>
      <c r="AQ204" t="s">
        <v>92</v>
      </c>
      <c r="AS204" t="s">
        <v>93</v>
      </c>
      <c r="AT204">
        <v>18.989999999999998</v>
      </c>
      <c r="AU204">
        <v>1</v>
      </c>
      <c r="AV204">
        <v>18.989999999999998</v>
      </c>
      <c r="AW204">
        <v>0</v>
      </c>
      <c r="AY204">
        <v>0</v>
      </c>
      <c r="AZ204">
        <v>18.989999999999998</v>
      </c>
      <c r="BB204" t="s">
        <v>94</v>
      </c>
      <c r="BD204" t="s">
        <v>94</v>
      </c>
      <c r="BE204" t="s">
        <v>431</v>
      </c>
      <c r="BF204">
        <v>1</v>
      </c>
      <c r="BI204" t="s">
        <v>93</v>
      </c>
      <c r="BR204" t="s">
        <v>1453</v>
      </c>
    </row>
    <row r="205" spans="1:71" x14ac:dyDescent="0.2">
      <c r="A205" s="1">
        <v>45908</v>
      </c>
      <c r="B205" t="s">
        <v>1454</v>
      </c>
      <c r="C205" t="s">
        <v>73</v>
      </c>
      <c r="E205">
        <v>1</v>
      </c>
      <c r="F205" t="s">
        <v>74</v>
      </c>
      <c r="G205">
        <v>10.99</v>
      </c>
      <c r="H205">
        <v>0</v>
      </c>
      <c r="I205">
        <v>0</v>
      </c>
      <c r="J205">
        <v>0</v>
      </c>
      <c r="K205">
        <v>10.99</v>
      </c>
      <c r="L205" t="s">
        <v>422</v>
      </c>
      <c r="N205" t="s">
        <v>76</v>
      </c>
      <c r="O205" t="s">
        <v>77</v>
      </c>
      <c r="P205" s="1">
        <v>45908</v>
      </c>
      <c r="Q205" t="s">
        <v>194</v>
      </c>
      <c r="R205" t="s">
        <v>519</v>
      </c>
      <c r="S205" s="1">
        <v>45999</v>
      </c>
      <c r="T205" t="s">
        <v>1455</v>
      </c>
      <c r="U205">
        <v>1</v>
      </c>
      <c r="V205" t="s">
        <v>80</v>
      </c>
      <c r="W205">
        <v>10.99</v>
      </c>
      <c r="X205">
        <v>0</v>
      </c>
      <c r="Z205">
        <v>0</v>
      </c>
      <c r="AA205">
        <v>10.99</v>
      </c>
      <c r="AB205" t="s">
        <v>196</v>
      </c>
      <c r="AC205" t="s">
        <v>333</v>
      </c>
      <c r="AD205" t="s">
        <v>1456</v>
      </c>
      <c r="AE205" t="s">
        <v>1457</v>
      </c>
      <c r="AF205" t="str">
        <f>"54111704"</f>
        <v>54111704</v>
      </c>
      <c r="AG205" t="s">
        <v>232</v>
      </c>
      <c r="AH205" t="s">
        <v>233</v>
      </c>
      <c r="AI205" t="s">
        <v>234</v>
      </c>
      <c r="AJ205" t="s">
        <v>235</v>
      </c>
      <c r="AL205" t="s">
        <v>236</v>
      </c>
      <c r="AQ205" t="s">
        <v>92</v>
      </c>
      <c r="AS205" t="s">
        <v>93</v>
      </c>
      <c r="AT205">
        <v>10.99</v>
      </c>
      <c r="AU205">
        <v>1</v>
      </c>
      <c r="AV205">
        <v>10.99</v>
      </c>
      <c r="AW205">
        <v>0</v>
      </c>
      <c r="AY205">
        <v>0</v>
      </c>
      <c r="AZ205">
        <v>10.99</v>
      </c>
      <c r="BB205" t="s">
        <v>94</v>
      </c>
      <c r="BD205" t="s">
        <v>94</v>
      </c>
      <c r="BE205" t="s">
        <v>93</v>
      </c>
      <c r="BF205">
        <v>0</v>
      </c>
      <c r="BI205" t="s">
        <v>93</v>
      </c>
      <c r="BR205" t="s">
        <v>236</v>
      </c>
    </row>
    <row r="206" spans="1:71" x14ac:dyDescent="0.2">
      <c r="A206" s="1">
        <v>45908</v>
      </c>
      <c r="B206" t="s">
        <v>1458</v>
      </c>
      <c r="C206" t="s">
        <v>73</v>
      </c>
      <c r="E206">
        <v>1</v>
      </c>
      <c r="F206" t="s">
        <v>74</v>
      </c>
      <c r="G206">
        <v>44.95</v>
      </c>
      <c r="H206">
        <v>0</v>
      </c>
      <c r="I206">
        <v>0</v>
      </c>
      <c r="J206">
        <v>0</v>
      </c>
      <c r="K206">
        <v>44.95</v>
      </c>
      <c r="L206" t="s">
        <v>422</v>
      </c>
      <c r="N206" t="s">
        <v>76</v>
      </c>
      <c r="O206" t="s">
        <v>77</v>
      </c>
      <c r="P206" s="1">
        <v>45938</v>
      </c>
      <c r="Q206" t="s">
        <v>194</v>
      </c>
      <c r="R206" t="s">
        <v>519</v>
      </c>
      <c r="S206" s="1">
        <v>45969</v>
      </c>
      <c r="T206" t="s">
        <v>1448</v>
      </c>
      <c r="U206">
        <v>1</v>
      </c>
      <c r="V206" t="s">
        <v>80</v>
      </c>
      <c r="W206">
        <v>44.95</v>
      </c>
      <c r="X206">
        <v>0</v>
      </c>
      <c r="Z206">
        <v>0</v>
      </c>
      <c r="AA206">
        <v>44.95</v>
      </c>
      <c r="AB206" t="s">
        <v>196</v>
      </c>
      <c r="AC206" t="s">
        <v>1421</v>
      </c>
      <c r="AD206" t="s">
        <v>1459</v>
      </c>
      <c r="AE206" t="s">
        <v>1460</v>
      </c>
      <c r="AF206" t="str">
        <f>"46182001"</f>
        <v>46182001</v>
      </c>
      <c r="AG206" t="s">
        <v>451</v>
      </c>
      <c r="AH206" t="s">
        <v>1461</v>
      </c>
      <c r="AI206" t="s">
        <v>1462</v>
      </c>
      <c r="AJ206" t="s">
        <v>1463</v>
      </c>
      <c r="AK206" t="s">
        <v>1464</v>
      </c>
      <c r="AL206" t="s">
        <v>1465</v>
      </c>
      <c r="AM206" t="s">
        <v>1466</v>
      </c>
      <c r="AO206" t="s">
        <v>1467</v>
      </c>
      <c r="AP206" t="s">
        <v>1467</v>
      </c>
      <c r="AQ206" t="s">
        <v>92</v>
      </c>
      <c r="AS206" t="s">
        <v>93</v>
      </c>
      <c r="AT206">
        <v>44.95</v>
      </c>
      <c r="AU206">
        <v>1</v>
      </c>
      <c r="AV206">
        <v>44.95</v>
      </c>
      <c r="AW206">
        <v>0</v>
      </c>
      <c r="AY206">
        <v>0</v>
      </c>
      <c r="AZ206">
        <v>44.95</v>
      </c>
      <c r="BB206" t="s">
        <v>94</v>
      </c>
      <c r="BD206" t="s">
        <v>94</v>
      </c>
      <c r="BE206" t="s">
        <v>93</v>
      </c>
      <c r="BF206">
        <v>0</v>
      </c>
      <c r="BI206" t="s">
        <v>93</v>
      </c>
      <c r="BR206" t="s">
        <v>324</v>
      </c>
    </row>
    <row r="207" spans="1:71" x14ac:dyDescent="0.2">
      <c r="A207" s="1">
        <v>45908</v>
      </c>
      <c r="B207" t="s">
        <v>1468</v>
      </c>
      <c r="C207" t="s">
        <v>73</v>
      </c>
      <c r="E207">
        <v>1</v>
      </c>
      <c r="F207" t="s">
        <v>74</v>
      </c>
      <c r="G207">
        <v>8.98</v>
      </c>
      <c r="H207">
        <v>0</v>
      </c>
      <c r="I207">
        <v>0</v>
      </c>
      <c r="J207">
        <v>0</v>
      </c>
      <c r="K207">
        <v>8.98</v>
      </c>
      <c r="L207" t="s">
        <v>422</v>
      </c>
      <c r="N207" t="s">
        <v>76</v>
      </c>
      <c r="O207" t="s">
        <v>77</v>
      </c>
      <c r="P207" s="1">
        <v>45938</v>
      </c>
      <c r="Q207" t="s">
        <v>194</v>
      </c>
      <c r="R207" t="s">
        <v>519</v>
      </c>
      <c r="S207" s="1">
        <v>45969</v>
      </c>
      <c r="T207" t="s">
        <v>1448</v>
      </c>
      <c r="U207">
        <v>1</v>
      </c>
      <c r="V207" t="s">
        <v>80</v>
      </c>
      <c r="W207">
        <v>8.98</v>
      </c>
      <c r="X207">
        <v>0</v>
      </c>
      <c r="Z207">
        <v>0</v>
      </c>
      <c r="AA207">
        <v>8.98</v>
      </c>
      <c r="AB207" t="s">
        <v>196</v>
      </c>
      <c r="AC207" t="s">
        <v>139</v>
      </c>
      <c r="AD207" t="s">
        <v>1469</v>
      </c>
      <c r="AE207" t="s">
        <v>1470</v>
      </c>
      <c r="AF207" t="str">
        <f>"52161600"</f>
        <v>52161600</v>
      </c>
      <c r="AG207" t="s">
        <v>158</v>
      </c>
      <c r="AH207" t="s">
        <v>186</v>
      </c>
      <c r="AI207" t="s">
        <v>341</v>
      </c>
      <c r="AJ207" t="s">
        <v>341</v>
      </c>
      <c r="AL207" t="s">
        <v>1471</v>
      </c>
      <c r="AM207" t="s">
        <v>1471</v>
      </c>
      <c r="AO207" t="s">
        <v>1472</v>
      </c>
      <c r="AP207" t="s">
        <v>1472</v>
      </c>
      <c r="AQ207" t="s">
        <v>92</v>
      </c>
      <c r="AS207" t="s">
        <v>93</v>
      </c>
      <c r="AT207">
        <v>8.98</v>
      </c>
      <c r="AU207">
        <v>1</v>
      </c>
      <c r="AV207">
        <v>8.98</v>
      </c>
      <c r="AW207">
        <v>0</v>
      </c>
      <c r="AY207">
        <v>0</v>
      </c>
      <c r="AZ207">
        <v>8.98</v>
      </c>
      <c r="BB207" t="s">
        <v>94</v>
      </c>
      <c r="BD207" t="s">
        <v>94</v>
      </c>
      <c r="BE207" t="s">
        <v>93</v>
      </c>
      <c r="BF207">
        <v>0</v>
      </c>
      <c r="BI207" t="s">
        <v>93</v>
      </c>
      <c r="BR207" t="s">
        <v>1473</v>
      </c>
    </row>
    <row r="208" spans="1:71" x14ac:dyDescent="0.2">
      <c r="A208" s="1">
        <v>45908</v>
      </c>
      <c r="B208" t="s">
        <v>1474</v>
      </c>
      <c r="C208" t="s">
        <v>73</v>
      </c>
      <c r="E208">
        <v>1</v>
      </c>
      <c r="F208" t="s">
        <v>74</v>
      </c>
      <c r="G208">
        <v>7.98</v>
      </c>
      <c r="H208">
        <v>0</v>
      </c>
      <c r="I208">
        <v>0</v>
      </c>
      <c r="J208">
        <v>0</v>
      </c>
      <c r="K208">
        <v>7.98</v>
      </c>
      <c r="L208" t="s">
        <v>422</v>
      </c>
      <c r="N208" t="s">
        <v>76</v>
      </c>
      <c r="O208" t="s">
        <v>77</v>
      </c>
      <c r="P208" s="1">
        <v>45938</v>
      </c>
      <c r="Q208" t="s">
        <v>194</v>
      </c>
      <c r="R208" t="s">
        <v>519</v>
      </c>
      <c r="S208" s="1">
        <v>45969</v>
      </c>
      <c r="T208" t="s">
        <v>1448</v>
      </c>
      <c r="U208">
        <v>1</v>
      </c>
      <c r="V208" t="s">
        <v>80</v>
      </c>
      <c r="W208">
        <v>7.98</v>
      </c>
      <c r="X208">
        <v>0</v>
      </c>
      <c r="Z208">
        <v>0</v>
      </c>
      <c r="AA208">
        <v>7.98</v>
      </c>
      <c r="AB208" t="s">
        <v>196</v>
      </c>
      <c r="AC208" t="s">
        <v>139</v>
      </c>
      <c r="AD208" t="s">
        <v>1383</v>
      </c>
      <c r="AE208" t="s">
        <v>1384</v>
      </c>
      <c r="AF208" t="str">
        <f>"43202222"</f>
        <v>43202222</v>
      </c>
      <c r="AG208" t="s">
        <v>84</v>
      </c>
      <c r="AH208" t="s">
        <v>112</v>
      </c>
      <c r="AI208" t="s">
        <v>328</v>
      </c>
      <c r="AJ208" t="s">
        <v>329</v>
      </c>
      <c r="AL208" t="s">
        <v>1385</v>
      </c>
      <c r="AM208" t="s">
        <v>1385</v>
      </c>
      <c r="AO208" t="s">
        <v>1386</v>
      </c>
      <c r="AP208" t="s">
        <v>1386</v>
      </c>
      <c r="AQ208" t="s">
        <v>92</v>
      </c>
      <c r="AS208" t="s">
        <v>93</v>
      </c>
      <c r="AT208">
        <v>7.98</v>
      </c>
      <c r="AU208">
        <v>1</v>
      </c>
      <c r="AV208">
        <v>7.98</v>
      </c>
      <c r="AW208">
        <v>0</v>
      </c>
      <c r="AY208">
        <v>0</v>
      </c>
      <c r="AZ208">
        <v>7.98</v>
      </c>
      <c r="BB208" t="s">
        <v>94</v>
      </c>
      <c r="BD208" t="s">
        <v>94</v>
      </c>
      <c r="BE208" t="s">
        <v>431</v>
      </c>
      <c r="BF208">
        <v>0.01</v>
      </c>
      <c r="BI208" t="s">
        <v>93</v>
      </c>
      <c r="BR208" t="s">
        <v>1385</v>
      </c>
    </row>
    <row r="209" spans="1:71" x14ac:dyDescent="0.2">
      <c r="A209" s="1">
        <v>45908</v>
      </c>
      <c r="B209" t="s">
        <v>1475</v>
      </c>
      <c r="C209" t="s">
        <v>73</v>
      </c>
      <c r="E209">
        <v>1</v>
      </c>
      <c r="F209" t="s">
        <v>74</v>
      </c>
      <c r="G209">
        <v>1000</v>
      </c>
      <c r="H209">
        <v>0</v>
      </c>
      <c r="I209">
        <v>0</v>
      </c>
      <c r="J209">
        <v>0</v>
      </c>
      <c r="K209">
        <v>1000</v>
      </c>
      <c r="L209" t="s">
        <v>422</v>
      </c>
      <c r="N209" t="s">
        <v>76</v>
      </c>
      <c r="O209" t="s">
        <v>77</v>
      </c>
      <c r="P209" s="1">
        <v>45908</v>
      </c>
      <c r="Q209" t="s">
        <v>194</v>
      </c>
      <c r="R209" t="s">
        <v>93</v>
      </c>
      <c r="S209" t="s">
        <v>93</v>
      </c>
      <c r="U209">
        <v>1</v>
      </c>
      <c r="V209" t="s">
        <v>505</v>
      </c>
      <c r="W209">
        <v>1000</v>
      </c>
      <c r="Z209">
        <v>0</v>
      </c>
      <c r="AA209">
        <v>1000</v>
      </c>
      <c r="AC209" t="s">
        <v>506</v>
      </c>
      <c r="AD209" t="s">
        <v>507</v>
      </c>
      <c r="AE209" t="s">
        <v>508</v>
      </c>
      <c r="AF209" t="str">
        <f>"64151505"</f>
        <v>64151505</v>
      </c>
      <c r="AG209" t="s">
        <v>509</v>
      </c>
      <c r="AH209" t="s">
        <v>510</v>
      </c>
      <c r="AI209" t="s">
        <v>511</v>
      </c>
      <c r="AJ209" t="s">
        <v>512</v>
      </c>
      <c r="AL209" t="s">
        <v>513</v>
      </c>
      <c r="AM209" t="s">
        <v>514</v>
      </c>
      <c r="AO209" t="s">
        <v>515</v>
      </c>
      <c r="AP209" t="s">
        <v>515</v>
      </c>
      <c r="AQ209" t="s">
        <v>92</v>
      </c>
      <c r="AS209" t="s">
        <v>93</v>
      </c>
      <c r="AT209">
        <v>1000</v>
      </c>
      <c r="AU209">
        <v>1</v>
      </c>
      <c r="AV209">
        <v>1000</v>
      </c>
      <c r="AY209">
        <v>0</v>
      </c>
      <c r="AZ209">
        <v>1000</v>
      </c>
      <c r="BB209" t="s">
        <v>94</v>
      </c>
      <c r="BD209" t="s">
        <v>94</v>
      </c>
      <c r="BE209" t="s">
        <v>93</v>
      </c>
      <c r="BF209">
        <v>0</v>
      </c>
      <c r="BI209" t="s">
        <v>93</v>
      </c>
      <c r="BR209" t="s">
        <v>324</v>
      </c>
    </row>
    <row r="210" spans="1:71" x14ac:dyDescent="0.2">
      <c r="A210" s="1">
        <v>45908</v>
      </c>
      <c r="B210" t="s">
        <v>1476</v>
      </c>
      <c r="C210" t="s">
        <v>73</v>
      </c>
      <c r="E210">
        <v>1</v>
      </c>
      <c r="F210" t="s">
        <v>74</v>
      </c>
      <c r="G210">
        <v>27.99</v>
      </c>
      <c r="H210">
        <v>0</v>
      </c>
      <c r="I210">
        <v>0</v>
      </c>
      <c r="J210">
        <v>0</v>
      </c>
      <c r="K210">
        <v>27.99</v>
      </c>
      <c r="L210" t="s">
        <v>422</v>
      </c>
      <c r="N210" t="s">
        <v>76</v>
      </c>
      <c r="O210" t="s">
        <v>77</v>
      </c>
      <c r="P210" s="1">
        <v>45908</v>
      </c>
      <c r="Q210" t="s">
        <v>194</v>
      </c>
      <c r="R210" t="s">
        <v>519</v>
      </c>
      <c r="S210" s="1">
        <v>45999</v>
      </c>
      <c r="T210" t="s">
        <v>1477</v>
      </c>
      <c r="U210">
        <v>1</v>
      </c>
      <c r="V210" t="s">
        <v>80</v>
      </c>
      <c r="W210">
        <v>27.99</v>
      </c>
      <c r="X210">
        <v>0</v>
      </c>
      <c r="Z210">
        <v>0</v>
      </c>
      <c r="AA210">
        <v>27.99</v>
      </c>
      <c r="AB210" t="s">
        <v>196</v>
      </c>
      <c r="AC210" t="s">
        <v>333</v>
      </c>
      <c r="AD210" t="s">
        <v>1478</v>
      </c>
      <c r="AE210" t="s">
        <v>1479</v>
      </c>
      <c r="AF210" t="str">
        <f>"54111501"</f>
        <v>54111501</v>
      </c>
      <c r="AG210" t="s">
        <v>232</v>
      </c>
      <c r="AH210" t="s">
        <v>233</v>
      </c>
      <c r="AI210" t="s">
        <v>621</v>
      </c>
      <c r="AJ210" t="s">
        <v>622</v>
      </c>
      <c r="AL210" t="s">
        <v>1480</v>
      </c>
      <c r="AM210" t="s">
        <v>1480</v>
      </c>
      <c r="AO210" t="s">
        <v>1481</v>
      </c>
      <c r="AP210" t="s">
        <v>1481</v>
      </c>
      <c r="AQ210" t="s">
        <v>92</v>
      </c>
      <c r="AS210" t="s">
        <v>93</v>
      </c>
      <c r="AT210">
        <v>27.99</v>
      </c>
      <c r="AU210">
        <v>1</v>
      </c>
      <c r="AV210">
        <v>27.99</v>
      </c>
      <c r="AW210">
        <v>0</v>
      </c>
      <c r="AY210">
        <v>0</v>
      </c>
      <c r="AZ210">
        <v>27.99</v>
      </c>
      <c r="BB210" t="s">
        <v>94</v>
      </c>
      <c r="BD210" t="s">
        <v>94</v>
      </c>
      <c r="BE210" t="s">
        <v>93</v>
      </c>
      <c r="BF210">
        <v>0</v>
      </c>
      <c r="BI210" t="s">
        <v>93</v>
      </c>
      <c r="BR210" t="s">
        <v>1482</v>
      </c>
    </row>
    <row r="211" spans="1:71" x14ac:dyDescent="0.2">
      <c r="A211" s="1">
        <v>45908</v>
      </c>
      <c r="B211" t="s">
        <v>1483</v>
      </c>
      <c r="C211" t="s">
        <v>73</v>
      </c>
      <c r="E211">
        <v>1</v>
      </c>
      <c r="F211" t="s">
        <v>74</v>
      </c>
      <c r="G211">
        <v>94.99</v>
      </c>
      <c r="H211">
        <v>0</v>
      </c>
      <c r="I211">
        <v>0</v>
      </c>
      <c r="J211">
        <v>0</v>
      </c>
      <c r="K211">
        <v>94.99</v>
      </c>
      <c r="L211" t="s">
        <v>422</v>
      </c>
      <c r="N211" t="s">
        <v>76</v>
      </c>
      <c r="O211" t="s">
        <v>77</v>
      </c>
      <c r="P211" s="1">
        <v>45908</v>
      </c>
      <c r="Q211" t="s">
        <v>194</v>
      </c>
      <c r="R211" t="s">
        <v>519</v>
      </c>
      <c r="S211" s="1">
        <v>45969</v>
      </c>
      <c r="T211" t="s">
        <v>1484</v>
      </c>
      <c r="U211">
        <v>1</v>
      </c>
      <c r="V211" t="s">
        <v>80</v>
      </c>
      <c r="W211">
        <v>94.99</v>
      </c>
      <c r="X211">
        <v>0</v>
      </c>
      <c r="Z211">
        <v>0</v>
      </c>
      <c r="AA211">
        <v>94.99</v>
      </c>
      <c r="AB211" t="s">
        <v>196</v>
      </c>
      <c r="AC211" t="s">
        <v>208</v>
      </c>
      <c r="AD211" t="s">
        <v>1485</v>
      </c>
      <c r="AE211" t="s">
        <v>1486</v>
      </c>
      <c r="AF211" t="str">
        <f>"45121600"</f>
        <v>45121600</v>
      </c>
      <c r="AG211" t="s">
        <v>211</v>
      </c>
      <c r="AH211" t="s">
        <v>212</v>
      </c>
      <c r="AI211" t="s">
        <v>213</v>
      </c>
      <c r="AJ211" t="s">
        <v>213</v>
      </c>
      <c r="AL211" t="s">
        <v>1487</v>
      </c>
      <c r="AM211" t="s">
        <v>1487</v>
      </c>
      <c r="AP211" t="s">
        <v>1488</v>
      </c>
      <c r="AQ211" t="s">
        <v>92</v>
      </c>
      <c r="AS211" t="s">
        <v>93</v>
      </c>
      <c r="AT211">
        <v>94.99</v>
      </c>
      <c r="AU211">
        <v>1</v>
      </c>
      <c r="AV211">
        <v>94.99</v>
      </c>
      <c r="AW211">
        <v>0</v>
      </c>
      <c r="AY211">
        <v>0</v>
      </c>
      <c r="AZ211">
        <v>94.99</v>
      </c>
      <c r="BB211" t="s">
        <v>94</v>
      </c>
      <c r="BD211" t="s">
        <v>94</v>
      </c>
      <c r="BE211" t="s">
        <v>431</v>
      </c>
      <c r="BF211">
        <v>5</v>
      </c>
      <c r="BI211" t="s">
        <v>93</v>
      </c>
      <c r="BR211" t="s">
        <v>1489</v>
      </c>
    </row>
    <row r="212" spans="1:71" x14ac:dyDescent="0.2">
      <c r="A212" s="1">
        <v>45908</v>
      </c>
      <c r="B212" t="s">
        <v>1490</v>
      </c>
      <c r="C212" t="s">
        <v>73</v>
      </c>
      <c r="E212">
        <v>1</v>
      </c>
      <c r="F212" t="s">
        <v>74</v>
      </c>
      <c r="G212">
        <v>31.99</v>
      </c>
      <c r="H212">
        <v>0</v>
      </c>
      <c r="I212">
        <v>0</v>
      </c>
      <c r="J212">
        <v>0</v>
      </c>
      <c r="K212">
        <v>31.99</v>
      </c>
      <c r="L212" t="s">
        <v>422</v>
      </c>
      <c r="N212" t="s">
        <v>76</v>
      </c>
      <c r="O212" t="s">
        <v>77</v>
      </c>
      <c r="P212" s="1">
        <v>45938</v>
      </c>
      <c r="Q212" t="s">
        <v>194</v>
      </c>
      <c r="R212" t="s">
        <v>519</v>
      </c>
      <c r="S212" s="1">
        <v>45969</v>
      </c>
      <c r="T212" t="s">
        <v>1401</v>
      </c>
      <c r="U212">
        <v>1</v>
      </c>
      <c r="V212" t="s">
        <v>80</v>
      </c>
      <c r="W212">
        <v>31.99</v>
      </c>
      <c r="X212">
        <v>0</v>
      </c>
      <c r="Z212">
        <v>0</v>
      </c>
      <c r="AA212">
        <v>31.99</v>
      </c>
      <c r="AB212" t="s">
        <v>196</v>
      </c>
      <c r="AC212" t="s">
        <v>115</v>
      </c>
      <c r="AD212" t="s">
        <v>1491</v>
      </c>
      <c r="AE212" t="s">
        <v>1492</v>
      </c>
      <c r="AF212" t="str">
        <f>"43211614"</f>
        <v>43211614</v>
      </c>
      <c r="AG212" t="s">
        <v>84</v>
      </c>
      <c r="AH212" t="s">
        <v>85</v>
      </c>
      <c r="AI212" t="s">
        <v>86</v>
      </c>
      <c r="AJ212" t="s">
        <v>87</v>
      </c>
      <c r="AK212" t="s">
        <v>88</v>
      </c>
      <c r="AL212" t="s">
        <v>89</v>
      </c>
      <c r="AM212" t="s">
        <v>89</v>
      </c>
      <c r="AO212" t="s">
        <v>1493</v>
      </c>
      <c r="AP212" t="s">
        <v>1493</v>
      </c>
      <c r="AQ212" t="s">
        <v>92</v>
      </c>
      <c r="AS212" t="s">
        <v>93</v>
      </c>
      <c r="AT212">
        <v>31.99</v>
      </c>
      <c r="AU212">
        <v>1</v>
      </c>
      <c r="AV212">
        <v>31.99</v>
      </c>
      <c r="AW212">
        <v>0</v>
      </c>
      <c r="AY212">
        <v>0</v>
      </c>
      <c r="AZ212">
        <v>31.99</v>
      </c>
      <c r="BB212" t="s">
        <v>94</v>
      </c>
      <c r="BD212" t="s">
        <v>94</v>
      </c>
      <c r="BE212" t="s">
        <v>93</v>
      </c>
      <c r="BF212">
        <v>0</v>
      </c>
      <c r="BI212" t="s">
        <v>93</v>
      </c>
      <c r="BR212" t="s">
        <v>95</v>
      </c>
      <c r="BS212" t="s">
        <v>96</v>
      </c>
    </row>
    <row r="213" spans="1:71" x14ac:dyDescent="0.2">
      <c r="A213" s="1">
        <v>45908</v>
      </c>
      <c r="B213" t="s">
        <v>1494</v>
      </c>
      <c r="C213" t="s">
        <v>73</v>
      </c>
      <c r="E213">
        <v>1</v>
      </c>
      <c r="F213" t="s">
        <v>74</v>
      </c>
      <c r="G213">
        <v>7.99</v>
      </c>
      <c r="H213">
        <v>0</v>
      </c>
      <c r="I213">
        <v>0</v>
      </c>
      <c r="J213">
        <v>0</v>
      </c>
      <c r="K213">
        <v>7.99</v>
      </c>
      <c r="L213" t="s">
        <v>422</v>
      </c>
      <c r="N213" t="s">
        <v>76</v>
      </c>
      <c r="O213" t="s">
        <v>77</v>
      </c>
      <c r="P213" s="1">
        <v>45938</v>
      </c>
      <c r="Q213" t="s">
        <v>194</v>
      </c>
      <c r="R213" t="s">
        <v>519</v>
      </c>
      <c r="S213" s="1">
        <v>45969</v>
      </c>
      <c r="T213" t="s">
        <v>1407</v>
      </c>
      <c r="U213">
        <v>1</v>
      </c>
      <c r="V213" t="s">
        <v>80</v>
      </c>
      <c r="W213">
        <v>7.99</v>
      </c>
      <c r="X213">
        <v>0</v>
      </c>
      <c r="Z213">
        <v>0</v>
      </c>
      <c r="AA213">
        <v>7.99</v>
      </c>
      <c r="AB213" t="s">
        <v>196</v>
      </c>
      <c r="AC213" t="s">
        <v>459</v>
      </c>
      <c r="AD213" t="s">
        <v>1495</v>
      </c>
      <c r="AE213" t="s">
        <v>1496</v>
      </c>
      <c r="AF213" t="str">
        <f>"39112000"</f>
        <v>39112000</v>
      </c>
      <c r="AG213" t="s">
        <v>354</v>
      </c>
      <c r="AH213" t="s">
        <v>355</v>
      </c>
      <c r="AI213" t="s">
        <v>1221</v>
      </c>
      <c r="AJ213" t="s">
        <v>1221</v>
      </c>
      <c r="AL213" t="s">
        <v>1497</v>
      </c>
      <c r="AM213" t="s">
        <v>1497</v>
      </c>
      <c r="AO213" t="s">
        <v>1498</v>
      </c>
      <c r="AP213" t="s">
        <v>1499</v>
      </c>
      <c r="AQ213" t="s">
        <v>92</v>
      </c>
      <c r="AS213" t="s">
        <v>93</v>
      </c>
      <c r="AT213">
        <v>7.99</v>
      </c>
      <c r="AU213">
        <v>1</v>
      </c>
      <c r="AV213">
        <v>7.99</v>
      </c>
      <c r="AW213">
        <v>0</v>
      </c>
      <c r="AY213">
        <v>0</v>
      </c>
      <c r="AZ213">
        <v>7.99</v>
      </c>
      <c r="BB213" t="s">
        <v>94</v>
      </c>
      <c r="BD213" t="s">
        <v>94</v>
      </c>
      <c r="BE213" t="s">
        <v>93</v>
      </c>
      <c r="BF213">
        <v>0</v>
      </c>
      <c r="BI213" t="s">
        <v>93</v>
      </c>
      <c r="BR213" t="s">
        <v>1497</v>
      </c>
    </row>
    <row r="214" spans="1:71" x14ac:dyDescent="0.2">
      <c r="A214" s="1">
        <v>45908</v>
      </c>
      <c r="B214" t="s">
        <v>1500</v>
      </c>
      <c r="C214" t="s">
        <v>73</v>
      </c>
      <c r="E214">
        <v>1</v>
      </c>
      <c r="F214" t="s">
        <v>74</v>
      </c>
      <c r="G214">
        <v>16.89</v>
      </c>
      <c r="H214">
        <v>0</v>
      </c>
      <c r="I214">
        <v>0</v>
      </c>
      <c r="J214">
        <v>0</v>
      </c>
      <c r="K214">
        <v>16.89</v>
      </c>
      <c r="L214" t="s">
        <v>422</v>
      </c>
      <c r="N214" t="s">
        <v>76</v>
      </c>
      <c r="O214" t="s">
        <v>77</v>
      </c>
      <c r="P214" s="1">
        <v>45938</v>
      </c>
      <c r="Q214" t="s">
        <v>194</v>
      </c>
      <c r="R214" t="s">
        <v>519</v>
      </c>
      <c r="S214" s="1">
        <v>45969</v>
      </c>
      <c r="T214" t="s">
        <v>1401</v>
      </c>
      <c r="U214">
        <v>1</v>
      </c>
      <c r="V214" t="s">
        <v>80</v>
      </c>
      <c r="W214">
        <v>16.89</v>
      </c>
      <c r="X214">
        <v>0</v>
      </c>
      <c r="Z214">
        <v>0</v>
      </c>
      <c r="AA214">
        <v>16.89</v>
      </c>
      <c r="AB214" t="s">
        <v>196</v>
      </c>
      <c r="AC214" t="s">
        <v>139</v>
      </c>
      <c r="AD214" t="s">
        <v>1501</v>
      </c>
      <c r="AE214" t="s">
        <v>1502</v>
      </c>
      <c r="AF214" t="str">
        <f>"39121400"</f>
        <v>39121400</v>
      </c>
      <c r="AG214" t="s">
        <v>354</v>
      </c>
      <c r="AH214" t="s">
        <v>394</v>
      </c>
      <c r="AI214" t="s">
        <v>395</v>
      </c>
      <c r="AJ214" t="s">
        <v>395</v>
      </c>
      <c r="AL214" t="s">
        <v>1503</v>
      </c>
      <c r="AM214" t="s">
        <v>1503</v>
      </c>
      <c r="AO214" t="s">
        <v>1504</v>
      </c>
      <c r="AP214" t="s">
        <v>1504</v>
      </c>
      <c r="AQ214" t="s">
        <v>92</v>
      </c>
      <c r="AS214" t="s">
        <v>93</v>
      </c>
      <c r="AT214">
        <v>16.89</v>
      </c>
      <c r="AU214">
        <v>1</v>
      </c>
      <c r="AV214">
        <v>16.89</v>
      </c>
      <c r="AW214">
        <v>0</v>
      </c>
      <c r="AY214">
        <v>0</v>
      </c>
      <c r="AZ214">
        <v>16.89</v>
      </c>
      <c r="BB214" t="s">
        <v>94</v>
      </c>
      <c r="BD214" t="s">
        <v>94</v>
      </c>
      <c r="BE214" t="s">
        <v>431</v>
      </c>
      <c r="BF214">
        <v>1.1000000000000001</v>
      </c>
      <c r="BI214" t="s">
        <v>93</v>
      </c>
      <c r="BR214" t="s">
        <v>1503</v>
      </c>
    </row>
    <row r="215" spans="1:71" x14ac:dyDescent="0.2">
      <c r="A215" s="1">
        <v>45908</v>
      </c>
      <c r="B215" t="s">
        <v>1505</v>
      </c>
      <c r="C215" t="s">
        <v>73</v>
      </c>
      <c r="E215">
        <v>1</v>
      </c>
      <c r="F215" t="s">
        <v>74</v>
      </c>
      <c r="G215">
        <v>10.44</v>
      </c>
      <c r="H215">
        <v>0</v>
      </c>
      <c r="I215">
        <v>0</v>
      </c>
      <c r="J215">
        <v>0</v>
      </c>
      <c r="K215">
        <v>10.44</v>
      </c>
      <c r="L215" t="s">
        <v>422</v>
      </c>
      <c r="N215" t="s">
        <v>76</v>
      </c>
      <c r="O215" t="s">
        <v>77</v>
      </c>
      <c r="P215" s="1">
        <v>45938</v>
      </c>
      <c r="Q215" t="s">
        <v>194</v>
      </c>
      <c r="R215" t="s">
        <v>519</v>
      </c>
      <c r="S215" s="1">
        <v>45969</v>
      </c>
      <c r="T215" t="s">
        <v>1401</v>
      </c>
      <c r="U215">
        <v>1</v>
      </c>
      <c r="V215" t="s">
        <v>80</v>
      </c>
      <c r="W215">
        <v>10.44</v>
      </c>
      <c r="X215">
        <v>0</v>
      </c>
      <c r="Z215">
        <v>0</v>
      </c>
      <c r="AA215">
        <v>10.44</v>
      </c>
      <c r="AB215" t="s">
        <v>196</v>
      </c>
      <c r="AC215" t="s">
        <v>139</v>
      </c>
      <c r="AD215" t="s">
        <v>1506</v>
      </c>
      <c r="AE215" t="s">
        <v>1507</v>
      </c>
      <c r="AF215" t="str">
        <f>"43202222"</f>
        <v>43202222</v>
      </c>
      <c r="AG215" t="s">
        <v>84</v>
      </c>
      <c r="AH215" t="s">
        <v>112</v>
      </c>
      <c r="AI215" t="s">
        <v>328</v>
      </c>
      <c r="AJ215" t="s">
        <v>329</v>
      </c>
      <c r="AL215" t="s">
        <v>1508</v>
      </c>
      <c r="AM215" t="s">
        <v>1509</v>
      </c>
      <c r="AO215" t="s">
        <v>1510</v>
      </c>
      <c r="AP215" t="s">
        <v>1510</v>
      </c>
      <c r="AQ215" t="s">
        <v>92</v>
      </c>
      <c r="AS215" t="s">
        <v>93</v>
      </c>
      <c r="AT215">
        <v>10.44</v>
      </c>
      <c r="AU215">
        <v>1</v>
      </c>
      <c r="AV215">
        <v>10.44</v>
      </c>
      <c r="AW215">
        <v>0</v>
      </c>
      <c r="AY215">
        <v>0</v>
      </c>
      <c r="AZ215">
        <v>10.44</v>
      </c>
      <c r="BB215" t="s">
        <v>94</v>
      </c>
      <c r="BD215" t="s">
        <v>94</v>
      </c>
      <c r="BE215" t="s">
        <v>431</v>
      </c>
      <c r="BF215">
        <v>0.55000000000000004</v>
      </c>
      <c r="BI215" t="s">
        <v>93</v>
      </c>
      <c r="BR215" t="s">
        <v>1508</v>
      </c>
    </row>
    <row r="216" spans="1:71" x14ac:dyDescent="0.2">
      <c r="A216" s="1">
        <v>45908</v>
      </c>
      <c r="B216" t="s">
        <v>1511</v>
      </c>
      <c r="C216" t="s">
        <v>73</v>
      </c>
      <c r="E216">
        <v>1</v>
      </c>
      <c r="F216" t="s">
        <v>74</v>
      </c>
      <c r="G216">
        <v>24.99</v>
      </c>
      <c r="H216">
        <v>0</v>
      </c>
      <c r="I216">
        <v>0</v>
      </c>
      <c r="J216">
        <v>0</v>
      </c>
      <c r="K216">
        <v>24.99</v>
      </c>
      <c r="L216" t="s">
        <v>422</v>
      </c>
      <c r="N216" t="s">
        <v>76</v>
      </c>
      <c r="O216" t="s">
        <v>77</v>
      </c>
      <c r="P216" s="1">
        <v>45938</v>
      </c>
      <c r="Q216" t="s">
        <v>194</v>
      </c>
      <c r="R216" t="s">
        <v>519</v>
      </c>
      <c r="S216" s="1">
        <v>45969</v>
      </c>
      <c r="T216" t="s">
        <v>1512</v>
      </c>
      <c r="U216">
        <v>1</v>
      </c>
      <c r="V216" t="s">
        <v>80</v>
      </c>
      <c r="W216">
        <v>24.99</v>
      </c>
      <c r="X216">
        <v>0</v>
      </c>
      <c r="Z216">
        <v>0</v>
      </c>
      <c r="AA216">
        <v>24.99</v>
      </c>
      <c r="AB216" t="s">
        <v>196</v>
      </c>
      <c r="AC216" t="s">
        <v>131</v>
      </c>
      <c r="AD216" t="s">
        <v>1513</v>
      </c>
      <c r="AE216" t="s">
        <v>1514</v>
      </c>
      <c r="AF216" t="str">
        <f>"44121700"</f>
        <v>44121700</v>
      </c>
      <c r="AG216" t="s">
        <v>199</v>
      </c>
      <c r="AH216" t="s">
        <v>1079</v>
      </c>
      <c r="AI216" t="s">
        <v>1080</v>
      </c>
      <c r="AJ216" t="s">
        <v>1080</v>
      </c>
      <c r="AL216" t="s">
        <v>1515</v>
      </c>
      <c r="AM216" t="s">
        <v>1515</v>
      </c>
      <c r="AO216" t="s">
        <v>1516</v>
      </c>
      <c r="AP216" t="s">
        <v>1516</v>
      </c>
      <c r="AQ216" t="s">
        <v>92</v>
      </c>
      <c r="AS216" t="s">
        <v>93</v>
      </c>
      <c r="AT216">
        <v>24.99</v>
      </c>
      <c r="AU216">
        <v>1</v>
      </c>
      <c r="AV216">
        <v>24.99</v>
      </c>
      <c r="AW216">
        <v>0</v>
      </c>
      <c r="AY216">
        <v>0</v>
      </c>
      <c r="AZ216">
        <v>24.99</v>
      </c>
      <c r="BB216" t="s">
        <v>94</v>
      </c>
      <c r="BD216" t="s">
        <v>94</v>
      </c>
      <c r="BE216" t="s">
        <v>93</v>
      </c>
      <c r="BF216">
        <v>0</v>
      </c>
      <c r="BI216" t="s">
        <v>93</v>
      </c>
      <c r="BR216" t="s">
        <v>1517</v>
      </c>
    </row>
    <row r="217" spans="1:71" x14ac:dyDescent="0.2">
      <c r="A217" s="1">
        <v>45908</v>
      </c>
      <c r="B217" t="s">
        <v>1518</v>
      </c>
      <c r="C217" t="s">
        <v>73</v>
      </c>
      <c r="E217">
        <v>1</v>
      </c>
      <c r="F217" t="s">
        <v>74</v>
      </c>
      <c r="G217">
        <v>24.99</v>
      </c>
      <c r="H217">
        <v>0</v>
      </c>
      <c r="I217">
        <v>0</v>
      </c>
      <c r="J217">
        <v>0</v>
      </c>
      <c r="K217">
        <v>24.99</v>
      </c>
      <c r="L217" t="s">
        <v>422</v>
      </c>
      <c r="N217" t="s">
        <v>76</v>
      </c>
      <c r="O217" t="s">
        <v>77</v>
      </c>
      <c r="P217" s="1">
        <v>45938</v>
      </c>
      <c r="Q217" t="s">
        <v>194</v>
      </c>
      <c r="R217" t="s">
        <v>519</v>
      </c>
      <c r="S217" s="1">
        <v>45969</v>
      </c>
      <c r="T217" t="s">
        <v>1401</v>
      </c>
      <c r="U217">
        <v>1</v>
      </c>
      <c r="V217" t="s">
        <v>80</v>
      </c>
      <c r="W217">
        <v>24.99</v>
      </c>
      <c r="X217">
        <v>0</v>
      </c>
      <c r="Z217">
        <v>0</v>
      </c>
      <c r="AA217">
        <v>24.99</v>
      </c>
      <c r="AB217" t="s">
        <v>196</v>
      </c>
      <c r="AC217" t="s">
        <v>131</v>
      </c>
      <c r="AD217" t="s">
        <v>1513</v>
      </c>
      <c r="AE217" t="s">
        <v>1514</v>
      </c>
      <c r="AF217" t="str">
        <f>"44121700"</f>
        <v>44121700</v>
      </c>
      <c r="AG217" t="s">
        <v>199</v>
      </c>
      <c r="AH217" t="s">
        <v>1079</v>
      </c>
      <c r="AI217" t="s">
        <v>1080</v>
      </c>
      <c r="AJ217" t="s">
        <v>1080</v>
      </c>
      <c r="AL217" t="s">
        <v>1515</v>
      </c>
      <c r="AM217" t="s">
        <v>1515</v>
      </c>
      <c r="AO217" t="s">
        <v>1516</v>
      </c>
      <c r="AP217" t="s">
        <v>1516</v>
      </c>
      <c r="AQ217" t="s">
        <v>92</v>
      </c>
      <c r="AS217" t="s">
        <v>93</v>
      </c>
      <c r="AT217">
        <v>24.99</v>
      </c>
      <c r="AU217">
        <v>1</v>
      </c>
      <c r="AV217">
        <v>24.99</v>
      </c>
      <c r="AW217">
        <v>0</v>
      </c>
      <c r="AY217">
        <v>0</v>
      </c>
      <c r="AZ217">
        <v>24.99</v>
      </c>
      <c r="BB217" t="s">
        <v>94</v>
      </c>
      <c r="BD217" t="s">
        <v>94</v>
      </c>
      <c r="BE217" t="s">
        <v>93</v>
      </c>
      <c r="BF217">
        <v>0</v>
      </c>
      <c r="BI217" t="s">
        <v>93</v>
      </c>
      <c r="BR217" t="s">
        <v>1517</v>
      </c>
    </row>
    <row r="218" spans="1:71" x14ac:dyDescent="0.2">
      <c r="A218" s="1">
        <v>45908</v>
      </c>
      <c r="B218" t="s">
        <v>1519</v>
      </c>
      <c r="C218" t="s">
        <v>73</v>
      </c>
      <c r="E218">
        <v>1</v>
      </c>
      <c r="F218" t="s">
        <v>74</v>
      </c>
      <c r="G218">
        <v>10.44</v>
      </c>
      <c r="H218">
        <v>0</v>
      </c>
      <c r="I218">
        <v>0</v>
      </c>
      <c r="J218">
        <v>0</v>
      </c>
      <c r="K218">
        <v>10.44</v>
      </c>
      <c r="L218" t="s">
        <v>422</v>
      </c>
      <c r="N218" t="s">
        <v>76</v>
      </c>
      <c r="O218" t="s">
        <v>77</v>
      </c>
      <c r="P218" s="1">
        <v>45938</v>
      </c>
      <c r="Q218" t="s">
        <v>194</v>
      </c>
      <c r="R218" t="s">
        <v>519</v>
      </c>
      <c r="S218" s="1">
        <v>45969</v>
      </c>
      <c r="T218" t="s">
        <v>1401</v>
      </c>
      <c r="U218">
        <v>1</v>
      </c>
      <c r="V218" t="s">
        <v>80</v>
      </c>
      <c r="W218">
        <v>10.44</v>
      </c>
      <c r="X218">
        <v>0</v>
      </c>
      <c r="Z218">
        <v>0</v>
      </c>
      <c r="AA218">
        <v>10.44</v>
      </c>
      <c r="AB218" t="s">
        <v>196</v>
      </c>
      <c r="AC218" t="s">
        <v>131</v>
      </c>
      <c r="AD218" t="s">
        <v>1293</v>
      </c>
      <c r="AE218" t="s">
        <v>1294</v>
      </c>
      <c r="AF218" t="str">
        <f>"43201830"</f>
        <v>43201830</v>
      </c>
      <c r="AG218" t="s">
        <v>84</v>
      </c>
      <c r="AH218" t="s">
        <v>112</v>
      </c>
      <c r="AI218" t="s">
        <v>1295</v>
      </c>
      <c r="AJ218" t="s">
        <v>1296</v>
      </c>
      <c r="AL218" t="s">
        <v>1297</v>
      </c>
      <c r="AM218" t="s">
        <v>1297</v>
      </c>
      <c r="AO218" t="s">
        <v>1298</v>
      </c>
      <c r="AP218" t="s">
        <v>1299</v>
      </c>
      <c r="AQ218" t="s">
        <v>92</v>
      </c>
      <c r="AS218" t="s">
        <v>93</v>
      </c>
      <c r="AT218">
        <v>10.44</v>
      </c>
      <c r="AU218">
        <v>1</v>
      </c>
      <c r="AV218">
        <v>10.44</v>
      </c>
      <c r="AW218">
        <v>0</v>
      </c>
      <c r="AY218">
        <v>0</v>
      </c>
      <c r="AZ218">
        <v>10.44</v>
      </c>
      <c r="BB218" t="s">
        <v>94</v>
      </c>
      <c r="BD218" t="s">
        <v>94</v>
      </c>
      <c r="BE218" t="s">
        <v>431</v>
      </c>
      <c r="BF218">
        <v>0.55000000000000004</v>
      </c>
      <c r="BI218" t="s">
        <v>93</v>
      </c>
      <c r="BR218" t="s">
        <v>1297</v>
      </c>
    </row>
    <row r="219" spans="1:71" x14ac:dyDescent="0.2">
      <c r="A219" s="1">
        <v>45908</v>
      </c>
      <c r="B219" t="s">
        <v>1520</v>
      </c>
      <c r="C219" t="s">
        <v>73</v>
      </c>
      <c r="E219">
        <v>1</v>
      </c>
      <c r="F219" t="s">
        <v>74</v>
      </c>
      <c r="G219">
        <v>85.35</v>
      </c>
      <c r="H219">
        <v>0</v>
      </c>
      <c r="I219">
        <v>0</v>
      </c>
      <c r="J219">
        <v>0</v>
      </c>
      <c r="K219">
        <v>85.35</v>
      </c>
      <c r="L219" t="s">
        <v>422</v>
      </c>
      <c r="N219" t="s">
        <v>76</v>
      </c>
      <c r="O219" t="s">
        <v>77</v>
      </c>
      <c r="P219" s="1">
        <v>45908</v>
      </c>
      <c r="Q219" t="s">
        <v>194</v>
      </c>
      <c r="R219" t="s">
        <v>519</v>
      </c>
      <c r="S219" s="1">
        <v>45999</v>
      </c>
      <c r="T219" t="s">
        <v>1477</v>
      </c>
      <c r="U219">
        <v>1</v>
      </c>
      <c r="V219" t="s">
        <v>80</v>
      </c>
      <c r="W219">
        <v>85.35</v>
      </c>
      <c r="X219">
        <v>0</v>
      </c>
      <c r="Z219">
        <v>0</v>
      </c>
      <c r="AA219">
        <v>85.35</v>
      </c>
      <c r="AB219" t="s">
        <v>196</v>
      </c>
      <c r="AC219" t="s">
        <v>115</v>
      </c>
      <c r="AD219" t="s">
        <v>1521</v>
      </c>
      <c r="AE219" t="s">
        <v>1522</v>
      </c>
      <c r="AF219" t="str">
        <f>"32101600"</f>
        <v>32101600</v>
      </c>
      <c r="AG219" t="s">
        <v>967</v>
      </c>
      <c r="AH219" t="s">
        <v>968</v>
      </c>
      <c r="AI219" t="s">
        <v>969</v>
      </c>
      <c r="AJ219" t="s">
        <v>969</v>
      </c>
      <c r="AL219" t="s">
        <v>1523</v>
      </c>
      <c r="AM219" t="s">
        <v>1524</v>
      </c>
      <c r="AO219" t="s">
        <v>1525</v>
      </c>
      <c r="AP219" t="s">
        <v>1525</v>
      </c>
      <c r="AQ219" t="s">
        <v>92</v>
      </c>
      <c r="AS219" t="s">
        <v>93</v>
      </c>
      <c r="AT219">
        <v>85.35</v>
      </c>
      <c r="AU219">
        <v>1</v>
      </c>
      <c r="AV219">
        <v>85.35</v>
      </c>
      <c r="AW219">
        <v>0</v>
      </c>
      <c r="AY219">
        <v>0</v>
      </c>
      <c r="AZ219">
        <v>85.35</v>
      </c>
      <c r="BB219" t="s">
        <v>94</v>
      </c>
      <c r="BD219" t="s">
        <v>94</v>
      </c>
      <c r="BE219" t="s">
        <v>431</v>
      </c>
      <c r="BF219">
        <v>2.64</v>
      </c>
      <c r="BI219" t="s">
        <v>93</v>
      </c>
      <c r="BR219" t="s">
        <v>1526</v>
      </c>
    </row>
    <row r="220" spans="1:71" x14ac:dyDescent="0.2">
      <c r="A220" s="1">
        <v>45908</v>
      </c>
      <c r="B220" t="s">
        <v>1527</v>
      </c>
      <c r="C220" t="s">
        <v>73</v>
      </c>
      <c r="E220">
        <v>1</v>
      </c>
      <c r="F220" t="s">
        <v>74</v>
      </c>
      <c r="G220">
        <v>30.24</v>
      </c>
      <c r="H220">
        <v>59.99</v>
      </c>
      <c r="I220">
        <v>0</v>
      </c>
      <c r="J220">
        <v>0</v>
      </c>
      <c r="K220">
        <v>90.23</v>
      </c>
      <c r="L220" t="s">
        <v>422</v>
      </c>
      <c r="N220" t="s">
        <v>76</v>
      </c>
      <c r="O220" t="s">
        <v>77</v>
      </c>
      <c r="P220" s="1">
        <v>45969</v>
      </c>
      <c r="Q220" t="s">
        <v>194</v>
      </c>
      <c r="R220" t="s">
        <v>519</v>
      </c>
      <c r="S220" s="1">
        <v>45999</v>
      </c>
      <c r="T220" t="str">
        <f>"470268470029"</f>
        <v>470268470029</v>
      </c>
      <c r="U220">
        <v>1</v>
      </c>
      <c r="V220" t="s">
        <v>80</v>
      </c>
      <c r="W220">
        <v>30.24</v>
      </c>
      <c r="X220">
        <v>59.99</v>
      </c>
      <c r="Z220">
        <v>0</v>
      </c>
      <c r="AA220">
        <v>90.23</v>
      </c>
      <c r="AB220" t="s">
        <v>579</v>
      </c>
      <c r="AC220" t="s">
        <v>1528</v>
      </c>
      <c r="AD220" t="s">
        <v>1529</v>
      </c>
      <c r="AE220" t="s">
        <v>1530</v>
      </c>
      <c r="AF220" t="str">
        <f>"46182205"</f>
        <v>46182205</v>
      </c>
      <c r="AG220" t="s">
        <v>451</v>
      </c>
      <c r="AH220" t="s">
        <v>1461</v>
      </c>
      <c r="AI220" t="s">
        <v>1531</v>
      </c>
      <c r="AJ220" t="s">
        <v>1532</v>
      </c>
      <c r="AK220" t="s">
        <v>1533</v>
      </c>
      <c r="AL220" t="s">
        <v>1534</v>
      </c>
      <c r="AM220" t="s">
        <v>1535</v>
      </c>
      <c r="AO220" t="str">
        <f>"48121"</f>
        <v>48121</v>
      </c>
      <c r="AP220" t="str">
        <f>"48121"</f>
        <v>48121</v>
      </c>
      <c r="AQ220" t="s">
        <v>92</v>
      </c>
      <c r="AS220" t="s">
        <v>93</v>
      </c>
      <c r="AT220">
        <v>30.24</v>
      </c>
      <c r="AU220">
        <v>1</v>
      </c>
      <c r="AV220">
        <v>30.24</v>
      </c>
      <c r="AW220">
        <v>59.99</v>
      </c>
      <c r="AY220">
        <v>0</v>
      </c>
      <c r="AZ220">
        <v>90.23</v>
      </c>
      <c r="BB220" t="s">
        <v>94</v>
      </c>
      <c r="BD220" t="s">
        <v>94</v>
      </c>
      <c r="BE220" t="s">
        <v>431</v>
      </c>
      <c r="BF220">
        <v>1.1100000000000001</v>
      </c>
      <c r="BI220" t="s">
        <v>93</v>
      </c>
      <c r="BR220" t="s">
        <v>1536</v>
      </c>
    </row>
    <row r="221" spans="1:71" x14ac:dyDescent="0.2">
      <c r="A221" s="1">
        <v>45908</v>
      </c>
      <c r="B221" t="s">
        <v>1537</v>
      </c>
      <c r="C221" t="s">
        <v>73</v>
      </c>
      <c r="E221">
        <v>1</v>
      </c>
      <c r="F221" t="s">
        <v>74</v>
      </c>
      <c r="G221">
        <v>42.74</v>
      </c>
      <c r="H221">
        <v>0</v>
      </c>
      <c r="I221">
        <v>0</v>
      </c>
      <c r="J221">
        <v>0</v>
      </c>
      <c r="K221">
        <v>42.74</v>
      </c>
      <c r="L221" t="s">
        <v>422</v>
      </c>
      <c r="N221" t="s">
        <v>76</v>
      </c>
      <c r="O221" t="s">
        <v>77</v>
      </c>
      <c r="P221" s="1">
        <v>45938</v>
      </c>
      <c r="Q221" t="s">
        <v>194</v>
      </c>
      <c r="R221" t="s">
        <v>519</v>
      </c>
      <c r="S221" s="1">
        <v>45969</v>
      </c>
      <c r="T221" t="s">
        <v>1448</v>
      </c>
      <c r="U221">
        <v>1</v>
      </c>
      <c r="V221" t="s">
        <v>80</v>
      </c>
      <c r="W221">
        <v>42.74</v>
      </c>
      <c r="X221">
        <v>0</v>
      </c>
      <c r="Z221">
        <v>0</v>
      </c>
      <c r="AA221">
        <v>42.74</v>
      </c>
      <c r="AB221" t="s">
        <v>196</v>
      </c>
      <c r="AC221" t="s">
        <v>81</v>
      </c>
      <c r="AD221" t="s">
        <v>1538</v>
      </c>
      <c r="AE221" t="s">
        <v>1539</v>
      </c>
      <c r="AF221" t="str">
        <f>"43210000"</f>
        <v>43210000</v>
      </c>
      <c r="AG221" t="s">
        <v>84</v>
      </c>
      <c r="AH221" t="s">
        <v>85</v>
      </c>
      <c r="AI221" t="s">
        <v>85</v>
      </c>
      <c r="AJ221" t="s">
        <v>85</v>
      </c>
      <c r="AL221" t="s">
        <v>1540</v>
      </c>
      <c r="AM221" t="s">
        <v>1540</v>
      </c>
      <c r="AO221" t="s">
        <v>1541</v>
      </c>
      <c r="AP221" t="s">
        <v>1542</v>
      </c>
      <c r="AQ221" t="s">
        <v>92</v>
      </c>
      <c r="AS221" t="s">
        <v>93</v>
      </c>
      <c r="AT221">
        <v>42.74</v>
      </c>
      <c r="AU221">
        <v>1</v>
      </c>
      <c r="AV221">
        <v>42.74</v>
      </c>
      <c r="AW221">
        <v>0</v>
      </c>
      <c r="AY221">
        <v>0</v>
      </c>
      <c r="AZ221">
        <v>42.74</v>
      </c>
      <c r="BB221" t="s">
        <v>94</v>
      </c>
      <c r="BD221" t="s">
        <v>94</v>
      </c>
      <c r="BE221" t="s">
        <v>431</v>
      </c>
      <c r="BF221">
        <v>2.25</v>
      </c>
      <c r="BI221" t="s">
        <v>93</v>
      </c>
      <c r="BR221" t="s">
        <v>1540</v>
      </c>
    </row>
    <row r="222" spans="1:71" x14ac:dyDescent="0.2">
      <c r="A222" s="1">
        <v>45908</v>
      </c>
      <c r="B222" t="s">
        <v>1543</v>
      </c>
      <c r="C222" t="s">
        <v>73</v>
      </c>
      <c r="E222">
        <v>1</v>
      </c>
      <c r="F222" t="s">
        <v>74</v>
      </c>
      <c r="G222">
        <v>49.99</v>
      </c>
      <c r="H222">
        <v>0</v>
      </c>
      <c r="I222">
        <v>0</v>
      </c>
      <c r="J222">
        <v>0</v>
      </c>
      <c r="K222">
        <v>49.99</v>
      </c>
      <c r="L222" t="s">
        <v>422</v>
      </c>
      <c r="N222" t="s">
        <v>76</v>
      </c>
      <c r="O222" t="s">
        <v>77</v>
      </c>
      <c r="P222" s="1">
        <v>45938</v>
      </c>
      <c r="Q222" t="s">
        <v>194</v>
      </c>
      <c r="R222" t="s">
        <v>519</v>
      </c>
      <c r="S222" s="1">
        <v>45969</v>
      </c>
      <c r="T222" t="s">
        <v>1401</v>
      </c>
      <c r="U222">
        <v>1</v>
      </c>
      <c r="V222" t="s">
        <v>80</v>
      </c>
      <c r="W222">
        <v>49.99</v>
      </c>
      <c r="X222">
        <v>0</v>
      </c>
      <c r="Z222">
        <v>0</v>
      </c>
      <c r="AA222">
        <v>49.99</v>
      </c>
      <c r="AB222" t="s">
        <v>196</v>
      </c>
      <c r="AC222" t="s">
        <v>208</v>
      </c>
      <c r="AD222" t="s">
        <v>1544</v>
      </c>
      <c r="AE222" t="s">
        <v>1545</v>
      </c>
      <c r="AF222" t="str">
        <f>"46171600"</f>
        <v>46171600</v>
      </c>
      <c r="AG222" t="s">
        <v>451</v>
      </c>
      <c r="AH222" t="s">
        <v>452</v>
      </c>
      <c r="AI222" t="s">
        <v>701</v>
      </c>
      <c r="AJ222" t="s">
        <v>701</v>
      </c>
      <c r="AK222" t="s">
        <v>1546</v>
      </c>
      <c r="AL222" t="s">
        <v>1547</v>
      </c>
      <c r="AM222" t="s">
        <v>1547</v>
      </c>
      <c r="AO222" t="s">
        <v>1548</v>
      </c>
      <c r="AP222" t="s">
        <v>1549</v>
      </c>
      <c r="AQ222" t="s">
        <v>92</v>
      </c>
      <c r="AS222" t="s">
        <v>93</v>
      </c>
      <c r="AT222">
        <v>49.99</v>
      </c>
      <c r="AU222">
        <v>1</v>
      </c>
      <c r="AV222">
        <v>49.99</v>
      </c>
      <c r="AW222">
        <v>0</v>
      </c>
      <c r="AY222">
        <v>0</v>
      </c>
      <c r="AZ222">
        <v>49.99</v>
      </c>
      <c r="BB222" t="s">
        <v>94</v>
      </c>
      <c r="BD222" t="s">
        <v>94</v>
      </c>
      <c r="BE222" t="s">
        <v>93</v>
      </c>
      <c r="BF222">
        <v>0</v>
      </c>
      <c r="BI222" t="s">
        <v>93</v>
      </c>
      <c r="BR222" t="s">
        <v>513</v>
      </c>
    </row>
    <row r="223" spans="1:71" x14ac:dyDescent="0.2">
      <c r="A223" s="1">
        <v>45908</v>
      </c>
      <c r="B223" t="s">
        <v>1550</v>
      </c>
      <c r="C223" t="s">
        <v>73</v>
      </c>
      <c r="E223">
        <v>1</v>
      </c>
      <c r="F223" t="s">
        <v>74</v>
      </c>
      <c r="G223">
        <v>176.39</v>
      </c>
      <c r="H223">
        <v>0</v>
      </c>
      <c r="I223">
        <v>0</v>
      </c>
      <c r="J223">
        <v>0</v>
      </c>
      <c r="K223">
        <v>176.39</v>
      </c>
      <c r="L223" t="s">
        <v>75</v>
      </c>
      <c r="N223" t="s">
        <v>76</v>
      </c>
      <c r="O223" t="s">
        <v>77</v>
      </c>
      <c r="P223" t="s">
        <v>71</v>
      </c>
      <c r="Q223" t="s">
        <v>78</v>
      </c>
      <c r="S223" t="s">
        <v>206</v>
      </c>
      <c r="U223">
        <v>1</v>
      </c>
      <c r="V223" t="s">
        <v>80</v>
      </c>
      <c r="W223">
        <v>176.39</v>
      </c>
      <c r="X223">
        <v>0</v>
      </c>
      <c r="Z223">
        <v>0</v>
      </c>
      <c r="AA223">
        <v>176.39</v>
      </c>
      <c r="AC223" t="s">
        <v>81</v>
      </c>
      <c r="AD223" t="s">
        <v>1551</v>
      </c>
      <c r="AE223" t="s">
        <v>1552</v>
      </c>
      <c r="AF223" t="str">
        <f>"52161500"</f>
        <v>52161500</v>
      </c>
      <c r="AG223" t="s">
        <v>158</v>
      </c>
      <c r="AH223" t="s">
        <v>186</v>
      </c>
      <c r="AI223" t="s">
        <v>187</v>
      </c>
      <c r="AJ223" t="s">
        <v>187</v>
      </c>
      <c r="AK223" t="s">
        <v>1553</v>
      </c>
      <c r="AL223" t="s">
        <v>1554</v>
      </c>
      <c r="AM223" t="s">
        <v>1554</v>
      </c>
      <c r="AO223" t="s">
        <v>1555</v>
      </c>
      <c r="AP223" t="s">
        <v>1555</v>
      </c>
      <c r="AQ223" t="s">
        <v>92</v>
      </c>
      <c r="AS223" t="s">
        <v>93</v>
      </c>
      <c r="AT223">
        <v>176.39</v>
      </c>
      <c r="AU223">
        <v>1</v>
      </c>
      <c r="AV223">
        <v>176.39</v>
      </c>
      <c r="AW223">
        <v>0</v>
      </c>
      <c r="AY223">
        <v>0</v>
      </c>
      <c r="AZ223">
        <v>176.39</v>
      </c>
      <c r="BB223" t="s">
        <v>94</v>
      </c>
      <c r="BD223" t="s">
        <v>94</v>
      </c>
      <c r="BE223" t="s">
        <v>93</v>
      </c>
      <c r="BF223">
        <v>0</v>
      </c>
      <c r="BI223" t="s">
        <v>93</v>
      </c>
      <c r="BR223" t="s">
        <v>1556</v>
      </c>
      <c r="BS223" t="s">
        <v>371</v>
      </c>
    </row>
    <row r="224" spans="1:71" x14ac:dyDescent="0.2">
      <c r="A224" s="1">
        <v>45908</v>
      </c>
      <c r="B224" t="s">
        <v>1557</v>
      </c>
      <c r="C224" t="s">
        <v>73</v>
      </c>
      <c r="E224">
        <v>1</v>
      </c>
      <c r="F224" t="s">
        <v>74</v>
      </c>
      <c r="G224">
        <v>6.99</v>
      </c>
      <c r="H224">
        <v>0</v>
      </c>
      <c r="I224">
        <v>0</v>
      </c>
      <c r="J224">
        <v>0</v>
      </c>
      <c r="K224">
        <v>6.99</v>
      </c>
      <c r="L224" t="s">
        <v>422</v>
      </c>
      <c r="N224" t="s">
        <v>76</v>
      </c>
      <c r="O224" t="s">
        <v>77</v>
      </c>
      <c r="P224" s="1">
        <v>45938</v>
      </c>
      <c r="Q224" t="s">
        <v>194</v>
      </c>
      <c r="R224" t="s">
        <v>519</v>
      </c>
      <c r="S224" s="1">
        <v>45969</v>
      </c>
      <c r="T224" t="s">
        <v>1558</v>
      </c>
      <c r="U224">
        <v>1</v>
      </c>
      <c r="V224" t="s">
        <v>80</v>
      </c>
      <c r="W224">
        <v>6.99</v>
      </c>
      <c r="X224">
        <v>0</v>
      </c>
      <c r="Z224">
        <v>0</v>
      </c>
      <c r="AA224">
        <v>6.99</v>
      </c>
      <c r="AB224" t="s">
        <v>196</v>
      </c>
      <c r="AC224" t="s">
        <v>1092</v>
      </c>
      <c r="AD224" t="s">
        <v>1559</v>
      </c>
      <c r="AE224" t="s">
        <v>1560</v>
      </c>
      <c r="AF224" t="str">
        <f>"45121520"</f>
        <v>45121520</v>
      </c>
      <c r="AG224" t="s">
        <v>211</v>
      </c>
      <c r="AH224" t="s">
        <v>212</v>
      </c>
      <c r="AI224" t="s">
        <v>736</v>
      </c>
      <c r="AJ224" t="s">
        <v>1561</v>
      </c>
      <c r="AL224" t="s">
        <v>1562</v>
      </c>
      <c r="AM224" t="s">
        <v>1563</v>
      </c>
      <c r="AQ224" t="s">
        <v>92</v>
      </c>
      <c r="AS224" t="s">
        <v>93</v>
      </c>
      <c r="AT224">
        <v>6.99</v>
      </c>
      <c r="AU224">
        <v>1</v>
      </c>
      <c r="AV224">
        <v>6.99</v>
      </c>
      <c r="AW224">
        <v>0</v>
      </c>
      <c r="AY224">
        <v>0</v>
      </c>
      <c r="AZ224">
        <v>6.99</v>
      </c>
      <c r="BB224" t="s">
        <v>94</v>
      </c>
      <c r="BD224" t="s">
        <v>94</v>
      </c>
      <c r="BE224" t="s">
        <v>93</v>
      </c>
      <c r="BF224">
        <v>0</v>
      </c>
      <c r="BI224" t="s">
        <v>93</v>
      </c>
      <c r="BR224" t="s">
        <v>1563</v>
      </c>
    </row>
    <row r="225" spans="1:71" x14ac:dyDescent="0.2">
      <c r="A225" s="1">
        <v>45908</v>
      </c>
      <c r="B225" t="s">
        <v>1564</v>
      </c>
      <c r="C225" t="s">
        <v>73</v>
      </c>
      <c r="E225">
        <v>1</v>
      </c>
      <c r="F225" t="s">
        <v>74</v>
      </c>
      <c r="G225">
        <v>24.99</v>
      </c>
      <c r="H225">
        <v>0</v>
      </c>
      <c r="I225">
        <v>0</v>
      </c>
      <c r="J225">
        <v>0</v>
      </c>
      <c r="K225">
        <v>24.99</v>
      </c>
      <c r="L225" t="s">
        <v>422</v>
      </c>
      <c r="N225" t="s">
        <v>76</v>
      </c>
      <c r="O225" t="s">
        <v>77</v>
      </c>
      <c r="P225" s="1">
        <v>45908</v>
      </c>
      <c r="Q225" t="s">
        <v>194</v>
      </c>
      <c r="R225" t="s">
        <v>519</v>
      </c>
      <c r="S225" s="1">
        <v>45969</v>
      </c>
      <c r="T225" t="str">
        <f>"9361289725252387547339"</f>
        <v>9361289725252387547339</v>
      </c>
      <c r="U225">
        <v>1</v>
      </c>
      <c r="V225" t="s">
        <v>80</v>
      </c>
      <c r="W225">
        <v>24.99</v>
      </c>
      <c r="X225">
        <v>0</v>
      </c>
      <c r="Z225">
        <v>0</v>
      </c>
      <c r="AA225">
        <v>24.99</v>
      </c>
      <c r="AB225" t="s">
        <v>207</v>
      </c>
      <c r="AC225" t="s">
        <v>81</v>
      </c>
      <c r="AD225" t="s">
        <v>1565</v>
      </c>
      <c r="AE225" t="s">
        <v>1566</v>
      </c>
      <c r="AF225" t="str">
        <f>"43211709"</f>
        <v>43211709</v>
      </c>
      <c r="AG225" t="s">
        <v>84</v>
      </c>
      <c r="AH225" t="s">
        <v>85</v>
      </c>
      <c r="AI225" t="s">
        <v>416</v>
      </c>
      <c r="AJ225" t="s">
        <v>1567</v>
      </c>
      <c r="AL225" t="s">
        <v>1568</v>
      </c>
      <c r="AM225" t="s">
        <v>1568</v>
      </c>
      <c r="AO225" t="s">
        <v>1569</v>
      </c>
      <c r="AQ225" t="s">
        <v>92</v>
      </c>
      <c r="AS225" t="s">
        <v>93</v>
      </c>
      <c r="AT225">
        <v>24.99</v>
      </c>
      <c r="AU225">
        <v>1</v>
      </c>
      <c r="AV225">
        <v>24.99</v>
      </c>
      <c r="AW225">
        <v>0</v>
      </c>
      <c r="AY225">
        <v>0</v>
      </c>
      <c r="AZ225">
        <v>24.99</v>
      </c>
      <c r="BB225" t="s">
        <v>94</v>
      </c>
      <c r="BD225" t="s">
        <v>94</v>
      </c>
      <c r="BE225" t="s">
        <v>93</v>
      </c>
      <c r="BF225">
        <v>0</v>
      </c>
      <c r="BI225" t="s">
        <v>93</v>
      </c>
      <c r="BR225" t="s">
        <v>1570</v>
      </c>
    </row>
    <row r="226" spans="1:71" x14ac:dyDescent="0.2">
      <c r="A226" s="1">
        <v>45908</v>
      </c>
      <c r="B226" t="s">
        <v>1571</v>
      </c>
      <c r="C226" t="s">
        <v>73</v>
      </c>
      <c r="E226">
        <v>1</v>
      </c>
      <c r="F226" t="s">
        <v>74</v>
      </c>
      <c r="G226">
        <v>125.98</v>
      </c>
      <c r="H226">
        <v>0</v>
      </c>
      <c r="I226">
        <v>0</v>
      </c>
      <c r="J226">
        <v>0</v>
      </c>
      <c r="K226">
        <v>125.98</v>
      </c>
      <c r="L226" t="s">
        <v>422</v>
      </c>
      <c r="N226" t="s">
        <v>76</v>
      </c>
      <c r="O226" t="s">
        <v>77</v>
      </c>
      <c r="P226" s="1">
        <v>45908</v>
      </c>
      <c r="Q226" t="s">
        <v>194</v>
      </c>
      <c r="R226" t="s">
        <v>519</v>
      </c>
      <c r="S226" s="1">
        <v>45999</v>
      </c>
      <c r="T226" t="s">
        <v>1572</v>
      </c>
      <c r="U226">
        <v>1</v>
      </c>
      <c r="V226" t="s">
        <v>80</v>
      </c>
      <c r="W226">
        <v>125.98</v>
      </c>
      <c r="X226">
        <v>0</v>
      </c>
      <c r="Z226">
        <v>0</v>
      </c>
      <c r="AA226">
        <v>125.98</v>
      </c>
      <c r="AB226" t="s">
        <v>196</v>
      </c>
      <c r="AC226" t="s">
        <v>81</v>
      </c>
      <c r="AD226" t="s">
        <v>1573</v>
      </c>
      <c r="AE226" t="s">
        <v>1574</v>
      </c>
      <c r="AF226" t="str">
        <f>"52161500"</f>
        <v>52161500</v>
      </c>
      <c r="AG226" t="s">
        <v>158</v>
      </c>
      <c r="AH226" t="s">
        <v>186</v>
      </c>
      <c r="AI226" t="s">
        <v>187</v>
      </c>
      <c r="AJ226" t="s">
        <v>187</v>
      </c>
      <c r="AK226" t="s">
        <v>1575</v>
      </c>
      <c r="AL226" t="s">
        <v>1554</v>
      </c>
      <c r="AM226" t="s">
        <v>1554</v>
      </c>
      <c r="AO226" t="s">
        <v>1576</v>
      </c>
      <c r="AP226" t="s">
        <v>1576</v>
      </c>
      <c r="AQ226" t="s">
        <v>92</v>
      </c>
      <c r="AS226" t="s">
        <v>93</v>
      </c>
      <c r="AT226">
        <v>125.98</v>
      </c>
      <c r="AU226">
        <v>1</v>
      </c>
      <c r="AV226">
        <v>125.98</v>
      </c>
      <c r="AW226">
        <v>0</v>
      </c>
      <c r="AY226">
        <v>0</v>
      </c>
      <c r="AZ226">
        <v>125.98</v>
      </c>
      <c r="BB226" t="s">
        <v>94</v>
      </c>
      <c r="BD226" t="s">
        <v>94</v>
      </c>
      <c r="BE226" t="s">
        <v>93</v>
      </c>
      <c r="BF226">
        <v>0</v>
      </c>
      <c r="BI226" t="s">
        <v>93</v>
      </c>
      <c r="BR226" t="s">
        <v>324</v>
      </c>
    </row>
    <row r="227" spans="1:71" x14ac:dyDescent="0.2">
      <c r="A227" s="1">
        <v>45908</v>
      </c>
      <c r="B227" t="s">
        <v>1577</v>
      </c>
      <c r="C227" t="s">
        <v>73</v>
      </c>
      <c r="E227">
        <v>1</v>
      </c>
      <c r="F227" t="s">
        <v>74</v>
      </c>
      <c r="G227">
        <v>17.09</v>
      </c>
      <c r="H227">
        <v>0</v>
      </c>
      <c r="I227">
        <v>0</v>
      </c>
      <c r="J227">
        <v>0</v>
      </c>
      <c r="K227">
        <v>17.09</v>
      </c>
      <c r="L227" t="s">
        <v>422</v>
      </c>
      <c r="N227" t="s">
        <v>76</v>
      </c>
      <c r="O227" t="s">
        <v>77</v>
      </c>
      <c r="P227" s="1">
        <v>45938</v>
      </c>
      <c r="Q227" t="s">
        <v>194</v>
      </c>
      <c r="R227" t="s">
        <v>519</v>
      </c>
      <c r="S227" s="1">
        <v>45969</v>
      </c>
      <c r="T227" t="s">
        <v>1370</v>
      </c>
      <c r="U227">
        <v>1</v>
      </c>
      <c r="V227" t="s">
        <v>80</v>
      </c>
      <c r="W227">
        <v>17.09</v>
      </c>
      <c r="X227">
        <v>0</v>
      </c>
      <c r="Z227">
        <v>0</v>
      </c>
      <c r="AA227">
        <v>17.09</v>
      </c>
      <c r="AB227" t="s">
        <v>196</v>
      </c>
      <c r="AC227" t="s">
        <v>139</v>
      </c>
      <c r="AD227" t="s">
        <v>1578</v>
      </c>
      <c r="AE227" t="s">
        <v>1579</v>
      </c>
      <c r="AF227" t="str">
        <f>"43200000"</f>
        <v>43200000</v>
      </c>
      <c r="AG227" t="s">
        <v>84</v>
      </c>
      <c r="AH227" t="s">
        <v>112</v>
      </c>
      <c r="AI227" t="s">
        <v>112</v>
      </c>
      <c r="AJ227" t="s">
        <v>112</v>
      </c>
      <c r="AL227" t="s">
        <v>1580</v>
      </c>
      <c r="AM227" t="s">
        <v>1580</v>
      </c>
      <c r="AO227" t="s">
        <v>1581</v>
      </c>
      <c r="AP227" t="s">
        <v>1581</v>
      </c>
      <c r="AQ227" t="s">
        <v>92</v>
      </c>
      <c r="AS227" t="s">
        <v>93</v>
      </c>
      <c r="AT227">
        <v>17.09</v>
      </c>
      <c r="AU227">
        <v>1</v>
      </c>
      <c r="AV227">
        <v>17.09</v>
      </c>
      <c r="AW227">
        <v>0</v>
      </c>
      <c r="AY227">
        <v>0</v>
      </c>
      <c r="AZ227">
        <v>17.09</v>
      </c>
      <c r="BB227" t="s">
        <v>94</v>
      </c>
      <c r="BD227" t="s">
        <v>94</v>
      </c>
      <c r="BE227" t="s">
        <v>93</v>
      </c>
      <c r="BF227">
        <v>0</v>
      </c>
      <c r="BI227" t="s">
        <v>93</v>
      </c>
      <c r="BR227" t="s">
        <v>1582</v>
      </c>
    </row>
    <row r="228" spans="1:71" x14ac:dyDescent="0.2">
      <c r="A228" s="1">
        <v>45908</v>
      </c>
      <c r="B228" t="s">
        <v>1583</v>
      </c>
      <c r="C228" t="s">
        <v>73</v>
      </c>
      <c r="E228">
        <v>1</v>
      </c>
      <c r="F228" t="s">
        <v>74</v>
      </c>
      <c r="G228">
        <v>7.7</v>
      </c>
      <c r="H228">
        <v>0</v>
      </c>
      <c r="I228">
        <v>0</v>
      </c>
      <c r="J228">
        <v>0</v>
      </c>
      <c r="K228">
        <v>7.7</v>
      </c>
      <c r="L228" t="s">
        <v>193</v>
      </c>
      <c r="N228" t="s">
        <v>76</v>
      </c>
      <c r="O228" t="s">
        <v>77</v>
      </c>
      <c r="P228" t="s">
        <v>518</v>
      </c>
      <c r="Q228" t="s">
        <v>194</v>
      </c>
      <c r="R228" t="s">
        <v>93</v>
      </c>
      <c r="S228" t="s">
        <v>71</v>
      </c>
      <c r="T228" t="s">
        <v>1112</v>
      </c>
      <c r="U228">
        <v>1</v>
      </c>
      <c r="V228" t="s">
        <v>80</v>
      </c>
      <c r="W228">
        <v>7.7</v>
      </c>
      <c r="X228">
        <v>0</v>
      </c>
      <c r="Z228">
        <v>0</v>
      </c>
      <c r="AA228">
        <v>7.7</v>
      </c>
      <c r="AB228" t="s">
        <v>196</v>
      </c>
      <c r="AC228" t="s">
        <v>139</v>
      </c>
      <c r="AD228" t="s">
        <v>1584</v>
      </c>
      <c r="AE228" t="s">
        <v>1585</v>
      </c>
      <c r="AF228" t="str">
        <f>"31191600"</f>
        <v>31191600</v>
      </c>
      <c r="AG228" t="s">
        <v>1145</v>
      </c>
      <c r="AH228" t="s">
        <v>1586</v>
      </c>
      <c r="AI228" t="s">
        <v>1587</v>
      </c>
      <c r="AJ228" t="s">
        <v>1587</v>
      </c>
      <c r="AL228" t="s">
        <v>226</v>
      </c>
      <c r="AM228" t="s">
        <v>226</v>
      </c>
      <c r="AP228" t="s">
        <v>1588</v>
      </c>
      <c r="AQ228" t="s">
        <v>92</v>
      </c>
      <c r="AS228" t="s">
        <v>93</v>
      </c>
      <c r="AT228">
        <v>7.7</v>
      </c>
      <c r="AU228">
        <v>1</v>
      </c>
      <c r="AV228">
        <v>7.7</v>
      </c>
      <c r="AW228">
        <v>0</v>
      </c>
      <c r="AY228">
        <v>0</v>
      </c>
      <c r="AZ228">
        <v>7.7</v>
      </c>
      <c r="BB228" t="s">
        <v>94</v>
      </c>
      <c r="BD228" t="s">
        <v>94</v>
      </c>
      <c r="BE228" t="s">
        <v>93</v>
      </c>
      <c r="BF228">
        <v>0</v>
      </c>
      <c r="BI228" t="s">
        <v>93</v>
      </c>
      <c r="BR228" t="s">
        <v>1589</v>
      </c>
    </row>
    <row r="229" spans="1:71" x14ac:dyDescent="0.2">
      <c r="A229" s="1">
        <v>45908</v>
      </c>
      <c r="B229" t="s">
        <v>1590</v>
      </c>
      <c r="C229" t="s">
        <v>73</v>
      </c>
      <c r="E229">
        <v>1</v>
      </c>
      <c r="F229" t="s">
        <v>74</v>
      </c>
      <c r="G229">
        <v>7.99</v>
      </c>
      <c r="H229">
        <v>0</v>
      </c>
      <c r="I229">
        <v>0</v>
      </c>
      <c r="J229">
        <v>0</v>
      </c>
      <c r="K229">
        <v>7.99</v>
      </c>
      <c r="L229" t="s">
        <v>422</v>
      </c>
      <c r="N229" t="s">
        <v>76</v>
      </c>
      <c r="O229" t="s">
        <v>77</v>
      </c>
      <c r="P229" s="1">
        <v>45908</v>
      </c>
      <c r="Q229" t="s">
        <v>194</v>
      </c>
      <c r="R229" t="s">
        <v>519</v>
      </c>
      <c r="S229" s="1">
        <v>45969</v>
      </c>
      <c r="T229" t="s">
        <v>1591</v>
      </c>
      <c r="U229">
        <v>1</v>
      </c>
      <c r="V229" t="s">
        <v>80</v>
      </c>
      <c r="W229">
        <v>7.99</v>
      </c>
      <c r="X229">
        <v>0</v>
      </c>
      <c r="Z229">
        <v>0</v>
      </c>
      <c r="AA229">
        <v>7.99</v>
      </c>
      <c r="AB229" t="s">
        <v>196</v>
      </c>
      <c r="AC229" t="s">
        <v>81</v>
      </c>
      <c r="AD229" t="s">
        <v>1592</v>
      </c>
      <c r="AE229" t="s">
        <v>1593</v>
      </c>
      <c r="AF229" t="str">
        <f>"52161600"</f>
        <v>52161600</v>
      </c>
      <c r="AG229" t="s">
        <v>158</v>
      </c>
      <c r="AH229" t="s">
        <v>186</v>
      </c>
      <c r="AI229" t="s">
        <v>341</v>
      </c>
      <c r="AJ229" t="s">
        <v>341</v>
      </c>
      <c r="AL229" t="s">
        <v>1594</v>
      </c>
      <c r="AM229" t="s">
        <v>1594</v>
      </c>
      <c r="AO229" t="str">
        <f>"1"</f>
        <v>1</v>
      </c>
      <c r="AP229" t="str">
        <f>"1"</f>
        <v>1</v>
      </c>
      <c r="AQ229" t="s">
        <v>92</v>
      </c>
      <c r="AS229" t="s">
        <v>93</v>
      </c>
      <c r="AT229">
        <v>7.99</v>
      </c>
      <c r="AU229">
        <v>1</v>
      </c>
      <c r="AV229">
        <v>7.99</v>
      </c>
      <c r="AW229">
        <v>0</v>
      </c>
      <c r="AY229">
        <v>0</v>
      </c>
      <c r="AZ229">
        <v>7.99</v>
      </c>
      <c r="BB229" t="s">
        <v>94</v>
      </c>
      <c r="BD229" t="s">
        <v>94</v>
      </c>
      <c r="BE229" t="s">
        <v>93</v>
      </c>
      <c r="BF229">
        <v>0</v>
      </c>
      <c r="BI229" t="s">
        <v>93</v>
      </c>
      <c r="BR229" t="s">
        <v>1595</v>
      </c>
    </row>
    <row r="230" spans="1:71" x14ac:dyDescent="0.2">
      <c r="A230" s="1">
        <v>45908</v>
      </c>
      <c r="B230" t="s">
        <v>1596</v>
      </c>
      <c r="C230" t="s">
        <v>73</v>
      </c>
      <c r="E230">
        <v>1</v>
      </c>
      <c r="F230" t="s">
        <v>74</v>
      </c>
      <c r="G230">
        <v>32.29</v>
      </c>
      <c r="H230">
        <v>0</v>
      </c>
      <c r="I230">
        <v>0</v>
      </c>
      <c r="J230">
        <v>0</v>
      </c>
      <c r="K230">
        <v>32.29</v>
      </c>
      <c r="L230" t="s">
        <v>422</v>
      </c>
      <c r="N230" t="s">
        <v>76</v>
      </c>
      <c r="O230" t="s">
        <v>77</v>
      </c>
      <c r="P230" s="1">
        <v>45938</v>
      </c>
      <c r="Q230" t="s">
        <v>194</v>
      </c>
      <c r="R230" t="s">
        <v>519</v>
      </c>
      <c r="S230" s="1">
        <v>45969</v>
      </c>
      <c r="T230" t="s">
        <v>1448</v>
      </c>
      <c r="U230">
        <v>1</v>
      </c>
      <c r="V230" t="s">
        <v>80</v>
      </c>
      <c r="W230">
        <v>32.29</v>
      </c>
      <c r="X230">
        <v>0</v>
      </c>
      <c r="Z230">
        <v>0</v>
      </c>
      <c r="AA230">
        <v>32.29</v>
      </c>
      <c r="AB230" t="s">
        <v>196</v>
      </c>
      <c r="AC230" t="s">
        <v>333</v>
      </c>
      <c r="AD230" t="s">
        <v>1597</v>
      </c>
      <c r="AE230" t="s">
        <v>1598</v>
      </c>
      <c r="AF230" t="str">
        <f>"54111501"</f>
        <v>54111501</v>
      </c>
      <c r="AG230" t="s">
        <v>232</v>
      </c>
      <c r="AH230" t="s">
        <v>233</v>
      </c>
      <c r="AI230" t="s">
        <v>621</v>
      </c>
      <c r="AJ230" t="s">
        <v>622</v>
      </c>
      <c r="AL230" t="s">
        <v>1599</v>
      </c>
      <c r="AM230" t="s">
        <v>1600</v>
      </c>
      <c r="AO230" t="s">
        <v>1601</v>
      </c>
      <c r="AP230" t="s">
        <v>1601</v>
      </c>
      <c r="AQ230" t="s">
        <v>92</v>
      </c>
      <c r="AS230" t="s">
        <v>93</v>
      </c>
      <c r="AT230">
        <v>32.29</v>
      </c>
      <c r="AU230">
        <v>1</v>
      </c>
      <c r="AV230">
        <v>32.29</v>
      </c>
      <c r="AW230">
        <v>0</v>
      </c>
      <c r="AY230">
        <v>0</v>
      </c>
      <c r="AZ230">
        <v>32.29</v>
      </c>
      <c r="BB230" t="s">
        <v>94</v>
      </c>
      <c r="BD230" t="s">
        <v>94</v>
      </c>
      <c r="BE230" t="s">
        <v>93</v>
      </c>
      <c r="BF230">
        <v>0</v>
      </c>
      <c r="BI230" t="s">
        <v>93</v>
      </c>
      <c r="BR230" t="s">
        <v>1602</v>
      </c>
    </row>
    <row r="231" spans="1:71" x14ac:dyDescent="0.2">
      <c r="A231" s="1">
        <v>45908</v>
      </c>
      <c r="B231" t="s">
        <v>1603</v>
      </c>
      <c r="C231" t="s">
        <v>73</v>
      </c>
      <c r="E231">
        <v>1</v>
      </c>
      <c r="F231" t="s">
        <v>74</v>
      </c>
      <c r="G231">
        <v>9.99</v>
      </c>
      <c r="H231">
        <v>0</v>
      </c>
      <c r="I231">
        <v>0</v>
      </c>
      <c r="J231">
        <v>0</v>
      </c>
      <c r="K231">
        <v>9.99</v>
      </c>
      <c r="L231" t="s">
        <v>422</v>
      </c>
      <c r="N231" t="s">
        <v>76</v>
      </c>
      <c r="O231" t="s">
        <v>77</v>
      </c>
      <c r="P231" s="1">
        <v>45938</v>
      </c>
      <c r="Q231" t="s">
        <v>194</v>
      </c>
      <c r="R231" t="s">
        <v>519</v>
      </c>
      <c r="S231" s="1">
        <v>45969</v>
      </c>
      <c r="T231" t="s">
        <v>1370</v>
      </c>
      <c r="U231">
        <v>1</v>
      </c>
      <c r="V231" t="s">
        <v>80</v>
      </c>
      <c r="W231">
        <v>9.99</v>
      </c>
      <c r="X231">
        <v>0</v>
      </c>
      <c r="Z231">
        <v>0</v>
      </c>
      <c r="AA231">
        <v>9.99</v>
      </c>
      <c r="AB231" t="s">
        <v>196</v>
      </c>
      <c r="AC231" t="s">
        <v>139</v>
      </c>
      <c r="AD231" t="s">
        <v>1604</v>
      </c>
      <c r="AE231" t="s">
        <v>1605</v>
      </c>
      <c r="AF231" t="str">
        <f>"43202222"</f>
        <v>43202222</v>
      </c>
      <c r="AG231" t="s">
        <v>84</v>
      </c>
      <c r="AH231" t="s">
        <v>112</v>
      </c>
      <c r="AI231" t="s">
        <v>328</v>
      </c>
      <c r="AJ231" t="s">
        <v>329</v>
      </c>
      <c r="AL231" t="s">
        <v>1606</v>
      </c>
      <c r="AM231" t="s">
        <v>1607</v>
      </c>
      <c r="AO231" t="s">
        <v>1608</v>
      </c>
      <c r="AP231" t="s">
        <v>1608</v>
      </c>
      <c r="AQ231" t="s">
        <v>92</v>
      </c>
      <c r="AS231" t="s">
        <v>93</v>
      </c>
      <c r="AT231">
        <v>9.99</v>
      </c>
      <c r="AU231">
        <v>1</v>
      </c>
      <c r="AV231">
        <v>9.99</v>
      </c>
      <c r="AW231">
        <v>0</v>
      </c>
      <c r="AY231">
        <v>0</v>
      </c>
      <c r="AZ231">
        <v>9.99</v>
      </c>
      <c r="BB231" t="s">
        <v>94</v>
      </c>
      <c r="BD231" t="s">
        <v>94</v>
      </c>
      <c r="BE231" t="s">
        <v>93</v>
      </c>
      <c r="BF231">
        <v>0</v>
      </c>
      <c r="BI231" t="s">
        <v>93</v>
      </c>
      <c r="BR231" t="s">
        <v>1609</v>
      </c>
    </row>
    <row r="232" spans="1:71" x14ac:dyDescent="0.2">
      <c r="A232" s="1">
        <v>45908</v>
      </c>
      <c r="B232" t="s">
        <v>1610</v>
      </c>
      <c r="C232" t="s">
        <v>73</v>
      </c>
      <c r="E232">
        <v>1</v>
      </c>
      <c r="F232" t="s">
        <v>74</v>
      </c>
      <c r="G232">
        <v>13.85</v>
      </c>
      <c r="H232">
        <v>0</v>
      </c>
      <c r="I232">
        <v>0</v>
      </c>
      <c r="J232">
        <v>0</v>
      </c>
      <c r="K232">
        <v>13.85</v>
      </c>
      <c r="L232" t="s">
        <v>422</v>
      </c>
      <c r="N232" t="s">
        <v>76</v>
      </c>
      <c r="O232" t="s">
        <v>77</v>
      </c>
      <c r="P232" s="1">
        <v>45908</v>
      </c>
      <c r="Q232" t="s">
        <v>194</v>
      </c>
      <c r="R232" t="s">
        <v>519</v>
      </c>
      <c r="S232" s="1">
        <v>45969</v>
      </c>
      <c r="T232" t="str">
        <f>"9361289725252387547339"</f>
        <v>9361289725252387547339</v>
      </c>
      <c r="U232">
        <v>1</v>
      </c>
      <c r="V232" t="s">
        <v>80</v>
      </c>
      <c r="W232">
        <v>13.85</v>
      </c>
      <c r="X232">
        <v>0</v>
      </c>
      <c r="Z232">
        <v>0</v>
      </c>
      <c r="AA232">
        <v>13.85</v>
      </c>
      <c r="AB232" t="s">
        <v>207</v>
      </c>
      <c r="AC232" t="s">
        <v>879</v>
      </c>
      <c r="AD232" t="s">
        <v>1611</v>
      </c>
      <c r="AE232" t="s">
        <v>1612</v>
      </c>
      <c r="AF232" t="str">
        <f>"52131600"</f>
        <v>52131600</v>
      </c>
      <c r="AG232" t="s">
        <v>158</v>
      </c>
      <c r="AH232" t="s">
        <v>1205</v>
      </c>
      <c r="AI232" t="s">
        <v>1206</v>
      </c>
      <c r="AJ232" t="s">
        <v>1206</v>
      </c>
      <c r="AL232" t="s">
        <v>1207</v>
      </c>
      <c r="AM232" t="s">
        <v>1207</v>
      </c>
      <c r="AO232" t="s">
        <v>1208</v>
      </c>
      <c r="AQ232" t="s">
        <v>92</v>
      </c>
      <c r="AS232" t="s">
        <v>93</v>
      </c>
      <c r="AT232">
        <v>13.85</v>
      </c>
      <c r="AU232">
        <v>1</v>
      </c>
      <c r="AV232">
        <v>13.85</v>
      </c>
      <c r="AW232">
        <v>0</v>
      </c>
      <c r="AY232">
        <v>0</v>
      </c>
      <c r="AZ232">
        <v>13.85</v>
      </c>
      <c r="BB232" t="s">
        <v>94</v>
      </c>
      <c r="BD232" t="s">
        <v>94</v>
      </c>
      <c r="BE232" t="s">
        <v>93</v>
      </c>
      <c r="BF232">
        <v>0</v>
      </c>
      <c r="BI232" t="s">
        <v>93</v>
      </c>
      <c r="BR232" t="s">
        <v>1209</v>
      </c>
    </row>
    <row r="233" spans="1:71" x14ac:dyDescent="0.2">
      <c r="A233" s="1">
        <v>45908</v>
      </c>
      <c r="B233" t="s">
        <v>1613</v>
      </c>
      <c r="C233" t="s">
        <v>73</v>
      </c>
      <c r="E233">
        <v>1</v>
      </c>
      <c r="F233" t="s">
        <v>74</v>
      </c>
      <c r="G233">
        <v>13.85</v>
      </c>
      <c r="H233">
        <v>0</v>
      </c>
      <c r="I233">
        <v>0</v>
      </c>
      <c r="J233">
        <v>0</v>
      </c>
      <c r="K233">
        <v>13.85</v>
      </c>
      <c r="L233" t="s">
        <v>193</v>
      </c>
      <c r="N233" t="s">
        <v>76</v>
      </c>
      <c r="O233" t="s">
        <v>77</v>
      </c>
      <c r="P233" s="1">
        <v>45938</v>
      </c>
      <c r="Q233" t="s">
        <v>194</v>
      </c>
      <c r="R233" t="s">
        <v>93</v>
      </c>
      <c r="S233" s="1">
        <v>45725</v>
      </c>
      <c r="T233" t="s">
        <v>1614</v>
      </c>
      <c r="U233">
        <v>1</v>
      </c>
      <c r="V233" t="s">
        <v>80</v>
      </c>
      <c r="W233">
        <v>13.85</v>
      </c>
      <c r="X233">
        <v>0</v>
      </c>
      <c r="Z233">
        <v>0</v>
      </c>
      <c r="AA233">
        <v>13.85</v>
      </c>
      <c r="AB233" t="s">
        <v>1429</v>
      </c>
      <c r="AC233" t="s">
        <v>879</v>
      </c>
      <c r="AD233" t="s">
        <v>1615</v>
      </c>
      <c r="AE233" t="s">
        <v>1616</v>
      </c>
      <c r="AF233" t="str">
        <f>"47131600"</f>
        <v>47131600</v>
      </c>
      <c r="AG233" t="s">
        <v>882</v>
      </c>
      <c r="AH233" t="s">
        <v>883</v>
      </c>
      <c r="AI233" t="s">
        <v>1617</v>
      </c>
      <c r="AJ233" t="s">
        <v>1617</v>
      </c>
      <c r="AL233" t="s">
        <v>293</v>
      </c>
      <c r="AM233" t="s">
        <v>294</v>
      </c>
      <c r="AQ233" t="s">
        <v>92</v>
      </c>
      <c r="AS233" t="s">
        <v>93</v>
      </c>
      <c r="AT233">
        <v>13.85</v>
      </c>
      <c r="AU233">
        <v>1</v>
      </c>
      <c r="AV233">
        <v>13.85</v>
      </c>
      <c r="AW233">
        <v>0</v>
      </c>
      <c r="AY233">
        <v>0</v>
      </c>
      <c r="AZ233">
        <v>13.85</v>
      </c>
      <c r="BB233" t="s">
        <v>94</v>
      </c>
      <c r="BD233" t="s">
        <v>94</v>
      </c>
      <c r="BE233" t="s">
        <v>431</v>
      </c>
      <c r="BF233">
        <v>0.14000000000000001</v>
      </c>
      <c r="BI233" t="s">
        <v>93</v>
      </c>
      <c r="BR233" t="s">
        <v>294</v>
      </c>
    </row>
    <row r="234" spans="1:71" x14ac:dyDescent="0.2">
      <c r="A234" s="1">
        <v>45908</v>
      </c>
      <c r="B234" t="s">
        <v>1618</v>
      </c>
      <c r="C234" t="s">
        <v>73</v>
      </c>
      <c r="E234">
        <v>1</v>
      </c>
      <c r="F234" t="s">
        <v>74</v>
      </c>
      <c r="G234">
        <v>65</v>
      </c>
      <c r="H234">
        <v>0</v>
      </c>
      <c r="I234">
        <v>0</v>
      </c>
      <c r="J234">
        <v>0</v>
      </c>
      <c r="K234">
        <v>65</v>
      </c>
      <c r="L234" t="s">
        <v>422</v>
      </c>
      <c r="N234" t="s">
        <v>76</v>
      </c>
      <c r="O234" t="s">
        <v>77</v>
      </c>
      <c r="P234" s="1">
        <v>45938</v>
      </c>
      <c r="Q234" t="s">
        <v>194</v>
      </c>
      <c r="R234" t="s">
        <v>519</v>
      </c>
      <c r="S234" s="1">
        <v>45969</v>
      </c>
      <c r="T234" t="s">
        <v>1448</v>
      </c>
      <c r="U234">
        <v>1</v>
      </c>
      <c r="V234" t="s">
        <v>80</v>
      </c>
      <c r="W234">
        <v>65</v>
      </c>
      <c r="X234">
        <v>0</v>
      </c>
      <c r="Z234">
        <v>0</v>
      </c>
      <c r="AA234">
        <v>65</v>
      </c>
      <c r="AB234" t="s">
        <v>196</v>
      </c>
      <c r="AC234" t="s">
        <v>81</v>
      </c>
      <c r="AD234" t="s">
        <v>1619</v>
      </c>
      <c r="AE234" t="s">
        <v>1620</v>
      </c>
      <c r="AF234" t="str">
        <f>"43191511"</f>
        <v>43191511</v>
      </c>
      <c r="AG234" t="s">
        <v>84</v>
      </c>
      <c r="AH234" t="s">
        <v>100</v>
      </c>
      <c r="AI234" t="s">
        <v>1621</v>
      </c>
      <c r="AJ234" t="s">
        <v>1622</v>
      </c>
      <c r="AL234" t="s">
        <v>931</v>
      </c>
      <c r="AM234" t="s">
        <v>931</v>
      </c>
      <c r="AO234" t="s">
        <v>1623</v>
      </c>
      <c r="AP234" t="s">
        <v>1623</v>
      </c>
      <c r="AQ234" t="s">
        <v>92</v>
      </c>
      <c r="AS234" t="s">
        <v>93</v>
      </c>
      <c r="AT234">
        <v>65</v>
      </c>
      <c r="AU234">
        <v>1</v>
      </c>
      <c r="AV234">
        <v>65</v>
      </c>
      <c r="AW234">
        <v>0</v>
      </c>
      <c r="AY234">
        <v>0</v>
      </c>
      <c r="AZ234">
        <v>65</v>
      </c>
      <c r="BB234" t="s">
        <v>94</v>
      </c>
      <c r="BD234" t="s">
        <v>94</v>
      </c>
      <c r="BE234" t="s">
        <v>93</v>
      </c>
      <c r="BF234">
        <v>0</v>
      </c>
      <c r="BI234" t="s">
        <v>93</v>
      </c>
      <c r="BR234" t="s">
        <v>934</v>
      </c>
      <c r="BS234" t="s">
        <v>935</v>
      </c>
    </row>
    <row r="235" spans="1:71" x14ac:dyDescent="0.2">
      <c r="A235" s="1">
        <v>45908</v>
      </c>
      <c r="B235" t="s">
        <v>1624</v>
      </c>
      <c r="C235" t="s">
        <v>73</v>
      </c>
      <c r="E235">
        <v>1</v>
      </c>
      <c r="F235" t="s">
        <v>74</v>
      </c>
      <c r="G235">
        <v>24.69</v>
      </c>
      <c r="H235">
        <v>0</v>
      </c>
      <c r="I235">
        <v>0</v>
      </c>
      <c r="J235">
        <v>0</v>
      </c>
      <c r="K235">
        <v>24.69</v>
      </c>
      <c r="L235" t="s">
        <v>422</v>
      </c>
      <c r="N235" t="s">
        <v>76</v>
      </c>
      <c r="O235" t="s">
        <v>77</v>
      </c>
      <c r="P235" s="1">
        <v>45999</v>
      </c>
      <c r="Q235" t="s">
        <v>194</v>
      </c>
      <c r="R235" t="s">
        <v>519</v>
      </c>
      <c r="S235" t="s">
        <v>516</v>
      </c>
      <c r="T235" t="s">
        <v>1625</v>
      </c>
      <c r="U235">
        <v>1</v>
      </c>
      <c r="V235" t="s">
        <v>80</v>
      </c>
      <c r="W235">
        <v>24.69</v>
      </c>
      <c r="X235">
        <v>0</v>
      </c>
      <c r="Z235">
        <v>0</v>
      </c>
      <c r="AA235">
        <v>24.69</v>
      </c>
      <c r="AB235" t="s">
        <v>196</v>
      </c>
      <c r="AC235" t="s">
        <v>131</v>
      </c>
      <c r="AD235" t="s">
        <v>980</v>
      </c>
      <c r="AE235" t="s">
        <v>981</v>
      </c>
      <c r="AF235" t="str">
        <f>"43191615"</f>
        <v>43191615</v>
      </c>
      <c r="AG235" t="s">
        <v>84</v>
      </c>
      <c r="AH235" t="s">
        <v>100</v>
      </c>
      <c r="AI235" t="s">
        <v>101</v>
      </c>
      <c r="AJ235" t="s">
        <v>982</v>
      </c>
      <c r="AL235" t="s">
        <v>983</v>
      </c>
      <c r="AM235" t="s">
        <v>984</v>
      </c>
      <c r="AO235" t="s">
        <v>985</v>
      </c>
      <c r="AP235" t="s">
        <v>985</v>
      </c>
      <c r="AQ235" t="s">
        <v>92</v>
      </c>
      <c r="AS235" t="s">
        <v>93</v>
      </c>
      <c r="AT235">
        <v>24.69</v>
      </c>
      <c r="AU235">
        <v>1</v>
      </c>
      <c r="AV235">
        <v>24.69</v>
      </c>
      <c r="AW235">
        <v>0</v>
      </c>
      <c r="AY235">
        <v>0</v>
      </c>
      <c r="AZ235">
        <v>24.69</v>
      </c>
      <c r="BB235" t="s">
        <v>94</v>
      </c>
      <c r="BD235" t="s">
        <v>94</v>
      </c>
      <c r="BE235" t="s">
        <v>93</v>
      </c>
      <c r="BF235">
        <v>0</v>
      </c>
      <c r="BI235" t="s">
        <v>93</v>
      </c>
      <c r="BR235" t="s">
        <v>983</v>
      </c>
    </row>
    <row r="236" spans="1:71" x14ac:dyDescent="0.2">
      <c r="A236" s="1">
        <v>45877</v>
      </c>
      <c r="B236" t="s">
        <v>1626</v>
      </c>
      <c r="C236" t="s">
        <v>73</v>
      </c>
      <c r="E236">
        <v>1</v>
      </c>
      <c r="F236" t="s">
        <v>74</v>
      </c>
      <c r="G236">
        <v>9.2899999999999991</v>
      </c>
      <c r="H236">
        <v>0</v>
      </c>
      <c r="I236">
        <v>0</v>
      </c>
      <c r="J236">
        <v>0</v>
      </c>
      <c r="K236">
        <v>9.2899999999999991</v>
      </c>
      <c r="L236" t="s">
        <v>422</v>
      </c>
      <c r="N236" t="s">
        <v>76</v>
      </c>
      <c r="O236" t="s">
        <v>77</v>
      </c>
      <c r="P236" s="1">
        <v>45938</v>
      </c>
      <c r="Q236" t="s">
        <v>194</v>
      </c>
      <c r="R236" t="s">
        <v>519</v>
      </c>
      <c r="S236" s="1">
        <v>45969</v>
      </c>
      <c r="T236" t="s">
        <v>1627</v>
      </c>
      <c r="U236">
        <v>1</v>
      </c>
      <c r="V236" t="s">
        <v>80</v>
      </c>
      <c r="W236">
        <v>9.2899999999999991</v>
      </c>
      <c r="X236">
        <v>0</v>
      </c>
      <c r="Z236">
        <v>0</v>
      </c>
      <c r="AA236">
        <v>9.2899999999999991</v>
      </c>
      <c r="AB236" t="s">
        <v>196</v>
      </c>
      <c r="AC236" t="s">
        <v>139</v>
      </c>
      <c r="AD236" t="s">
        <v>800</v>
      </c>
      <c r="AE236" t="s">
        <v>801</v>
      </c>
      <c r="AF236" t="str">
        <f>"43210000"</f>
        <v>43210000</v>
      </c>
      <c r="AG236" t="s">
        <v>84</v>
      </c>
      <c r="AH236" t="s">
        <v>85</v>
      </c>
      <c r="AI236" t="s">
        <v>85</v>
      </c>
      <c r="AJ236" t="s">
        <v>85</v>
      </c>
      <c r="AL236" t="s">
        <v>802</v>
      </c>
      <c r="AM236" t="s">
        <v>802</v>
      </c>
      <c r="AP236" t="s">
        <v>803</v>
      </c>
      <c r="AQ236" t="s">
        <v>92</v>
      </c>
      <c r="AS236" t="s">
        <v>93</v>
      </c>
      <c r="AT236">
        <v>9.2899999999999991</v>
      </c>
      <c r="AU236">
        <v>1</v>
      </c>
      <c r="AV236">
        <v>9.2899999999999991</v>
      </c>
      <c r="AW236">
        <v>0</v>
      </c>
      <c r="AY236">
        <v>0</v>
      </c>
      <c r="AZ236">
        <v>9.2899999999999991</v>
      </c>
      <c r="BB236" t="s">
        <v>94</v>
      </c>
      <c r="BD236" t="s">
        <v>94</v>
      </c>
      <c r="BE236" t="s">
        <v>93</v>
      </c>
      <c r="BF236">
        <v>0</v>
      </c>
      <c r="BI236" t="s">
        <v>93</v>
      </c>
      <c r="BR236" t="s">
        <v>802</v>
      </c>
    </row>
    <row r="237" spans="1:71" x14ac:dyDescent="0.2">
      <c r="A237" s="1">
        <v>45877</v>
      </c>
      <c r="B237" t="s">
        <v>1628</v>
      </c>
      <c r="C237" t="s">
        <v>73</v>
      </c>
      <c r="E237">
        <v>1</v>
      </c>
      <c r="F237" t="s">
        <v>74</v>
      </c>
      <c r="G237">
        <v>1000</v>
      </c>
      <c r="H237">
        <v>0</v>
      </c>
      <c r="I237">
        <v>0</v>
      </c>
      <c r="J237">
        <v>0</v>
      </c>
      <c r="K237">
        <v>1000</v>
      </c>
      <c r="L237" t="s">
        <v>422</v>
      </c>
      <c r="N237" t="s">
        <v>76</v>
      </c>
      <c r="O237" t="s">
        <v>77</v>
      </c>
      <c r="P237" s="1">
        <v>45877</v>
      </c>
      <c r="Q237" t="s">
        <v>194</v>
      </c>
      <c r="R237" t="s">
        <v>93</v>
      </c>
      <c r="S237" t="s">
        <v>93</v>
      </c>
      <c r="U237">
        <v>1</v>
      </c>
      <c r="V237" t="s">
        <v>505</v>
      </c>
      <c r="W237">
        <v>1000</v>
      </c>
      <c r="Z237">
        <v>0</v>
      </c>
      <c r="AA237">
        <v>1000</v>
      </c>
      <c r="AC237" t="s">
        <v>506</v>
      </c>
      <c r="AD237" t="s">
        <v>507</v>
      </c>
      <c r="AE237" t="s">
        <v>508</v>
      </c>
      <c r="AF237" t="str">
        <f>"64151505"</f>
        <v>64151505</v>
      </c>
      <c r="AG237" t="s">
        <v>509</v>
      </c>
      <c r="AH237" t="s">
        <v>510</v>
      </c>
      <c r="AI237" t="s">
        <v>511</v>
      </c>
      <c r="AJ237" t="s">
        <v>512</v>
      </c>
      <c r="AL237" t="s">
        <v>513</v>
      </c>
      <c r="AM237" t="s">
        <v>514</v>
      </c>
      <c r="AO237" t="s">
        <v>515</v>
      </c>
      <c r="AP237" t="s">
        <v>515</v>
      </c>
      <c r="AQ237" t="s">
        <v>92</v>
      </c>
      <c r="AS237" t="s">
        <v>93</v>
      </c>
      <c r="AT237">
        <v>1000</v>
      </c>
      <c r="AU237">
        <v>1</v>
      </c>
      <c r="AV237">
        <v>1000</v>
      </c>
      <c r="AY237">
        <v>0</v>
      </c>
      <c r="AZ237">
        <v>1000</v>
      </c>
      <c r="BB237" t="s">
        <v>94</v>
      </c>
      <c r="BD237" t="s">
        <v>94</v>
      </c>
      <c r="BE237" t="s">
        <v>93</v>
      </c>
      <c r="BF237">
        <v>0</v>
      </c>
      <c r="BI237" t="s">
        <v>93</v>
      </c>
      <c r="BR237" t="s">
        <v>324</v>
      </c>
    </row>
    <row r="238" spans="1:71" x14ac:dyDescent="0.2">
      <c r="A238" s="1">
        <v>45877</v>
      </c>
      <c r="B238" t="s">
        <v>1629</v>
      </c>
      <c r="C238" t="s">
        <v>73</v>
      </c>
      <c r="E238">
        <v>1</v>
      </c>
      <c r="F238" t="s">
        <v>74</v>
      </c>
      <c r="G238">
        <v>39.950000000000003</v>
      </c>
      <c r="H238">
        <v>0</v>
      </c>
      <c r="I238">
        <v>0</v>
      </c>
      <c r="J238">
        <v>0</v>
      </c>
      <c r="K238">
        <v>39.950000000000003</v>
      </c>
      <c r="L238" t="s">
        <v>422</v>
      </c>
      <c r="N238" t="s">
        <v>76</v>
      </c>
      <c r="O238" t="s">
        <v>77</v>
      </c>
      <c r="P238" s="1">
        <v>45938</v>
      </c>
      <c r="Q238" t="s">
        <v>194</v>
      </c>
      <c r="R238" t="s">
        <v>519</v>
      </c>
      <c r="S238" s="1">
        <v>45969</v>
      </c>
      <c r="T238" t="s">
        <v>1448</v>
      </c>
      <c r="U238">
        <v>1</v>
      </c>
      <c r="V238" t="s">
        <v>80</v>
      </c>
      <c r="W238">
        <v>39.950000000000003</v>
      </c>
      <c r="X238">
        <v>0</v>
      </c>
      <c r="Z238">
        <v>0</v>
      </c>
      <c r="AA238">
        <v>39.950000000000003</v>
      </c>
      <c r="AB238" t="s">
        <v>196</v>
      </c>
      <c r="AC238" t="s">
        <v>310</v>
      </c>
      <c r="AD238" t="s">
        <v>1630</v>
      </c>
      <c r="AE238" t="s">
        <v>1631</v>
      </c>
      <c r="AF238" t="str">
        <f>"52161600"</f>
        <v>52161600</v>
      </c>
      <c r="AG238" t="s">
        <v>158</v>
      </c>
      <c r="AH238" t="s">
        <v>186</v>
      </c>
      <c r="AI238" t="s">
        <v>341</v>
      </c>
      <c r="AJ238" t="s">
        <v>341</v>
      </c>
      <c r="AK238" t="s">
        <v>1632</v>
      </c>
      <c r="AL238" t="s">
        <v>1633</v>
      </c>
      <c r="AM238" t="s">
        <v>1633</v>
      </c>
      <c r="AO238" t="s">
        <v>1634</v>
      </c>
      <c r="AP238" t="str">
        <f>"148233"</f>
        <v>148233</v>
      </c>
      <c r="AQ238" t="s">
        <v>92</v>
      </c>
      <c r="AS238" t="s">
        <v>93</v>
      </c>
      <c r="AT238">
        <v>39.950000000000003</v>
      </c>
      <c r="AU238">
        <v>1</v>
      </c>
      <c r="AV238">
        <v>39.950000000000003</v>
      </c>
      <c r="AW238">
        <v>0</v>
      </c>
      <c r="AY238">
        <v>0</v>
      </c>
      <c r="AZ238">
        <v>39.950000000000003</v>
      </c>
      <c r="BB238" t="s">
        <v>94</v>
      </c>
      <c r="BD238" t="s">
        <v>94</v>
      </c>
      <c r="BE238" t="s">
        <v>431</v>
      </c>
      <c r="BF238">
        <v>0.04</v>
      </c>
      <c r="BI238" t="s">
        <v>93</v>
      </c>
      <c r="BR238" t="s">
        <v>1633</v>
      </c>
    </row>
    <row r="239" spans="1:71" x14ac:dyDescent="0.2">
      <c r="A239" s="1">
        <v>45877</v>
      </c>
      <c r="B239" t="s">
        <v>1635</v>
      </c>
      <c r="C239" t="s">
        <v>73</v>
      </c>
      <c r="E239">
        <v>1</v>
      </c>
      <c r="F239" t="s">
        <v>74</v>
      </c>
      <c r="G239">
        <v>17</v>
      </c>
      <c r="H239">
        <v>0</v>
      </c>
      <c r="I239">
        <v>0</v>
      </c>
      <c r="J239">
        <v>0</v>
      </c>
      <c r="K239">
        <v>17</v>
      </c>
      <c r="L239" t="s">
        <v>422</v>
      </c>
      <c r="N239" t="s">
        <v>76</v>
      </c>
      <c r="O239" t="s">
        <v>77</v>
      </c>
      <c r="P239" s="1">
        <v>45877</v>
      </c>
      <c r="Q239" t="s">
        <v>194</v>
      </c>
      <c r="R239" t="s">
        <v>519</v>
      </c>
      <c r="S239" s="1">
        <v>45999</v>
      </c>
      <c r="T239" t="s">
        <v>1636</v>
      </c>
      <c r="U239">
        <v>1</v>
      </c>
      <c r="V239" t="s">
        <v>80</v>
      </c>
      <c r="W239">
        <v>17</v>
      </c>
      <c r="X239">
        <v>0</v>
      </c>
      <c r="Z239">
        <v>0</v>
      </c>
      <c r="AA239">
        <v>17</v>
      </c>
      <c r="AB239" t="s">
        <v>196</v>
      </c>
      <c r="AC239" t="s">
        <v>81</v>
      </c>
      <c r="AD239" t="s">
        <v>1637</v>
      </c>
      <c r="AE239" t="s">
        <v>1638</v>
      </c>
      <c r="AF239" t="str">
        <f>"52161600"</f>
        <v>52161600</v>
      </c>
      <c r="AG239" t="s">
        <v>158</v>
      </c>
      <c r="AH239" t="s">
        <v>186</v>
      </c>
      <c r="AI239" t="s">
        <v>341</v>
      </c>
      <c r="AJ239" t="s">
        <v>341</v>
      </c>
      <c r="AK239" t="s">
        <v>1639</v>
      </c>
      <c r="AL239" t="s">
        <v>1640</v>
      </c>
      <c r="AM239" t="s">
        <v>1640</v>
      </c>
      <c r="AO239" t="s">
        <v>1641</v>
      </c>
      <c r="AP239" t="s">
        <v>1641</v>
      </c>
      <c r="AQ239" t="s">
        <v>92</v>
      </c>
      <c r="AS239" t="s">
        <v>93</v>
      </c>
      <c r="AT239">
        <v>17</v>
      </c>
      <c r="AU239">
        <v>1</v>
      </c>
      <c r="AV239">
        <v>17</v>
      </c>
      <c r="AW239">
        <v>0</v>
      </c>
      <c r="AY239">
        <v>0</v>
      </c>
      <c r="AZ239">
        <v>17</v>
      </c>
      <c r="BB239" t="s">
        <v>94</v>
      </c>
      <c r="BD239" t="s">
        <v>94</v>
      </c>
      <c r="BE239" t="s">
        <v>93</v>
      </c>
      <c r="BF239">
        <v>0</v>
      </c>
      <c r="BI239" t="s">
        <v>93</v>
      </c>
      <c r="BR239" t="s">
        <v>324</v>
      </c>
    </row>
    <row r="240" spans="1:71" x14ac:dyDescent="0.2">
      <c r="A240" s="1">
        <v>45877</v>
      </c>
      <c r="B240" t="s">
        <v>1642</v>
      </c>
      <c r="C240" t="s">
        <v>73</v>
      </c>
      <c r="E240">
        <v>1</v>
      </c>
      <c r="F240" t="s">
        <v>74</v>
      </c>
      <c r="G240">
        <v>6.99</v>
      </c>
      <c r="H240">
        <v>0</v>
      </c>
      <c r="I240">
        <v>0</v>
      </c>
      <c r="J240">
        <v>0</v>
      </c>
      <c r="K240">
        <v>6.99</v>
      </c>
      <c r="L240" t="s">
        <v>422</v>
      </c>
      <c r="N240" t="s">
        <v>76</v>
      </c>
      <c r="O240" t="s">
        <v>77</v>
      </c>
      <c r="P240" s="1">
        <v>45938</v>
      </c>
      <c r="Q240" t="s">
        <v>194</v>
      </c>
      <c r="R240" t="s">
        <v>519</v>
      </c>
      <c r="S240" s="1">
        <v>45969</v>
      </c>
      <c r="T240" t="s">
        <v>1370</v>
      </c>
      <c r="U240">
        <v>1</v>
      </c>
      <c r="V240" t="s">
        <v>80</v>
      </c>
      <c r="W240">
        <v>6.99</v>
      </c>
      <c r="X240">
        <v>0</v>
      </c>
      <c r="Z240">
        <v>0</v>
      </c>
      <c r="AA240">
        <v>6.99</v>
      </c>
      <c r="AB240" t="s">
        <v>196</v>
      </c>
      <c r="AC240" t="s">
        <v>139</v>
      </c>
      <c r="AD240" t="s">
        <v>1643</v>
      </c>
      <c r="AE240" t="s">
        <v>1644</v>
      </c>
      <c r="AF240" t="str">
        <f>"46171600"</f>
        <v>46171600</v>
      </c>
      <c r="AG240" t="s">
        <v>451</v>
      </c>
      <c r="AH240" t="s">
        <v>452</v>
      </c>
      <c r="AI240" t="s">
        <v>701</v>
      </c>
      <c r="AJ240" t="s">
        <v>701</v>
      </c>
      <c r="AL240" t="s">
        <v>1645</v>
      </c>
      <c r="AM240" t="s">
        <v>1645</v>
      </c>
      <c r="AP240" t="s">
        <v>1646</v>
      </c>
      <c r="AQ240" t="s">
        <v>92</v>
      </c>
      <c r="AS240" t="s">
        <v>93</v>
      </c>
      <c r="AT240">
        <v>6.99</v>
      </c>
      <c r="AU240">
        <v>1</v>
      </c>
      <c r="AV240">
        <v>6.99</v>
      </c>
      <c r="AW240">
        <v>0</v>
      </c>
      <c r="AY240">
        <v>0</v>
      </c>
      <c r="AZ240">
        <v>6.99</v>
      </c>
      <c r="BB240" t="s">
        <v>94</v>
      </c>
      <c r="BD240" t="s">
        <v>94</v>
      </c>
      <c r="BE240" t="s">
        <v>93</v>
      </c>
      <c r="BF240">
        <v>0</v>
      </c>
      <c r="BI240" t="s">
        <v>93</v>
      </c>
      <c r="BR240" t="s">
        <v>1647</v>
      </c>
      <c r="BS240" t="s">
        <v>978</v>
      </c>
    </row>
    <row r="241" spans="1:71" x14ac:dyDescent="0.2">
      <c r="A241" s="1">
        <v>45877</v>
      </c>
      <c r="B241" t="s">
        <v>1648</v>
      </c>
      <c r="C241" t="s">
        <v>73</v>
      </c>
      <c r="E241">
        <v>1</v>
      </c>
      <c r="F241" t="s">
        <v>74</v>
      </c>
      <c r="G241">
        <v>21.99</v>
      </c>
      <c r="H241">
        <v>0</v>
      </c>
      <c r="I241">
        <v>0</v>
      </c>
      <c r="J241">
        <v>0</v>
      </c>
      <c r="K241">
        <v>21.99</v>
      </c>
      <c r="L241" t="s">
        <v>422</v>
      </c>
      <c r="N241" t="s">
        <v>76</v>
      </c>
      <c r="O241" t="s">
        <v>77</v>
      </c>
      <c r="P241" s="1">
        <v>45908</v>
      </c>
      <c r="Q241" t="s">
        <v>194</v>
      </c>
      <c r="R241" t="s">
        <v>519</v>
      </c>
      <c r="S241" s="1">
        <v>45969</v>
      </c>
      <c r="T241" t="s">
        <v>1649</v>
      </c>
      <c r="U241">
        <v>1</v>
      </c>
      <c r="V241" t="s">
        <v>80</v>
      </c>
      <c r="W241">
        <v>21.99</v>
      </c>
      <c r="X241">
        <v>0</v>
      </c>
      <c r="Z241">
        <v>0</v>
      </c>
      <c r="AA241">
        <v>21.99</v>
      </c>
      <c r="AB241" t="s">
        <v>196</v>
      </c>
      <c r="AC241" t="s">
        <v>81</v>
      </c>
      <c r="AD241" t="s">
        <v>1650</v>
      </c>
      <c r="AE241" t="s">
        <v>1651</v>
      </c>
      <c r="AF241" t="str">
        <f>"43211709"</f>
        <v>43211709</v>
      </c>
      <c r="AG241" t="s">
        <v>84</v>
      </c>
      <c r="AH241" t="s">
        <v>85</v>
      </c>
      <c r="AI241" t="s">
        <v>416</v>
      </c>
      <c r="AJ241" t="s">
        <v>1567</v>
      </c>
      <c r="AL241" t="s">
        <v>1568</v>
      </c>
      <c r="AM241" t="s">
        <v>1568</v>
      </c>
      <c r="AO241" t="s">
        <v>1652</v>
      </c>
      <c r="AQ241" t="s">
        <v>92</v>
      </c>
      <c r="AS241" t="s">
        <v>93</v>
      </c>
      <c r="AT241">
        <v>21.99</v>
      </c>
      <c r="AU241">
        <v>1</v>
      </c>
      <c r="AV241">
        <v>21.99</v>
      </c>
      <c r="AW241">
        <v>0</v>
      </c>
      <c r="AY241">
        <v>0</v>
      </c>
      <c r="AZ241">
        <v>21.99</v>
      </c>
      <c r="BB241" t="s">
        <v>94</v>
      </c>
      <c r="BD241" t="s">
        <v>94</v>
      </c>
      <c r="BE241" t="s">
        <v>93</v>
      </c>
      <c r="BF241">
        <v>0</v>
      </c>
      <c r="BI241" t="s">
        <v>93</v>
      </c>
      <c r="BR241" t="s">
        <v>1570</v>
      </c>
    </row>
    <row r="242" spans="1:71" x14ac:dyDescent="0.2">
      <c r="A242" s="1">
        <v>45877</v>
      </c>
      <c r="B242" t="s">
        <v>1653</v>
      </c>
      <c r="C242" t="s">
        <v>73</v>
      </c>
      <c r="E242">
        <v>1</v>
      </c>
      <c r="F242" t="s">
        <v>74</v>
      </c>
      <c r="G242">
        <v>15.59</v>
      </c>
      <c r="H242">
        <v>0</v>
      </c>
      <c r="I242">
        <v>0</v>
      </c>
      <c r="J242">
        <v>0</v>
      </c>
      <c r="K242">
        <v>15.59</v>
      </c>
      <c r="L242" t="s">
        <v>422</v>
      </c>
      <c r="N242" t="s">
        <v>76</v>
      </c>
      <c r="O242" t="s">
        <v>77</v>
      </c>
      <c r="P242" s="1">
        <v>45938</v>
      </c>
      <c r="Q242" t="s">
        <v>194</v>
      </c>
      <c r="R242" t="s">
        <v>519</v>
      </c>
      <c r="S242" s="1">
        <v>45969</v>
      </c>
      <c r="T242" t="s">
        <v>1654</v>
      </c>
      <c r="U242">
        <v>1</v>
      </c>
      <c r="V242" t="s">
        <v>80</v>
      </c>
      <c r="W242">
        <v>15.59</v>
      </c>
      <c r="X242">
        <v>0</v>
      </c>
      <c r="Z242">
        <v>0</v>
      </c>
      <c r="AA242">
        <v>15.59</v>
      </c>
      <c r="AB242" t="s">
        <v>196</v>
      </c>
      <c r="AC242" t="s">
        <v>139</v>
      </c>
      <c r="AD242" t="s">
        <v>1655</v>
      </c>
      <c r="AE242" t="s">
        <v>1656</v>
      </c>
      <c r="AF242" t="str">
        <f>"43202222"</f>
        <v>43202222</v>
      </c>
      <c r="AG242" t="s">
        <v>84</v>
      </c>
      <c r="AH242" t="s">
        <v>112</v>
      </c>
      <c r="AI242" t="s">
        <v>328</v>
      </c>
      <c r="AJ242" t="s">
        <v>329</v>
      </c>
      <c r="AL242" t="s">
        <v>1503</v>
      </c>
      <c r="AM242" t="s">
        <v>1503</v>
      </c>
      <c r="AO242" t="s">
        <v>1657</v>
      </c>
      <c r="AP242" t="s">
        <v>1657</v>
      </c>
      <c r="AQ242" t="s">
        <v>92</v>
      </c>
      <c r="AS242" t="s">
        <v>93</v>
      </c>
      <c r="AT242">
        <v>15.59</v>
      </c>
      <c r="AU242">
        <v>1</v>
      </c>
      <c r="AV242">
        <v>15.59</v>
      </c>
      <c r="AW242">
        <v>0</v>
      </c>
      <c r="AY242">
        <v>0</v>
      </c>
      <c r="AZ242">
        <v>15.59</v>
      </c>
      <c r="BB242" t="s">
        <v>94</v>
      </c>
      <c r="BD242" t="s">
        <v>94</v>
      </c>
      <c r="BE242" t="s">
        <v>93</v>
      </c>
      <c r="BF242">
        <v>0</v>
      </c>
      <c r="BI242" t="s">
        <v>93</v>
      </c>
      <c r="BR242" t="s">
        <v>1503</v>
      </c>
    </row>
    <row r="243" spans="1:71" x14ac:dyDescent="0.2">
      <c r="A243" s="1">
        <v>45877</v>
      </c>
      <c r="B243" t="s">
        <v>1658</v>
      </c>
      <c r="C243" t="s">
        <v>73</v>
      </c>
      <c r="E243">
        <v>1</v>
      </c>
      <c r="F243" t="s">
        <v>74</v>
      </c>
      <c r="G243">
        <v>6.59</v>
      </c>
      <c r="H243">
        <v>0</v>
      </c>
      <c r="I243">
        <v>0</v>
      </c>
      <c r="J243">
        <v>0</v>
      </c>
      <c r="K243">
        <v>6.59</v>
      </c>
      <c r="L243" t="s">
        <v>422</v>
      </c>
      <c r="N243" t="s">
        <v>76</v>
      </c>
      <c r="O243" t="s">
        <v>77</v>
      </c>
      <c r="P243" s="1">
        <v>45938</v>
      </c>
      <c r="Q243" t="s">
        <v>194</v>
      </c>
      <c r="R243" t="s">
        <v>519</v>
      </c>
      <c r="S243" s="1">
        <v>45969</v>
      </c>
      <c r="T243" t="str">
        <f>"9361289725252390977574"</f>
        <v>9361289725252390977574</v>
      </c>
      <c r="U243">
        <v>1</v>
      </c>
      <c r="V243" t="s">
        <v>80</v>
      </c>
      <c r="W243">
        <v>6.59</v>
      </c>
      <c r="X243">
        <v>0</v>
      </c>
      <c r="Z243">
        <v>0</v>
      </c>
      <c r="AA243">
        <v>6.59</v>
      </c>
      <c r="AB243" t="s">
        <v>207</v>
      </c>
      <c r="AC243" t="s">
        <v>208</v>
      </c>
      <c r="AD243" t="s">
        <v>1659</v>
      </c>
      <c r="AE243" t="s">
        <v>1660</v>
      </c>
      <c r="AF243" t="str">
        <f>"45121600"</f>
        <v>45121600</v>
      </c>
      <c r="AG243" t="s">
        <v>211</v>
      </c>
      <c r="AH243" t="s">
        <v>212</v>
      </c>
      <c r="AI243" t="s">
        <v>213</v>
      </c>
      <c r="AJ243" t="s">
        <v>213</v>
      </c>
      <c r="AL243" t="s">
        <v>1661</v>
      </c>
      <c r="AM243" t="s">
        <v>1662</v>
      </c>
      <c r="AQ243" t="s">
        <v>92</v>
      </c>
      <c r="AS243" t="s">
        <v>93</v>
      </c>
      <c r="AT243">
        <v>6.59</v>
      </c>
      <c r="AU243">
        <v>1</v>
      </c>
      <c r="AV243">
        <v>6.59</v>
      </c>
      <c r="AW243">
        <v>0</v>
      </c>
      <c r="AY243">
        <v>0</v>
      </c>
      <c r="AZ243">
        <v>6.59</v>
      </c>
      <c r="BB243" t="s">
        <v>94</v>
      </c>
      <c r="BD243" t="s">
        <v>94</v>
      </c>
      <c r="BE243" t="s">
        <v>431</v>
      </c>
      <c r="BF243">
        <v>0.4</v>
      </c>
      <c r="BI243" t="s">
        <v>93</v>
      </c>
      <c r="BR243" t="s">
        <v>1661</v>
      </c>
    </row>
    <row r="244" spans="1:71" x14ac:dyDescent="0.2">
      <c r="A244" s="1">
        <v>45877</v>
      </c>
      <c r="B244" t="s">
        <v>1663</v>
      </c>
      <c r="C244" t="s">
        <v>73</v>
      </c>
      <c r="E244">
        <v>1</v>
      </c>
      <c r="F244" t="s">
        <v>74</v>
      </c>
      <c r="G244">
        <v>28.49</v>
      </c>
      <c r="H244">
        <v>0</v>
      </c>
      <c r="I244">
        <v>0</v>
      </c>
      <c r="J244">
        <v>0</v>
      </c>
      <c r="K244">
        <v>28.49</v>
      </c>
      <c r="L244" t="s">
        <v>422</v>
      </c>
      <c r="N244" t="s">
        <v>76</v>
      </c>
      <c r="O244" t="s">
        <v>77</v>
      </c>
      <c r="P244" s="1">
        <v>45938</v>
      </c>
      <c r="Q244" t="s">
        <v>194</v>
      </c>
      <c r="R244" t="s">
        <v>519</v>
      </c>
      <c r="S244" s="1">
        <v>45969</v>
      </c>
      <c r="T244" t="str">
        <f>"9361289725252391247881"</f>
        <v>9361289725252391247881</v>
      </c>
      <c r="U244">
        <v>1</v>
      </c>
      <c r="V244" t="s">
        <v>80</v>
      </c>
      <c r="W244">
        <v>28.49</v>
      </c>
      <c r="X244">
        <v>0</v>
      </c>
      <c r="Z244">
        <v>0</v>
      </c>
      <c r="AA244">
        <v>28.49</v>
      </c>
      <c r="AB244" t="s">
        <v>207</v>
      </c>
      <c r="AC244" t="s">
        <v>670</v>
      </c>
      <c r="AD244" t="s">
        <v>1664</v>
      </c>
      <c r="AE244" t="s">
        <v>1665</v>
      </c>
      <c r="AF244" t="str">
        <f>"44111500"</f>
        <v>44111500</v>
      </c>
      <c r="AG244" t="s">
        <v>199</v>
      </c>
      <c r="AH244" t="s">
        <v>1666</v>
      </c>
      <c r="AI244" t="s">
        <v>1667</v>
      </c>
      <c r="AJ244" t="s">
        <v>1667</v>
      </c>
      <c r="AL244" t="s">
        <v>1668</v>
      </c>
      <c r="AM244" t="s">
        <v>1668</v>
      </c>
      <c r="AO244" t="s">
        <v>1669</v>
      </c>
      <c r="AP244" t="s">
        <v>1669</v>
      </c>
      <c r="AQ244" t="s">
        <v>92</v>
      </c>
      <c r="AS244" t="s">
        <v>93</v>
      </c>
      <c r="AT244">
        <v>28.49</v>
      </c>
      <c r="AU244">
        <v>1</v>
      </c>
      <c r="AV244">
        <v>28.49</v>
      </c>
      <c r="AW244">
        <v>0</v>
      </c>
      <c r="AY244">
        <v>0</v>
      </c>
      <c r="AZ244">
        <v>28.49</v>
      </c>
      <c r="BB244" t="s">
        <v>94</v>
      </c>
      <c r="BD244" t="s">
        <v>94</v>
      </c>
      <c r="BE244" t="s">
        <v>431</v>
      </c>
      <c r="BF244">
        <v>1.5</v>
      </c>
      <c r="BI244" t="s">
        <v>93</v>
      </c>
      <c r="BR244" t="s">
        <v>1668</v>
      </c>
      <c r="BS244" t="s">
        <v>978</v>
      </c>
    </row>
    <row r="245" spans="1:71" x14ac:dyDescent="0.2">
      <c r="A245" s="1">
        <v>45877</v>
      </c>
      <c r="B245" t="s">
        <v>1670</v>
      </c>
      <c r="C245" t="s">
        <v>73</v>
      </c>
      <c r="E245">
        <v>1</v>
      </c>
      <c r="F245" t="s">
        <v>74</v>
      </c>
      <c r="G245">
        <v>5.5</v>
      </c>
      <c r="H245">
        <v>0</v>
      </c>
      <c r="I245">
        <v>0</v>
      </c>
      <c r="J245">
        <v>0</v>
      </c>
      <c r="K245">
        <v>5.5</v>
      </c>
      <c r="L245" t="s">
        <v>422</v>
      </c>
      <c r="N245" t="s">
        <v>76</v>
      </c>
      <c r="O245" t="s">
        <v>77</v>
      </c>
      <c r="P245" s="1">
        <v>45938</v>
      </c>
      <c r="Q245" t="s">
        <v>194</v>
      </c>
      <c r="R245" t="s">
        <v>519</v>
      </c>
      <c r="S245" s="1">
        <v>45969</v>
      </c>
      <c r="T245" t="s">
        <v>1671</v>
      </c>
      <c r="U245">
        <v>1</v>
      </c>
      <c r="V245" t="s">
        <v>80</v>
      </c>
      <c r="W245">
        <v>5.5</v>
      </c>
      <c r="X245">
        <v>0</v>
      </c>
      <c r="Z245">
        <v>0</v>
      </c>
      <c r="AA245">
        <v>5.5</v>
      </c>
      <c r="AB245" t="s">
        <v>196</v>
      </c>
      <c r="AC245" t="s">
        <v>333</v>
      </c>
      <c r="AD245" t="s">
        <v>1672</v>
      </c>
      <c r="AE245" t="s">
        <v>1673</v>
      </c>
      <c r="AF245" t="str">
        <f>"54111704"</f>
        <v>54111704</v>
      </c>
      <c r="AG245" t="s">
        <v>232</v>
      </c>
      <c r="AH245" t="s">
        <v>233</v>
      </c>
      <c r="AI245" t="s">
        <v>234</v>
      </c>
      <c r="AJ245" t="s">
        <v>235</v>
      </c>
      <c r="AL245" t="s">
        <v>1674</v>
      </c>
      <c r="AM245" t="s">
        <v>1674</v>
      </c>
      <c r="AO245" t="s">
        <v>1675</v>
      </c>
      <c r="AP245" t="s">
        <v>1675</v>
      </c>
      <c r="AQ245" t="s">
        <v>92</v>
      </c>
      <c r="AS245" t="s">
        <v>93</v>
      </c>
      <c r="AT245">
        <v>5.5</v>
      </c>
      <c r="AU245">
        <v>1</v>
      </c>
      <c r="AV245">
        <v>5.5</v>
      </c>
      <c r="AW245">
        <v>0</v>
      </c>
      <c r="AY245">
        <v>0</v>
      </c>
      <c r="AZ245">
        <v>5.5</v>
      </c>
      <c r="BB245" t="s">
        <v>94</v>
      </c>
      <c r="BD245" t="s">
        <v>94</v>
      </c>
      <c r="BE245" t="s">
        <v>93</v>
      </c>
      <c r="BF245">
        <v>0</v>
      </c>
      <c r="BI245" t="s">
        <v>93</v>
      </c>
      <c r="BR245" t="s">
        <v>1676</v>
      </c>
    </row>
    <row r="246" spans="1:71" x14ac:dyDescent="0.2">
      <c r="A246" s="1">
        <v>45877</v>
      </c>
      <c r="B246" t="s">
        <v>1677</v>
      </c>
      <c r="C246" t="s">
        <v>73</v>
      </c>
      <c r="E246">
        <v>1</v>
      </c>
      <c r="F246" t="s">
        <v>74</v>
      </c>
      <c r="G246">
        <v>6.62</v>
      </c>
      <c r="H246">
        <v>0</v>
      </c>
      <c r="I246">
        <v>0</v>
      </c>
      <c r="J246">
        <v>0</v>
      </c>
      <c r="K246">
        <v>6.62</v>
      </c>
      <c r="L246" t="s">
        <v>422</v>
      </c>
      <c r="N246" t="s">
        <v>76</v>
      </c>
      <c r="O246" t="s">
        <v>77</v>
      </c>
      <c r="P246" s="1">
        <v>45938</v>
      </c>
      <c r="Q246" t="s">
        <v>194</v>
      </c>
      <c r="R246" t="s">
        <v>519</v>
      </c>
      <c r="S246" s="1">
        <v>45969</v>
      </c>
      <c r="T246" t="s">
        <v>1678</v>
      </c>
      <c r="U246">
        <v>1</v>
      </c>
      <c r="V246" t="s">
        <v>80</v>
      </c>
      <c r="W246">
        <v>6.62</v>
      </c>
      <c r="X246">
        <v>0</v>
      </c>
      <c r="Z246">
        <v>0</v>
      </c>
      <c r="AA246">
        <v>6.62</v>
      </c>
      <c r="AB246" t="s">
        <v>196</v>
      </c>
      <c r="AC246" t="s">
        <v>81</v>
      </c>
      <c r="AD246" t="s">
        <v>1679</v>
      </c>
      <c r="AE246" t="s">
        <v>1680</v>
      </c>
      <c r="AF246" t="str">
        <f>"43191607"</f>
        <v>43191607</v>
      </c>
      <c r="AG246" t="s">
        <v>84</v>
      </c>
      <c r="AH246" t="s">
        <v>100</v>
      </c>
      <c r="AI246" t="s">
        <v>101</v>
      </c>
      <c r="AJ246" t="s">
        <v>102</v>
      </c>
      <c r="AL246" t="s">
        <v>728</v>
      </c>
      <c r="AM246" t="s">
        <v>729</v>
      </c>
      <c r="AO246" t="s">
        <v>1681</v>
      </c>
      <c r="AP246">
        <v>61010.22</v>
      </c>
      <c r="AQ246" t="s">
        <v>92</v>
      </c>
      <c r="AS246" t="s">
        <v>93</v>
      </c>
      <c r="AT246">
        <v>6.62</v>
      </c>
      <c r="AU246">
        <v>1</v>
      </c>
      <c r="AV246">
        <v>6.62</v>
      </c>
      <c r="AW246">
        <v>0</v>
      </c>
      <c r="AY246">
        <v>0</v>
      </c>
      <c r="AZ246">
        <v>6.62</v>
      </c>
      <c r="BB246" t="s">
        <v>94</v>
      </c>
      <c r="BD246" t="s">
        <v>94</v>
      </c>
      <c r="BE246" t="s">
        <v>431</v>
      </c>
      <c r="BF246">
        <v>7.0000000000000007E-2</v>
      </c>
      <c r="BI246" t="s">
        <v>93</v>
      </c>
      <c r="BR246" t="s">
        <v>731</v>
      </c>
      <c r="BS246" t="s">
        <v>371</v>
      </c>
    </row>
    <row r="247" spans="1:71" x14ac:dyDescent="0.2">
      <c r="A247" s="1">
        <v>45877</v>
      </c>
      <c r="B247" t="s">
        <v>1682</v>
      </c>
      <c r="C247" t="s">
        <v>73</v>
      </c>
      <c r="E247">
        <v>1</v>
      </c>
      <c r="F247" t="s">
        <v>74</v>
      </c>
      <c r="G247">
        <v>20.95</v>
      </c>
      <c r="H247">
        <v>0</v>
      </c>
      <c r="I247">
        <v>0</v>
      </c>
      <c r="J247">
        <v>0</v>
      </c>
      <c r="K247">
        <v>20.95</v>
      </c>
      <c r="L247" t="s">
        <v>422</v>
      </c>
      <c r="N247" t="s">
        <v>76</v>
      </c>
      <c r="O247" t="s">
        <v>77</v>
      </c>
      <c r="P247" s="1">
        <v>45938</v>
      </c>
      <c r="Q247" t="s">
        <v>194</v>
      </c>
      <c r="R247" t="s">
        <v>519</v>
      </c>
      <c r="S247" s="1">
        <v>45969</v>
      </c>
      <c r="T247" t="s">
        <v>1683</v>
      </c>
      <c r="U247">
        <v>1</v>
      </c>
      <c r="V247" t="s">
        <v>80</v>
      </c>
      <c r="W247">
        <v>20.95</v>
      </c>
      <c r="X247">
        <v>0</v>
      </c>
      <c r="Z247">
        <v>0</v>
      </c>
      <c r="AA247">
        <v>20.95</v>
      </c>
      <c r="AB247" t="s">
        <v>196</v>
      </c>
      <c r="AC247" t="s">
        <v>131</v>
      </c>
      <c r="AD247" t="s">
        <v>1684</v>
      </c>
      <c r="AE247" t="s">
        <v>1685</v>
      </c>
      <c r="AF247" t="str">
        <f>"43191601"</f>
        <v>43191601</v>
      </c>
      <c r="AG247" t="s">
        <v>84</v>
      </c>
      <c r="AH247" t="s">
        <v>100</v>
      </c>
      <c r="AI247" t="s">
        <v>101</v>
      </c>
      <c r="AJ247" t="s">
        <v>1432</v>
      </c>
      <c r="AL247" t="s">
        <v>1686</v>
      </c>
      <c r="AM247" t="s">
        <v>1687</v>
      </c>
      <c r="AO247" t="s">
        <v>1688</v>
      </c>
      <c r="AP247" t="s">
        <v>1688</v>
      </c>
      <c r="AQ247" t="s">
        <v>92</v>
      </c>
      <c r="AS247" t="s">
        <v>93</v>
      </c>
      <c r="AT247">
        <v>20.95</v>
      </c>
      <c r="AU247">
        <v>1</v>
      </c>
      <c r="AV247">
        <v>20.95</v>
      </c>
      <c r="AW247">
        <v>0</v>
      </c>
      <c r="AY247">
        <v>0</v>
      </c>
      <c r="AZ247">
        <v>20.95</v>
      </c>
      <c r="BB247" t="s">
        <v>94</v>
      </c>
      <c r="BD247" t="s">
        <v>94</v>
      </c>
      <c r="BE247" t="s">
        <v>93</v>
      </c>
      <c r="BF247">
        <v>0</v>
      </c>
      <c r="BI247" t="s">
        <v>93</v>
      </c>
      <c r="BR247" t="s">
        <v>1689</v>
      </c>
    </row>
    <row r="248" spans="1:71" x14ac:dyDescent="0.2">
      <c r="A248" s="1">
        <v>45877</v>
      </c>
      <c r="B248" t="s">
        <v>1690</v>
      </c>
      <c r="C248" t="s">
        <v>73</v>
      </c>
      <c r="E248">
        <v>1</v>
      </c>
      <c r="F248" t="s">
        <v>74</v>
      </c>
      <c r="G248">
        <v>15.99</v>
      </c>
      <c r="H248">
        <v>0</v>
      </c>
      <c r="I248">
        <v>0</v>
      </c>
      <c r="J248">
        <v>0</v>
      </c>
      <c r="K248">
        <v>15.99</v>
      </c>
      <c r="L248" t="s">
        <v>422</v>
      </c>
      <c r="N248" t="s">
        <v>76</v>
      </c>
      <c r="O248" t="s">
        <v>77</v>
      </c>
      <c r="P248" s="1">
        <v>45938</v>
      </c>
      <c r="Q248" t="s">
        <v>194</v>
      </c>
      <c r="R248" t="s">
        <v>519</v>
      </c>
      <c r="S248" s="1">
        <v>45969</v>
      </c>
      <c r="T248" t="s">
        <v>1401</v>
      </c>
      <c r="U248">
        <v>1</v>
      </c>
      <c r="V248" t="s">
        <v>80</v>
      </c>
      <c r="W248">
        <v>15.99</v>
      </c>
      <c r="X248">
        <v>0</v>
      </c>
      <c r="Z248">
        <v>0</v>
      </c>
      <c r="AA248">
        <v>15.99</v>
      </c>
      <c r="AB248" t="s">
        <v>196</v>
      </c>
      <c r="AC248" t="s">
        <v>81</v>
      </c>
      <c r="AD248" t="s">
        <v>1691</v>
      </c>
      <c r="AE248" t="s">
        <v>1692</v>
      </c>
      <c r="AF248" t="str">
        <f>"44101800"</f>
        <v>44101800</v>
      </c>
      <c r="AG248" t="s">
        <v>199</v>
      </c>
      <c r="AH248" t="s">
        <v>200</v>
      </c>
      <c r="AI248" t="s">
        <v>1693</v>
      </c>
      <c r="AJ248" t="s">
        <v>1693</v>
      </c>
      <c r="AL248" t="s">
        <v>1297</v>
      </c>
      <c r="AM248" t="s">
        <v>1297</v>
      </c>
      <c r="AO248" t="s">
        <v>1694</v>
      </c>
      <c r="AP248" t="s">
        <v>1694</v>
      </c>
      <c r="AQ248" t="s">
        <v>92</v>
      </c>
      <c r="AS248" t="s">
        <v>93</v>
      </c>
      <c r="AT248">
        <v>15.99</v>
      </c>
      <c r="AU248">
        <v>1</v>
      </c>
      <c r="AV248">
        <v>15.99</v>
      </c>
      <c r="AW248">
        <v>0</v>
      </c>
      <c r="AY248">
        <v>0</v>
      </c>
      <c r="AZ248">
        <v>15.99</v>
      </c>
      <c r="BB248" t="s">
        <v>94</v>
      </c>
      <c r="BD248" t="s">
        <v>94</v>
      </c>
      <c r="BE248" t="s">
        <v>93</v>
      </c>
      <c r="BF248">
        <v>0</v>
      </c>
      <c r="BI248" t="s">
        <v>93</v>
      </c>
      <c r="BR248" t="s">
        <v>1297</v>
      </c>
    </row>
    <row r="249" spans="1:71" x14ac:dyDescent="0.2">
      <c r="A249" s="1">
        <v>45877</v>
      </c>
      <c r="B249" t="s">
        <v>1695</v>
      </c>
      <c r="C249" t="s">
        <v>73</v>
      </c>
      <c r="E249">
        <v>1</v>
      </c>
      <c r="F249" t="s">
        <v>74</v>
      </c>
      <c r="G249">
        <v>8.5399999999999991</v>
      </c>
      <c r="H249">
        <v>0</v>
      </c>
      <c r="I249">
        <v>0</v>
      </c>
      <c r="J249">
        <v>0</v>
      </c>
      <c r="K249">
        <v>8.5399999999999991</v>
      </c>
      <c r="L249" t="s">
        <v>422</v>
      </c>
      <c r="N249" t="s">
        <v>76</v>
      </c>
      <c r="O249" t="s">
        <v>77</v>
      </c>
      <c r="P249" s="1">
        <v>45877</v>
      </c>
      <c r="Q249" t="s">
        <v>194</v>
      </c>
      <c r="R249" t="s">
        <v>519</v>
      </c>
      <c r="S249" s="1">
        <v>45969</v>
      </c>
      <c r="T249" t="s">
        <v>1696</v>
      </c>
      <c r="U249">
        <v>1</v>
      </c>
      <c r="V249" t="s">
        <v>80</v>
      </c>
      <c r="W249">
        <v>8.5399999999999991</v>
      </c>
      <c r="X249">
        <v>0</v>
      </c>
      <c r="Z249">
        <v>0</v>
      </c>
      <c r="AA249">
        <v>8.5399999999999991</v>
      </c>
      <c r="AB249" t="s">
        <v>196</v>
      </c>
      <c r="AC249" t="s">
        <v>310</v>
      </c>
      <c r="AD249" t="s">
        <v>1697</v>
      </c>
      <c r="AE249" t="s">
        <v>1698</v>
      </c>
      <c r="AF249" t="str">
        <f>"43211719"</f>
        <v>43211719</v>
      </c>
      <c r="AG249" t="s">
        <v>84</v>
      </c>
      <c r="AH249" t="s">
        <v>85</v>
      </c>
      <c r="AI249" t="s">
        <v>416</v>
      </c>
      <c r="AJ249" t="s">
        <v>1404</v>
      </c>
      <c r="AL249" t="s">
        <v>1699</v>
      </c>
      <c r="AM249" t="s">
        <v>1699</v>
      </c>
      <c r="AO249" t="s">
        <v>1700</v>
      </c>
      <c r="AP249" t="str">
        <f>"854289008185"</f>
        <v>854289008185</v>
      </c>
      <c r="AQ249" t="s">
        <v>92</v>
      </c>
      <c r="AS249" t="s">
        <v>93</v>
      </c>
      <c r="AT249">
        <v>8.5399999999999991</v>
      </c>
      <c r="AU249">
        <v>1</v>
      </c>
      <c r="AV249">
        <v>8.5399999999999991</v>
      </c>
      <c r="AW249">
        <v>0</v>
      </c>
      <c r="AY249">
        <v>0</v>
      </c>
      <c r="AZ249">
        <v>8.5399999999999991</v>
      </c>
      <c r="BB249" t="s">
        <v>94</v>
      </c>
      <c r="BD249" t="s">
        <v>94</v>
      </c>
      <c r="BE249" t="s">
        <v>431</v>
      </c>
      <c r="BF249">
        <v>1.45</v>
      </c>
      <c r="BI249" t="s">
        <v>93</v>
      </c>
      <c r="BR249" t="s">
        <v>1701</v>
      </c>
    </row>
    <row r="250" spans="1:71" x14ac:dyDescent="0.2">
      <c r="A250" s="1">
        <v>45877</v>
      </c>
      <c r="B250" t="s">
        <v>1702</v>
      </c>
      <c r="C250" t="s">
        <v>73</v>
      </c>
      <c r="E250">
        <v>1</v>
      </c>
      <c r="F250" t="s">
        <v>74</v>
      </c>
      <c r="G250">
        <v>11.99</v>
      </c>
      <c r="H250">
        <v>0</v>
      </c>
      <c r="I250">
        <v>0</v>
      </c>
      <c r="J250">
        <v>0</v>
      </c>
      <c r="K250">
        <v>11.99</v>
      </c>
      <c r="L250" t="s">
        <v>422</v>
      </c>
      <c r="N250" t="s">
        <v>76</v>
      </c>
      <c r="O250" t="s">
        <v>77</v>
      </c>
      <c r="P250" s="1">
        <v>45908</v>
      </c>
      <c r="Q250" t="s">
        <v>194</v>
      </c>
      <c r="R250" t="s">
        <v>519</v>
      </c>
      <c r="S250" s="1">
        <v>45969</v>
      </c>
      <c r="T250" t="s">
        <v>1703</v>
      </c>
      <c r="U250">
        <v>1</v>
      </c>
      <c r="V250" t="s">
        <v>80</v>
      </c>
      <c r="W250">
        <v>11.99</v>
      </c>
      <c r="X250">
        <v>0</v>
      </c>
      <c r="Z250">
        <v>0</v>
      </c>
      <c r="AA250">
        <v>11.99</v>
      </c>
      <c r="AB250" t="s">
        <v>196</v>
      </c>
      <c r="AC250" t="s">
        <v>879</v>
      </c>
      <c r="AD250" t="s">
        <v>1704</v>
      </c>
      <c r="AE250" t="s">
        <v>1705</v>
      </c>
      <c r="AF250" t="str">
        <f>"52151700"</f>
        <v>52151700</v>
      </c>
      <c r="AG250" t="s">
        <v>158</v>
      </c>
      <c r="AH250" t="s">
        <v>1281</v>
      </c>
      <c r="AI250" t="s">
        <v>1337</v>
      </c>
      <c r="AJ250" t="s">
        <v>1337</v>
      </c>
      <c r="AL250" t="s">
        <v>1706</v>
      </c>
      <c r="AM250" t="s">
        <v>1706</v>
      </c>
      <c r="AO250" t="str">
        <f>"703501733759"</f>
        <v>703501733759</v>
      </c>
      <c r="AP250" t="str">
        <f>"703501733759"</f>
        <v>703501733759</v>
      </c>
      <c r="AQ250" t="s">
        <v>92</v>
      </c>
      <c r="AS250" t="s">
        <v>93</v>
      </c>
      <c r="AT250">
        <v>11.99</v>
      </c>
      <c r="AU250">
        <v>1</v>
      </c>
      <c r="AV250">
        <v>11.99</v>
      </c>
      <c r="AW250">
        <v>0</v>
      </c>
      <c r="AY250">
        <v>0</v>
      </c>
      <c r="AZ250">
        <v>11.99</v>
      </c>
      <c r="BB250" t="s">
        <v>94</v>
      </c>
      <c r="BD250" t="s">
        <v>94</v>
      </c>
      <c r="BE250" t="s">
        <v>93</v>
      </c>
      <c r="BF250">
        <v>0</v>
      </c>
      <c r="BI250" t="s">
        <v>93</v>
      </c>
      <c r="BR250" t="s">
        <v>1707</v>
      </c>
    </row>
    <row r="251" spans="1:71" x14ac:dyDescent="0.2">
      <c r="A251" s="1">
        <v>45877</v>
      </c>
      <c r="B251" t="s">
        <v>1708</v>
      </c>
      <c r="C251" t="s">
        <v>73</v>
      </c>
      <c r="E251">
        <v>1</v>
      </c>
      <c r="F251" t="s">
        <v>74</v>
      </c>
      <c r="G251">
        <v>14.99</v>
      </c>
      <c r="H251">
        <v>0</v>
      </c>
      <c r="I251">
        <v>0</v>
      </c>
      <c r="J251">
        <v>0</v>
      </c>
      <c r="K251">
        <v>14.99</v>
      </c>
      <c r="L251" t="s">
        <v>422</v>
      </c>
      <c r="N251" t="s">
        <v>76</v>
      </c>
      <c r="O251" t="s">
        <v>77</v>
      </c>
      <c r="P251" s="1">
        <v>45938</v>
      </c>
      <c r="Q251" t="s">
        <v>194</v>
      </c>
      <c r="R251" t="s">
        <v>519</v>
      </c>
      <c r="S251" s="1">
        <v>45969</v>
      </c>
      <c r="T251" t="s">
        <v>1370</v>
      </c>
      <c r="U251">
        <v>1</v>
      </c>
      <c r="V251" t="s">
        <v>80</v>
      </c>
      <c r="W251">
        <v>14.99</v>
      </c>
      <c r="X251">
        <v>0</v>
      </c>
      <c r="Z251">
        <v>0</v>
      </c>
      <c r="AA251">
        <v>14.99</v>
      </c>
      <c r="AB251" t="s">
        <v>196</v>
      </c>
      <c r="AC251" t="s">
        <v>1421</v>
      </c>
      <c r="AD251" t="s">
        <v>1709</v>
      </c>
      <c r="AE251" t="s">
        <v>1710</v>
      </c>
      <c r="AF251" t="str">
        <f>"49221500"</f>
        <v>49221500</v>
      </c>
      <c r="AG251" t="s">
        <v>1711</v>
      </c>
      <c r="AH251" t="s">
        <v>1712</v>
      </c>
      <c r="AI251" t="s">
        <v>1713</v>
      </c>
      <c r="AJ251" t="s">
        <v>1713</v>
      </c>
      <c r="AL251" t="s">
        <v>1714</v>
      </c>
      <c r="AM251" t="s">
        <v>1714</v>
      </c>
      <c r="AP251" t="str">
        <f>"671759011"</f>
        <v>671759011</v>
      </c>
      <c r="AQ251" t="s">
        <v>92</v>
      </c>
      <c r="AS251" t="s">
        <v>93</v>
      </c>
      <c r="AT251">
        <v>14.99</v>
      </c>
      <c r="AU251">
        <v>1</v>
      </c>
      <c r="AV251">
        <v>14.99</v>
      </c>
      <c r="AW251">
        <v>0</v>
      </c>
      <c r="AY251">
        <v>0</v>
      </c>
      <c r="AZ251">
        <v>14.99</v>
      </c>
      <c r="BB251" t="s">
        <v>94</v>
      </c>
      <c r="BD251" t="s">
        <v>94</v>
      </c>
      <c r="BE251" t="s">
        <v>93</v>
      </c>
      <c r="BF251">
        <v>0</v>
      </c>
      <c r="BI251" t="s">
        <v>93</v>
      </c>
      <c r="BR251" t="s">
        <v>1714</v>
      </c>
    </row>
    <row r="252" spans="1:71" x14ac:dyDescent="0.2">
      <c r="A252" s="1">
        <v>45877</v>
      </c>
      <c r="B252" t="s">
        <v>1715</v>
      </c>
      <c r="C252" t="s">
        <v>73</v>
      </c>
      <c r="E252">
        <v>1</v>
      </c>
      <c r="F252" t="s">
        <v>74</v>
      </c>
      <c r="G252">
        <v>10.55</v>
      </c>
      <c r="H252">
        <v>0</v>
      </c>
      <c r="I252">
        <v>0</v>
      </c>
      <c r="J252">
        <v>0</v>
      </c>
      <c r="K252">
        <v>10.55</v>
      </c>
      <c r="L252" t="s">
        <v>422</v>
      </c>
      <c r="N252" t="s">
        <v>76</v>
      </c>
      <c r="O252" t="s">
        <v>77</v>
      </c>
      <c r="P252" s="1">
        <v>45877</v>
      </c>
      <c r="Q252" t="s">
        <v>194</v>
      </c>
      <c r="R252" t="s">
        <v>519</v>
      </c>
      <c r="S252" s="1">
        <v>45969</v>
      </c>
      <c r="T252" t="str">
        <f>"9361289725252340850209"</f>
        <v>9361289725252340850209</v>
      </c>
      <c r="U252">
        <v>1</v>
      </c>
      <c r="V252" t="s">
        <v>80</v>
      </c>
      <c r="W252">
        <v>10.55</v>
      </c>
      <c r="X252">
        <v>0</v>
      </c>
      <c r="Z252">
        <v>0</v>
      </c>
      <c r="AA252">
        <v>10.55</v>
      </c>
      <c r="AB252" t="s">
        <v>207</v>
      </c>
      <c r="AC252" t="s">
        <v>475</v>
      </c>
      <c r="AD252" t="s">
        <v>1716</v>
      </c>
      <c r="AE252" t="s">
        <v>1717</v>
      </c>
      <c r="AF252" t="str">
        <f>"54111704"</f>
        <v>54111704</v>
      </c>
      <c r="AG252" t="s">
        <v>232</v>
      </c>
      <c r="AH252" t="s">
        <v>233</v>
      </c>
      <c r="AI252" t="s">
        <v>234</v>
      </c>
      <c r="AJ252" t="s">
        <v>235</v>
      </c>
      <c r="AL252" t="s">
        <v>1718</v>
      </c>
      <c r="AM252" t="s">
        <v>1719</v>
      </c>
      <c r="AO252" t="s">
        <v>1720</v>
      </c>
      <c r="AP252" t="s">
        <v>1720</v>
      </c>
      <c r="AQ252" t="s">
        <v>92</v>
      </c>
      <c r="AS252" t="s">
        <v>93</v>
      </c>
      <c r="AT252">
        <v>10.55</v>
      </c>
      <c r="AU252">
        <v>1</v>
      </c>
      <c r="AV252">
        <v>10.55</v>
      </c>
      <c r="AW252">
        <v>0</v>
      </c>
      <c r="AY252">
        <v>0</v>
      </c>
      <c r="AZ252">
        <v>10.55</v>
      </c>
      <c r="BB252" t="s">
        <v>94</v>
      </c>
      <c r="BD252" t="s">
        <v>94</v>
      </c>
      <c r="BE252" t="s">
        <v>93</v>
      </c>
      <c r="BF252">
        <v>0</v>
      </c>
      <c r="BI252" t="s">
        <v>93</v>
      </c>
      <c r="BR252" t="s">
        <v>1719</v>
      </c>
    </row>
    <row r="253" spans="1:71" x14ac:dyDescent="0.2">
      <c r="A253" s="1">
        <v>45846</v>
      </c>
      <c r="B253" t="s">
        <v>1721</v>
      </c>
      <c r="C253" t="s">
        <v>73</v>
      </c>
      <c r="E253">
        <v>2</v>
      </c>
      <c r="F253" t="s">
        <v>74</v>
      </c>
      <c r="G253">
        <v>21.98</v>
      </c>
      <c r="H253">
        <v>0</v>
      </c>
      <c r="I253">
        <v>0</v>
      </c>
      <c r="J253">
        <v>0</v>
      </c>
      <c r="K253">
        <v>21.98</v>
      </c>
      <c r="L253" t="s">
        <v>422</v>
      </c>
      <c r="N253" t="s">
        <v>76</v>
      </c>
      <c r="O253" t="s">
        <v>77</v>
      </c>
      <c r="P253" s="1">
        <v>45877</v>
      </c>
      <c r="Q253" t="s">
        <v>194</v>
      </c>
      <c r="R253" t="s">
        <v>519</v>
      </c>
      <c r="S253" s="1">
        <v>45969</v>
      </c>
      <c r="T253" t="s">
        <v>1722</v>
      </c>
      <c r="U253">
        <v>1</v>
      </c>
      <c r="V253" t="s">
        <v>80</v>
      </c>
      <c r="W253">
        <v>10.99</v>
      </c>
      <c r="X253">
        <v>0</v>
      </c>
      <c r="Z253">
        <v>0</v>
      </c>
      <c r="AA253">
        <v>10.99</v>
      </c>
      <c r="AB253" t="s">
        <v>196</v>
      </c>
      <c r="AC253" t="s">
        <v>131</v>
      </c>
      <c r="AD253" t="s">
        <v>1723</v>
      </c>
      <c r="AE253" t="s">
        <v>1724</v>
      </c>
      <c r="AF253" t="str">
        <f>"43200000"</f>
        <v>43200000</v>
      </c>
      <c r="AG253" t="s">
        <v>84</v>
      </c>
      <c r="AH253" t="s">
        <v>112</v>
      </c>
      <c r="AI253" t="s">
        <v>112</v>
      </c>
      <c r="AJ253" t="s">
        <v>112</v>
      </c>
      <c r="AL253" t="s">
        <v>1725</v>
      </c>
      <c r="AM253" t="s">
        <v>1725</v>
      </c>
      <c r="AO253" t="s">
        <v>1726</v>
      </c>
      <c r="AP253" t="s">
        <v>1726</v>
      </c>
      <c r="AQ253" t="s">
        <v>92</v>
      </c>
      <c r="AS253" t="s">
        <v>93</v>
      </c>
      <c r="AT253">
        <v>10.99</v>
      </c>
      <c r="AU253">
        <v>1</v>
      </c>
      <c r="AV253">
        <v>10.99</v>
      </c>
      <c r="AW253">
        <v>0</v>
      </c>
      <c r="AY253">
        <v>0</v>
      </c>
      <c r="AZ253">
        <v>10.99</v>
      </c>
      <c r="BB253" t="s">
        <v>94</v>
      </c>
      <c r="BD253" t="s">
        <v>94</v>
      </c>
      <c r="BE253" t="s">
        <v>93</v>
      </c>
      <c r="BF253">
        <v>0</v>
      </c>
      <c r="BI253" t="s">
        <v>93</v>
      </c>
      <c r="BR253" t="s">
        <v>1727</v>
      </c>
    </row>
    <row r="254" spans="1:71" x14ac:dyDescent="0.2">
      <c r="A254" s="1">
        <v>45846</v>
      </c>
      <c r="B254" t="s">
        <v>1721</v>
      </c>
      <c r="C254" t="s">
        <v>73</v>
      </c>
      <c r="E254">
        <v>2</v>
      </c>
      <c r="F254" t="s">
        <v>74</v>
      </c>
      <c r="G254">
        <v>21.98</v>
      </c>
      <c r="H254">
        <v>0</v>
      </c>
      <c r="I254">
        <v>0</v>
      </c>
      <c r="J254">
        <v>0</v>
      </c>
      <c r="K254">
        <v>21.98</v>
      </c>
      <c r="L254" t="s">
        <v>422</v>
      </c>
      <c r="N254" t="s">
        <v>76</v>
      </c>
      <c r="O254" t="s">
        <v>77</v>
      </c>
      <c r="P254" s="1">
        <v>45938</v>
      </c>
      <c r="Q254" t="s">
        <v>194</v>
      </c>
      <c r="R254" t="s">
        <v>519</v>
      </c>
      <c r="S254" s="1">
        <v>45969</v>
      </c>
      <c r="T254" t="s">
        <v>1448</v>
      </c>
      <c r="U254">
        <v>1</v>
      </c>
      <c r="V254" t="s">
        <v>80</v>
      </c>
      <c r="W254">
        <v>10.99</v>
      </c>
      <c r="X254">
        <v>0</v>
      </c>
      <c r="Z254">
        <v>0</v>
      </c>
      <c r="AA254">
        <v>10.99</v>
      </c>
      <c r="AB254" t="s">
        <v>196</v>
      </c>
      <c r="AC254" t="s">
        <v>131</v>
      </c>
      <c r="AD254" t="s">
        <v>1723</v>
      </c>
      <c r="AE254" t="s">
        <v>1724</v>
      </c>
      <c r="AF254" t="str">
        <f>"43200000"</f>
        <v>43200000</v>
      </c>
      <c r="AG254" t="s">
        <v>84</v>
      </c>
      <c r="AH254" t="s">
        <v>112</v>
      </c>
      <c r="AI254" t="s">
        <v>112</v>
      </c>
      <c r="AJ254" t="s">
        <v>112</v>
      </c>
      <c r="AL254" t="s">
        <v>1725</v>
      </c>
      <c r="AM254" t="s">
        <v>1725</v>
      </c>
      <c r="AO254" t="s">
        <v>1726</v>
      </c>
      <c r="AP254" t="s">
        <v>1726</v>
      </c>
      <c r="AQ254" t="s">
        <v>92</v>
      </c>
      <c r="AS254" t="s">
        <v>93</v>
      </c>
      <c r="AT254">
        <v>10.99</v>
      </c>
      <c r="AU254">
        <v>1</v>
      </c>
      <c r="AV254">
        <v>10.99</v>
      </c>
      <c r="AW254">
        <v>0</v>
      </c>
      <c r="AY254">
        <v>0</v>
      </c>
      <c r="AZ254">
        <v>10.99</v>
      </c>
      <c r="BB254" t="s">
        <v>94</v>
      </c>
      <c r="BD254" t="s">
        <v>94</v>
      </c>
      <c r="BE254" t="s">
        <v>93</v>
      </c>
      <c r="BF254">
        <v>0</v>
      </c>
      <c r="BI254" t="s">
        <v>93</v>
      </c>
      <c r="BR254" t="s">
        <v>1727</v>
      </c>
    </row>
    <row r="255" spans="1:71" x14ac:dyDescent="0.2">
      <c r="A255" s="1">
        <v>45846</v>
      </c>
      <c r="B255" t="s">
        <v>1728</v>
      </c>
      <c r="C255" t="s">
        <v>73</v>
      </c>
      <c r="E255">
        <v>1</v>
      </c>
      <c r="F255" t="s">
        <v>74</v>
      </c>
      <c r="G255">
        <v>8.48</v>
      </c>
      <c r="H255">
        <v>0</v>
      </c>
      <c r="I255">
        <v>0</v>
      </c>
      <c r="J255">
        <v>0</v>
      </c>
      <c r="K255">
        <v>8.48</v>
      </c>
      <c r="L255" t="s">
        <v>422</v>
      </c>
      <c r="N255" t="s">
        <v>76</v>
      </c>
      <c r="O255" t="s">
        <v>77</v>
      </c>
      <c r="P255" s="1">
        <v>45877</v>
      </c>
      <c r="Q255" t="s">
        <v>194</v>
      </c>
      <c r="R255" t="s">
        <v>519</v>
      </c>
      <c r="S255" s="1">
        <v>45878</v>
      </c>
      <c r="T255" t="s">
        <v>1729</v>
      </c>
      <c r="U255">
        <v>4</v>
      </c>
      <c r="V255" t="s">
        <v>80</v>
      </c>
      <c r="W255">
        <v>8.48</v>
      </c>
      <c r="X255">
        <v>0</v>
      </c>
      <c r="Z255">
        <v>0</v>
      </c>
      <c r="AA255">
        <v>8.48</v>
      </c>
      <c r="AB255" t="s">
        <v>554</v>
      </c>
      <c r="AC255" t="s">
        <v>146</v>
      </c>
      <c r="AD255" t="s">
        <v>1730</v>
      </c>
      <c r="AE255" t="s">
        <v>1731</v>
      </c>
      <c r="AF255" t="str">
        <f>"40142000"</f>
        <v>40142000</v>
      </c>
      <c r="AG255" t="s">
        <v>289</v>
      </c>
      <c r="AH255" t="s">
        <v>1115</v>
      </c>
      <c r="AI255" t="s">
        <v>1390</v>
      </c>
      <c r="AJ255" t="s">
        <v>1390</v>
      </c>
      <c r="AL255" t="s">
        <v>1732</v>
      </c>
      <c r="AM255" t="s">
        <v>1733</v>
      </c>
      <c r="AO255" t="s">
        <v>1734</v>
      </c>
      <c r="AP255" t="s">
        <v>1734</v>
      </c>
      <c r="AQ255" t="s">
        <v>92</v>
      </c>
      <c r="AS255" t="s">
        <v>93</v>
      </c>
      <c r="AT255">
        <v>8.48</v>
      </c>
      <c r="AU255">
        <v>1</v>
      </c>
      <c r="AV255">
        <v>8.48</v>
      </c>
      <c r="AW255">
        <v>0</v>
      </c>
      <c r="AY255">
        <v>0</v>
      </c>
      <c r="AZ255">
        <v>8.48</v>
      </c>
      <c r="BB255" t="s">
        <v>94</v>
      </c>
      <c r="BD255" t="s">
        <v>94</v>
      </c>
      <c r="BE255" t="s">
        <v>431</v>
      </c>
      <c r="BF255">
        <v>0.09</v>
      </c>
      <c r="BI255" t="s">
        <v>93</v>
      </c>
      <c r="BR255" t="s">
        <v>1735</v>
      </c>
    </row>
    <row r="256" spans="1:71" x14ac:dyDescent="0.2">
      <c r="A256" s="1">
        <v>45846</v>
      </c>
      <c r="B256" t="s">
        <v>1736</v>
      </c>
      <c r="C256" t="s">
        <v>73</v>
      </c>
      <c r="E256">
        <v>1</v>
      </c>
      <c r="F256" t="s">
        <v>74</v>
      </c>
      <c r="G256">
        <v>9.99</v>
      </c>
      <c r="H256">
        <v>0</v>
      </c>
      <c r="I256">
        <v>0</v>
      </c>
      <c r="J256">
        <v>0</v>
      </c>
      <c r="K256">
        <v>9.99</v>
      </c>
      <c r="L256" t="s">
        <v>422</v>
      </c>
      <c r="N256" t="s">
        <v>76</v>
      </c>
      <c r="O256" t="s">
        <v>77</v>
      </c>
      <c r="P256" s="1">
        <v>45938</v>
      </c>
      <c r="Q256" t="s">
        <v>194</v>
      </c>
      <c r="R256" t="s">
        <v>519</v>
      </c>
      <c r="S256" s="1">
        <v>45969</v>
      </c>
      <c r="T256" t="s">
        <v>1737</v>
      </c>
      <c r="U256">
        <v>1</v>
      </c>
      <c r="V256" t="s">
        <v>80</v>
      </c>
      <c r="W256">
        <v>9.99</v>
      </c>
      <c r="X256">
        <v>0</v>
      </c>
      <c r="Z256">
        <v>0</v>
      </c>
      <c r="AA256">
        <v>9.99</v>
      </c>
      <c r="AB256" t="s">
        <v>196</v>
      </c>
      <c r="AC256" t="s">
        <v>81</v>
      </c>
      <c r="AD256" t="s">
        <v>1738</v>
      </c>
      <c r="AE256" t="s">
        <v>1739</v>
      </c>
      <c r="AF256" t="str">
        <f>"43210000"</f>
        <v>43210000</v>
      </c>
      <c r="AG256" t="s">
        <v>84</v>
      </c>
      <c r="AH256" t="s">
        <v>85</v>
      </c>
      <c r="AI256" t="s">
        <v>85</v>
      </c>
      <c r="AJ256" t="s">
        <v>85</v>
      </c>
      <c r="AL256" t="s">
        <v>1740</v>
      </c>
      <c r="AM256" t="s">
        <v>1740</v>
      </c>
      <c r="AO256" t="s">
        <v>1741</v>
      </c>
      <c r="AP256" t="s">
        <v>1741</v>
      </c>
      <c r="AQ256" t="s">
        <v>92</v>
      </c>
      <c r="AS256" t="s">
        <v>93</v>
      </c>
      <c r="AT256">
        <v>9.99</v>
      </c>
      <c r="AU256">
        <v>1</v>
      </c>
      <c r="AV256">
        <v>9.99</v>
      </c>
      <c r="AW256">
        <v>0</v>
      </c>
      <c r="AY256">
        <v>0</v>
      </c>
      <c r="AZ256">
        <v>9.99</v>
      </c>
      <c r="BB256" t="s">
        <v>94</v>
      </c>
      <c r="BD256" t="s">
        <v>94</v>
      </c>
      <c r="BE256" t="s">
        <v>93</v>
      </c>
      <c r="BF256">
        <v>0</v>
      </c>
      <c r="BI256" t="s">
        <v>93</v>
      </c>
      <c r="BR256" t="s">
        <v>1740</v>
      </c>
    </row>
    <row r="257" spans="1:71" x14ac:dyDescent="0.2">
      <c r="A257" s="1">
        <v>45846</v>
      </c>
      <c r="B257" t="s">
        <v>1742</v>
      </c>
      <c r="C257" t="s">
        <v>73</v>
      </c>
      <c r="E257">
        <v>1</v>
      </c>
      <c r="F257" t="s">
        <v>74</v>
      </c>
      <c r="G257">
        <v>49.99</v>
      </c>
      <c r="H257">
        <v>0</v>
      </c>
      <c r="I257">
        <v>0</v>
      </c>
      <c r="J257">
        <v>0</v>
      </c>
      <c r="K257">
        <v>49.99</v>
      </c>
      <c r="L257" t="s">
        <v>422</v>
      </c>
      <c r="N257" t="s">
        <v>76</v>
      </c>
      <c r="O257" t="s">
        <v>77</v>
      </c>
      <c r="P257" s="1">
        <v>45938</v>
      </c>
      <c r="Q257" t="s">
        <v>194</v>
      </c>
      <c r="R257" t="s">
        <v>519</v>
      </c>
      <c r="S257" s="1">
        <v>45999</v>
      </c>
      <c r="T257" t="s">
        <v>1743</v>
      </c>
      <c r="U257">
        <v>1</v>
      </c>
      <c r="V257" t="s">
        <v>80</v>
      </c>
      <c r="W257">
        <v>49.99</v>
      </c>
      <c r="X257">
        <v>0</v>
      </c>
      <c r="Z257">
        <v>0</v>
      </c>
      <c r="AA257">
        <v>49.99</v>
      </c>
      <c r="AB257" t="s">
        <v>196</v>
      </c>
      <c r="AC257" t="s">
        <v>81</v>
      </c>
      <c r="AD257" t="s">
        <v>1744</v>
      </c>
      <c r="AE257" t="s">
        <v>1745</v>
      </c>
      <c r="AF257" t="str">
        <f>"43211609"</f>
        <v>43211609</v>
      </c>
      <c r="AG257" t="s">
        <v>84</v>
      </c>
      <c r="AH257" t="s">
        <v>85</v>
      </c>
      <c r="AI257" t="s">
        <v>86</v>
      </c>
      <c r="AJ257" t="s">
        <v>178</v>
      </c>
      <c r="AL257" t="s">
        <v>1746</v>
      </c>
      <c r="AM257" t="s">
        <v>1747</v>
      </c>
      <c r="AO257" t="s">
        <v>1748</v>
      </c>
      <c r="AP257" t="s">
        <v>1748</v>
      </c>
      <c r="AQ257" t="s">
        <v>92</v>
      </c>
      <c r="AS257" t="s">
        <v>93</v>
      </c>
      <c r="AT257">
        <v>49.99</v>
      </c>
      <c r="AU257">
        <v>1</v>
      </c>
      <c r="AV257">
        <v>49.99</v>
      </c>
      <c r="AW257">
        <v>0</v>
      </c>
      <c r="AY257">
        <v>0</v>
      </c>
      <c r="AZ257">
        <v>49.99</v>
      </c>
      <c r="BB257" t="s">
        <v>94</v>
      </c>
      <c r="BD257" t="s">
        <v>94</v>
      </c>
      <c r="BE257" t="s">
        <v>93</v>
      </c>
      <c r="BF257">
        <v>0</v>
      </c>
      <c r="BI257" t="s">
        <v>93</v>
      </c>
      <c r="BR257" t="s">
        <v>1746</v>
      </c>
    </row>
    <row r="258" spans="1:71" x14ac:dyDescent="0.2">
      <c r="A258" s="1">
        <v>45846</v>
      </c>
      <c r="B258" t="s">
        <v>1749</v>
      </c>
      <c r="C258" t="s">
        <v>73</v>
      </c>
      <c r="E258">
        <v>1</v>
      </c>
      <c r="F258" t="s">
        <v>74</v>
      </c>
      <c r="G258">
        <v>66.489999999999995</v>
      </c>
      <c r="H258">
        <v>0</v>
      </c>
      <c r="I258">
        <v>0</v>
      </c>
      <c r="J258">
        <v>0</v>
      </c>
      <c r="K258">
        <v>66.489999999999995</v>
      </c>
      <c r="L258" t="s">
        <v>422</v>
      </c>
      <c r="N258" t="s">
        <v>76</v>
      </c>
      <c r="O258" t="s">
        <v>77</v>
      </c>
      <c r="P258" s="1">
        <v>45938</v>
      </c>
      <c r="Q258" t="s">
        <v>194</v>
      </c>
      <c r="R258" t="s">
        <v>519</v>
      </c>
      <c r="S258" s="1">
        <v>45969</v>
      </c>
      <c r="T258" t="s">
        <v>1750</v>
      </c>
      <c r="U258">
        <v>1</v>
      </c>
      <c r="V258" t="s">
        <v>80</v>
      </c>
      <c r="W258">
        <v>66.489999999999995</v>
      </c>
      <c r="X258">
        <v>0</v>
      </c>
      <c r="Z258">
        <v>0</v>
      </c>
      <c r="AA258">
        <v>66.489999999999995</v>
      </c>
      <c r="AB258" t="s">
        <v>196</v>
      </c>
      <c r="AC258" t="s">
        <v>1092</v>
      </c>
      <c r="AD258" t="s">
        <v>1751</v>
      </c>
      <c r="AE258" t="s">
        <v>1752</v>
      </c>
      <c r="AF258" t="str">
        <f>"43220000"</f>
        <v>43220000</v>
      </c>
      <c r="AG258" t="s">
        <v>84</v>
      </c>
      <c r="AH258" t="s">
        <v>1414</v>
      </c>
      <c r="AI258" t="s">
        <v>1414</v>
      </c>
      <c r="AJ258" t="s">
        <v>1414</v>
      </c>
      <c r="AL258" t="s">
        <v>1753</v>
      </c>
      <c r="AM258" t="s">
        <v>1753</v>
      </c>
      <c r="AO258" t="s">
        <v>1754</v>
      </c>
      <c r="AP258" t="s">
        <v>1755</v>
      </c>
      <c r="AQ258" t="s">
        <v>92</v>
      </c>
      <c r="AS258" t="s">
        <v>93</v>
      </c>
      <c r="AT258">
        <v>66.489999999999995</v>
      </c>
      <c r="AU258">
        <v>1</v>
      </c>
      <c r="AV258">
        <v>66.489999999999995</v>
      </c>
      <c r="AW258">
        <v>0</v>
      </c>
      <c r="AY258">
        <v>0</v>
      </c>
      <c r="AZ258">
        <v>66.489999999999995</v>
      </c>
      <c r="BB258" t="s">
        <v>94</v>
      </c>
      <c r="BD258" t="s">
        <v>94</v>
      </c>
      <c r="BE258" t="s">
        <v>93</v>
      </c>
      <c r="BF258">
        <v>0</v>
      </c>
      <c r="BI258" t="s">
        <v>93</v>
      </c>
      <c r="BR258" t="s">
        <v>1756</v>
      </c>
    </row>
    <row r="259" spans="1:71" x14ac:dyDescent="0.2">
      <c r="A259" s="1">
        <v>45846</v>
      </c>
      <c r="B259" t="s">
        <v>1757</v>
      </c>
      <c r="C259" t="s">
        <v>73</v>
      </c>
      <c r="E259">
        <v>1</v>
      </c>
      <c r="F259" t="s">
        <v>74</v>
      </c>
      <c r="G259">
        <v>18.989999999999998</v>
      </c>
      <c r="H259">
        <v>0</v>
      </c>
      <c r="I259">
        <v>0</v>
      </c>
      <c r="J259">
        <v>0</v>
      </c>
      <c r="K259">
        <v>18.989999999999998</v>
      </c>
      <c r="L259" t="s">
        <v>422</v>
      </c>
      <c r="N259" t="s">
        <v>76</v>
      </c>
      <c r="O259" t="s">
        <v>77</v>
      </c>
      <c r="P259" s="1">
        <v>45938</v>
      </c>
      <c r="Q259" t="s">
        <v>194</v>
      </c>
      <c r="R259" t="s">
        <v>519</v>
      </c>
      <c r="S259" s="1">
        <v>45969</v>
      </c>
      <c r="T259" t="s">
        <v>1758</v>
      </c>
      <c r="U259">
        <v>1</v>
      </c>
      <c r="V259" t="s">
        <v>80</v>
      </c>
      <c r="W259">
        <v>18.989999999999998</v>
      </c>
      <c r="X259">
        <v>0</v>
      </c>
      <c r="Z259">
        <v>0</v>
      </c>
      <c r="AA259">
        <v>18.989999999999998</v>
      </c>
      <c r="AB259" t="s">
        <v>196</v>
      </c>
      <c r="AC259" t="s">
        <v>81</v>
      </c>
      <c r="AD259" t="s">
        <v>1759</v>
      </c>
      <c r="AE259" t="s">
        <v>1760</v>
      </c>
      <c r="AF259" t="str">
        <f>"43191609"</f>
        <v>43191609</v>
      </c>
      <c r="AG259" t="s">
        <v>84</v>
      </c>
      <c r="AH259" t="s">
        <v>100</v>
      </c>
      <c r="AI259" t="s">
        <v>101</v>
      </c>
      <c r="AJ259" t="s">
        <v>134</v>
      </c>
      <c r="AL259" t="s">
        <v>1761</v>
      </c>
      <c r="AM259" t="s">
        <v>1762</v>
      </c>
      <c r="AO259" t="s">
        <v>1763</v>
      </c>
      <c r="AP259" t="s">
        <v>1763</v>
      </c>
      <c r="AQ259" t="s">
        <v>92</v>
      </c>
      <c r="AS259" t="s">
        <v>93</v>
      </c>
      <c r="AT259">
        <v>18.989999999999998</v>
      </c>
      <c r="AU259">
        <v>1</v>
      </c>
      <c r="AV259">
        <v>18.989999999999998</v>
      </c>
      <c r="AW259">
        <v>0</v>
      </c>
      <c r="AY259">
        <v>0</v>
      </c>
      <c r="AZ259">
        <v>18.989999999999998</v>
      </c>
      <c r="BB259" t="s">
        <v>94</v>
      </c>
      <c r="BD259" t="s">
        <v>94</v>
      </c>
      <c r="BE259" t="s">
        <v>93</v>
      </c>
      <c r="BF259">
        <v>0</v>
      </c>
      <c r="BI259" t="s">
        <v>93</v>
      </c>
      <c r="BR259" t="s">
        <v>1764</v>
      </c>
      <c r="BS259" t="s">
        <v>1765</v>
      </c>
    </row>
    <row r="260" spans="1:71" x14ac:dyDescent="0.2">
      <c r="A260" s="1">
        <v>45846</v>
      </c>
      <c r="B260" t="s">
        <v>1766</v>
      </c>
      <c r="C260" t="s">
        <v>73</v>
      </c>
      <c r="E260">
        <v>1</v>
      </c>
      <c r="F260" t="s">
        <v>74</v>
      </c>
      <c r="G260">
        <v>15.99</v>
      </c>
      <c r="H260">
        <v>0</v>
      </c>
      <c r="I260">
        <v>0</v>
      </c>
      <c r="J260">
        <v>0</v>
      </c>
      <c r="K260">
        <v>15.99</v>
      </c>
      <c r="L260" t="s">
        <v>422</v>
      </c>
      <c r="N260" t="s">
        <v>76</v>
      </c>
      <c r="O260" t="s">
        <v>77</v>
      </c>
      <c r="P260" s="1">
        <v>45938</v>
      </c>
      <c r="Q260" t="s">
        <v>194</v>
      </c>
      <c r="R260" t="s">
        <v>519</v>
      </c>
      <c r="S260" s="1">
        <v>45969</v>
      </c>
      <c r="T260" t="s">
        <v>1767</v>
      </c>
      <c r="U260">
        <v>1</v>
      </c>
      <c r="V260" t="s">
        <v>80</v>
      </c>
      <c r="W260">
        <v>15.99</v>
      </c>
      <c r="X260">
        <v>0</v>
      </c>
      <c r="Z260">
        <v>0</v>
      </c>
      <c r="AA260">
        <v>15.99</v>
      </c>
      <c r="AB260" t="s">
        <v>196</v>
      </c>
      <c r="AC260" t="s">
        <v>139</v>
      </c>
      <c r="AD260" t="s">
        <v>1768</v>
      </c>
      <c r="AE260" t="s">
        <v>1769</v>
      </c>
      <c r="AF260" t="str">
        <f>"43202222"</f>
        <v>43202222</v>
      </c>
      <c r="AG260" t="s">
        <v>84</v>
      </c>
      <c r="AH260" t="s">
        <v>112</v>
      </c>
      <c r="AI260" t="s">
        <v>328</v>
      </c>
      <c r="AJ260" t="s">
        <v>329</v>
      </c>
      <c r="AL260" t="s">
        <v>1770</v>
      </c>
      <c r="AM260" t="s">
        <v>1770</v>
      </c>
      <c r="AO260" t="s">
        <v>1771</v>
      </c>
      <c r="AP260" t="s">
        <v>1771</v>
      </c>
      <c r="AQ260" t="s">
        <v>92</v>
      </c>
      <c r="AS260" t="s">
        <v>93</v>
      </c>
      <c r="AT260">
        <v>15.99</v>
      </c>
      <c r="AU260">
        <v>1</v>
      </c>
      <c r="AV260">
        <v>15.99</v>
      </c>
      <c r="AW260">
        <v>0</v>
      </c>
      <c r="AY260">
        <v>0</v>
      </c>
      <c r="AZ260">
        <v>15.99</v>
      </c>
      <c r="BB260" t="s">
        <v>94</v>
      </c>
      <c r="BD260" t="s">
        <v>94</v>
      </c>
      <c r="BE260" t="s">
        <v>93</v>
      </c>
      <c r="BF260">
        <v>0</v>
      </c>
      <c r="BI260" t="s">
        <v>93</v>
      </c>
      <c r="BR260" t="s">
        <v>1770</v>
      </c>
    </row>
    <row r="261" spans="1:71" x14ac:dyDescent="0.2">
      <c r="A261" s="1">
        <v>45846</v>
      </c>
      <c r="B261" t="s">
        <v>1772</v>
      </c>
      <c r="C261" t="s">
        <v>73</v>
      </c>
      <c r="E261">
        <v>6</v>
      </c>
      <c r="F261" t="s">
        <v>74</v>
      </c>
      <c r="G261">
        <v>58.8</v>
      </c>
      <c r="H261">
        <v>0</v>
      </c>
      <c r="I261">
        <v>0</v>
      </c>
      <c r="J261">
        <v>0</v>
      </c>
      <c r="K261">
        <v>58.8</v>
      </c>
      <c r="L261" t="s">
        <v>422</v>
      </c>
      <c r="N261" t="s">
        <v>76</v>
      </c>
      <c r="O261" t="s">
        <v>77</v>
      </c>
      <c r="P261" s="1">
        <v>45938</v>
      </c>
      <c r="Q261" t="s">
        <v>194</v>
      </c>
      <c r="R261" t="s">
        <v>519</v>
      </c>
      <c r="S261" s="1">
        <v>45969</v>
      </c>
      <c r="T261" t="s">
        <v>1627</v>
      </c>
      <c r="U261">
        <v>1</v>
      </c>
      <c r="V261" t="s">
        <v>80</v>
      </c>
      <c r="W261">
        <v>58.8</v>
      </c>
      <c r="X261">
        <v>0</v>
      </c>
      <c r="Z261">
        <v>0</v>
      </c>
      <c r="AA261">
        <v>58.8</v>
      </c>
      <c r="AB261" t="s">
        <v>196</v>
      </c>
      <c r="AC261" t="s">
        <v>139</v>
      </c>
      <c r="AD261" t="s">
        <v>1773</v>
      </c>
      <c r="AE261" t="s">
        <v>1774</v>
      </c>
      <c r="AF261" t="str">
        <f>"43202222"</f>
        <v>43202222</v>
      </c>
      <c r="AG261" t="s">
        <v>84</v>
      </c>
      <c r="AH261" t="s">
        <v>112</v>
      </c>
      <c r="AI261" t="s">
        <v>328</v>
      </c>
      <c r="AJ261" t="s">
        <v>329</v>
      </c>
      <c r="AL261" t="s">
        <v>330</v>
      </c>
      <c r="AM261" t="s">
        <v>330</v>
      </c>
      <c r="AO261" t="s">
        <v>1775</v>
      </c>
      <c r="AP261" t="s">
        <v>1776</v>
      </c>
      <c r="AQ261" t="s">
        <v>92</v>
      </c>
      <c r="AS261" t="s">
        <v>93</v>
      </c>
      <c r="AT261">
        <v>9.8000000000000007</v>
      </c>
      <c r="AU261">
        <v>6</v>
      </c>
      <c r="AV261">
        <v>58.8</v>
      </c>
      <c r="AW261">
        <v>0</v>
      </c>
      <c r="AY261">
        <v>0</v>
      </c>
      <c r="AZ261">
        <v>58.8</v>
      </c>
      <c r="BB261" t="s">
        <v>94</v>
      </c>
      <c r="BD261" t="s">
        <v>94</v>
      </c>
      <c r="BE261" t="s">
        <v>93</v>
      </c>
      <c r="BF261">
        <v>0</v>
      </c>
      <c r="BI261" t="s">
        <v>93</v>
      </c>
      <c r="BR261" t="s">
        <v>330</v>
      </c>
    </row>
    <row r="262" spans="1:71" x14ac:dyDescent="0.2">
      <c r="A262" s="1">
        <v>45846</v>
      </c>
      <c r="B262" t="s">
        <v>1777</v>
      </c>
      <c r="C262" t="s">
        <v>73</v>
      </c>
      <c r="E262">
        <v>1</v>
      </c>
      <c r="F262" t="s">
        <v>74</v>
      </c>
      <c r="G262">
        <v>19</v>
      </c>
      <c r="H262">
        <v>0</v>
      </c>
      <c r="I262">
        <v>0</v>
      </c>
      <c r="J262">
        <v>0</v>
      </c>
      <c r="K262">
        <v>19</v>
      </c>
      <c r="L262" t="s">
        <v>422</v>
      </c>
      <c r="N262" t="s">
        <v>76</v>
      </c>
      <c r="O262" t="s">
        <v>77</v>
      </c>
      <c r="P262" s="1">
        <v>45938</v>
      </c>
      <c r="Q262" t="s">
        <v>194</v>
      </c>
      <c r="R262" t="s">
        <v>519</v>
      </c>
      <c r="S262" s="1">
        <v>45969</v>
      </c>
      <c r="T262" t="s">
        <v>1778</v>
      </c>
      <c r="U262">
        <v>1</v>
      </c>
      <c r="V262" t="s">
        <v>80</v>
      </c>
      <c r="W262">
        <v>19</v>
      </c>
      <c r="X262">
        <v>0</v>
      </c>
      <c r="Z262">
        <v>0</v>
      </c>
      <c r="AA262">
        <v>19</v>
      </c>
      <c r="AB262" t="s">
        <v>196</v>
      </c>
      <c r="AC262" t="s">
        <v>879</v>
      </c>
      <c r="AD262" t="s">
        <v>1779</v>
      </c>
      <c r="AE262" t="s">
        <v>1780</v>
      </c>
      <c r="AF262" t="str">
        <f>"52151900"</f>
        <v>52151900</v>
      </c>
      <c r="AG262" t="s">
        <v>158</v>
      </c>
      <c r="AH262" t="s">
        <v>1281</v>
      </c>
      <c r="AI262" t="s">
        <v>1781</v>
      </c>
      <c r="AJ262" t="s">
        <v>1781</v>
      </c>
      <c r="AK262" t="s">
        <v>1782</v>
      </c>
      <c r="AL262" t="s">
        <v>1783</v>
      </c>
      <c r="AM262" t="s">
        <v>1783</v>
      </c>
      <c r="AO262" t="str">
        <f>"53322"</f>
        <v>53322</v>
      </c>
      <c r="AP262" t="str">
        <f>"53322"</f>
        <v>53322</v>
      </c>
      <c r="AQ262" t="s">
        <v>92</v>
      </c>
      <c r="AS262" t="s">
        <v>93</v>
      </c>
      <c r="AT262">
        <v>19</v>
      </c>
      <c r="AU262">
        <v>1</v>
      </c>
      <c r="AV262">
        <v>19</v>
      </c>
      <c r="AW262">
        <v>0</v>
      </c>
      <c r="AY262">
        <v>0</v>
      </c>
      <c r="AZ262">
        <v>19</v>
      </c>
      <c r="BB262" t="s">
        <v>94</v>
      </c>
      <c r="BD262" t="s">
        <v>94</v>
      </c>
      <c r="BE262" t="s">
        <v>93</v>
      </c>
      <c r="BF262">
        <v>0</v>
      </c>
      <c r="BI262" t="s">
        <v>93</v>
      </c>
      <c r="BR262" t="s">
        <v>324</v>
      </c>
    </row>
    <row r="263" spans="1:71" x14ac:dyDescent="0.2">
      <c r="A263" s="1">
        <v>45846</v>
      </c>
      <c r="B263" t="s">
        <v>1784</v>
      </c>
      <c r="C263" t="s">
        <v>73</v>
      </c>
      <c r="E263">
        <v>1</v>
      </c>
      <c r="F263" t="s">
        <v>74</v>
      </c>
      <c r="G263">
        <v>13.29</v>
      </c>
      <c r="H263">
        <v>0</v>
      </c>
      <c r="I263">
        <v>0</v>
      </c>
      <c r="J263">
        <v>0</v>
      </c>
      <c r="K263">
        <v>13.29</v>
      </c>
      <c r="L263" t="s">
        <v>422</v>
      </c>
      <c r="N263" t="s">
        <v>76</v>
      </c>
      <c r="O263" t="s">
        <v>77</v>
      </c>
      <c r="P263" s="1">
        <v>45938</v>
      </c>
      <c r="Q263" t="s">
        <v>194</v>
      </c>
      <c r="R263" t="s">
        <v>519</v>
      </c>
      <c r="S263" s="1">
        <v>45969</v>
      </c>
      <c r="T263" t="s">
        <v>1785</v>
      </c>
      <c r="U263">
        <v>1</v>
      </c>
      <c r="V263" t="s">
        <v>80</v>
      </c>
      <c r="W263">
        <v>13.29</v>
      </c>
      <c r="X263">
        <v>0</v>
      </c>
      <c r="Z263">
        <v>0</v>
      </c>
      <c r="AA263">
        <v>13.29</v>
      </c>
      <c r="AB263" t="s">
        <v>196</v>
      </c>
      <c r="AC263" t="s">
        <v>131</v>
      </c>
      <c r="AD263" t="s">
        <v>1786</v>
      </c>
      <c r="AE263" t="s">
        <v>1787</v>
      </c>
      <c r="AF263" t="str">
        <f>"43191601"</f>
        <v>43191601</v>
      </c>
      <c r="AG263" t="s">
        <v>84</v>
      </c>
      <c r="AH263" t="s">
        <v>100</v>
      </c>
      <c r="AI263" t="s">
        <v>101</v>
      </c>
      <c r="AJ263" t="s">
        <v>1432</v>
      </c>
      <c r="AL263" t="s">
        <v>1788</v>
      </c>
      <c r="AM263" t="s">
        <v>1788</v>
      </c>
      <c r="AO263" t="s">
        <v>1789</v>
      </c>
      <c r="AP263" t="s">
        <v>1789</v>
      </c>
      <c r="AQ263" t="s">
        <v>92</v>
      </c>
      <c r="AS263" t="s">
        <v>93</v>
      </c>
      <c r="AT263">
        <v>13.29</v>
      </c>
      <c r="AU263">
        <v>1</v>
      </c>
      <c r="AV263">
        <v>13.29</v>
      </c>
      <c r="AW263">
        <v>0</v>
      </c>
      <c r="AY263">
        <v>0</v>
      </c>
      <c r="AZ263">
        <v>13.29</v>
      </c>
      <c r="BB263" t="s">
        <v>94</v>
      </c>
      <c r="BD263" t="s">
        <v>94</v>
      </c>
      <c r="BE263" t="s">
        <v>93</v>
      </c>
      <c r="BF263">
        <v>0</v>
      </c>
      <c r="BI263" t="s">
        <v>93</v>
      </c>
      <c r="BR263" t="s">
        <v>1790</v>
      </c>
    </row>
    <row r="264" spans="1:71" x14ac:dyDescent="0.2">
      <c r="A264" s="1">
        <v>45846</v>
      </c>
      <c r="B264" t="s">
        <v>1791</v>
      </c>
      <c r="C264" t="s">
        <v>73</v>
      </c>
      <c r="E264">
        <v>1</v>
      </c>
      <c r="F264" t="s">
        <v>74</v>
      </c>
      <c r="G264">
        <v>19.989999999999998</v>
      </c>
      <c r="H264">
        <v>0</v>
      </c>
      <c r="I264">
        <v>0</v>
      </c>
      <c r="J264">
        <v>0</v>
      </c>
      <c r="K264">
        <v>19.989999999999998</v>
      </c>
      <c r="L264" t="s">
        <v>422</v>
      </c>
      <c r="N264" t="s">
        <v>76</v>
      </c>
      <c r="O264" t="s">
        <v>77</v>
      </c>
      <c r="P264" s="1">
        <v>45938</v>
      </c>
      <c r="Q264" t="s">
        <v>194</v>
      </c>
      <c r="R264" t="s">
        <v>519</v>
      </c>
      <c r="S264" s="1">
        <v>45969</v>
      </c>
      <c r="T264" t="s">
        <v>1792</v>
      </c>
      <c r="U264">
        <v>1</v>
      </c>
      <c r="V264" t="s">
        <v>80</v>
      </c>
      <c r="W264">
        <v>19.989999999999998</v>
      </c>
      <c r="X264">
        <v>0</v>
      </c>
      <c r="Z264">
        <v>0</v>
      </c>
      <c r="AA264">
        <v>19.989999999999998</v>
      </c>
      <c r="AB264" t="s">
        <v>196</v>
      </c>
      <c r="AC264" t="s">
        <v>115</v>
      </c>
      <c r="AD264" t="s">
        <v>1793</v>
      </c>
      <c r="AE264" t="s">
        <v>1794</v>
      </c>
      <c r="AF264" t="str">
        <f>"43210000"</f>
        <v>43210000</v>
      </c>
      <c r="AG264" t="s">
        <v>84</v>
      </c>
      <c r="AH264" t="s">
        <v>85</v>
      </c>
      <c r="AI264" t="s">
        <v>85</v>
      </c>
      <c r="AJ264" t="s">
        <v>85</v>
      </c>
      <c r="AK264" t="s">
        <v>1795</v>
      </c>
      <c r="AL264" t="s">
        <v>1796</v>
      </c>
      <c r="AM264" t="s">
        <v>1796</v>
      </c>
      <c r="AO264" t="s">
        <v>1797</v>
      </c>
      <c r="AP264" t="s">
        <v>1797</v>
      </c>
      <c r="AQ264" t="s">
        <v>92</v>
      </c>
      <c r="AS264" t="s">
        <v>93</v>
      </c>
      <c r="AT264">
        <v>19.989999999999998</v>
      </c>
      <c r="AU264">
        <v>1</v>
      </c>
      <c r="AV264">
        <v>19.989999999999998</v>
      </c>
      <c r="AW264">
        <v>0</v>
      </c>
      <c r="AY264">
        <v>0</v>
      </c>
      <c r="AZ264">
        <v>19.989999999999998</v>
      </c>
      <c r="BB264" t="s">
        <v>94</v>
      </c>
      <c r="BD264" t="s">
        <v>94</v>
      </c>
      <c r="BE264" t="s">
        <v>93</v>
      </c>
      <c r="BF264">
        <v>0</v>
      </c>
      <c r="BI264" t="s">
        <v>93</v>
      </c>
      <c r="BR264" t="s">
        <v>513</v>
      </c>
    </row>
    <row r="265" spans="1:71" x14ac:dyDescent="0.2">
      <c r="A265" s="1">
        <v>45846</v>
      </c>
      <c r="B265" t="s">
        <v>1798</v>
      </c>
      <c r="C265" t="s">
        <v>73</v>
      </c>
      <c r="E265">
        <v>1</v>
      </c>
      <c r="F265" t="s">
        <v>74</v>
      </c>
      <c r="G265">
        <v>14.54</v>
      </c>
      <c r="H265">
        <v>0</v>
      </c>
      <c r="I265">
        <v>0</v>
      </c>
      <c r="J265">
        <v>0</v>
      </c>
      <c r="K265">
        <v>14.54</v>
      </c>
      <c r="L265" t="s">
        <v>422</v>
      </c>
      <c r="N265" t="s">
        <v>76</v>
      </c>
      <c r="O265" t="s">
        <v>77</v>
      </c>
      <c r="P265" s="1">
        <v>45938</v>
      </c>
      <c r="Q265" t="s">
        <v>194</v>
      </c>
      <c r="R265" t="s">
        <v>519</v>
      </c>
      <c r="S265" s="1">
        <v>45969</v>
      </c>
      <c r="T265" t="s">
        <v>1799</v>
      </c>
      <c r="U265">
        <v>1</v>
      </c>
      <c r="V265" t="s">
        <v>80</v>
      </c>
      <c r="W265">
        <v>14.54</v>
      </c>
      <c r="X265">
        <v>0</v>
      </c>
      <c r="Z265">
        <v>0</v>
      </c>
      <c r="AA265">
        <v>14.54</v>
      </c>
      <c r="AB265" t="s">
        <v>196</v>
      </c>
      <c r="AC265" t="s">
        <v>1421</v>
      </c>
      <c r="AD265" t="s">
        <v>1800</v>
      </c>
      <c r="AE265" t="s">
        <v>1801</v>
      </c>
      <c r="AF265" t="str">
        <f>"49201600"</f>
        <v>49201600</v>
      </c>
      <c r="AG265" t="s">
        <v>1711</v>
      </c>
      <c r="AH265" t="s">
        <v>1802</v>
      </c>
      <c r="AI265" t="s">
        <v>1803</v>
      </c>
      <c r="AJ265" t="s">
        <v>1803</v>
      </c>
      <c r="AL265" t="s">
        <v>1804</v>
      </c>
      <c r="AM265" t="s">
        <v>1804</v>
      </c>
      <c r="AO265" t="s">
        <v>1805</v>
      </c>
      <c r="AP265" t="s">
        <v>1805</v>
      </c>
      <c r="AQ265" t="s">
        <v>92</v>
      </c>
      <c r="AS265" t="s">
        <v>93</v>
      </c>
      <c r="AT265">
        <v>14.54</v>
      </c>
      <c r="AU265">
        <v>1</v>
      </c>
      <c r="AV265">
        <v>14.54</v>
      </c>
      <c r="AW265">
        <v>0</v>
      </c>
      <c r="AY265">
        <v>0</v>
      </c>
      <c r="AZ265">
        <v>14.54</v>
      </c>
      <c r="BB265" t="s">
        <v>94</v>
      </c>
      <c r="BD265" t="s">
        <v>94</v>
      </c>
      <c r="BE265" t="s">
        <v>93</v>
      </c>
      <c r="BF265">
        <v>0</v>
      </c>
      <c r="BI265" t="s">
        <v>93</v>
      </c>
      <c r="BR265" t="s">
        <v>1804</v>
      </c>
      <c r="BS265" t="s">
        <v>978</v>
      </c>
    </row>
    <row r="266" spans="1:71" x14ac:dyDescent="0.2">
      <c r="A266" s="1">
        <v>45846</v>
      </c>
      <c r="B266" t="s">
        <v>1806</v>
      </c>
      <c r="C266" t="s">
        <v>73</v>
      </c>
      <c r="E266">
        <v>1</v>
      </c>
      <c r="F266" t="s">
        <v>74</v>
      </c>
      <c r="G266">
        <v>11.99</v>
      </c>
      <c r="H266">
        <v>0</v>
      </c>
      <c r="I266">
        <v>0</v>
      </c>
      <c r="J266">
        <v>0</v>
      </c>
      <c r="K266">
        <v>11.99</v>
      </c>
      <c r="L266" t="s">
        <v>193</v>
      </c>
      <c r="N266" t="s">
        <v>76</v>
      </c>
      <c r="O266" t="s">
        <v>77</v>
      </c>
      <c r="P266" s="1">
        <v>45877</v>
      </c>
      <c r="Q266" t="s">
        <v>194</v>
      </c>
      <c r="R266" t="s">
        <v>93</v>
      </c>
      <c r="S266" s="1">
        <v>45786</v>
      </c>
      <c r="T266" t="s">
        <v>1807</v>
      </c>
      <c r="U266">
        <v>1</v>
      </c>
      <c r="V266" t="s">
        <v>80</v>
      </c>
      <c r="W266">
        <v>11.99</v>
      </c>
      <c r="X266">
        <v>0</v>
      </c>
      <c r="Z266">
        <v>0</v>
      </c>
      <c r="AA266">
        <v>11.99</v>
      </c>
      <c r="AB266" t="s">
        <v>554</v>
      </c>
      <c r="AC266" t="s">
        <v>131</v>
      </c>
      <c r="AD266" t="s">
        <v>1808</v>
      </c>
      <c r="AE266" t="s">
        <v>1809</v>
      </c>
      <c r="AF266" t="str">
        <f>"43210000"</f>
        <v>43210000</v>
      </c>
      <c r="AG266" t="s">
        <v>84</v>
      </c>
      <c r="AH266" t="s">
        <v>85</v>
      </c>
      <c r="AI266" t="s">
        <v>85</v>
      </c>
      <c r="AJ266" t="s">
        <v>85</v>
      </c>
      <c r="AL266" t="s">
        <v>1810</v>
      </c>
      <c r="AM266" t="s">
        <v>1810</v>
      </c>
      <c r="AO266" t="s">
        <v>1811</v>
      </c>
      <c r="AP266" t="s">
        <v>1811</v>
      </c>
      <c r="AQ266" t="s">
        <v>92</v>
      </c>
      <c r="AS266" t="s">
        <v>93</v>
      </c>
      <c r="AT266">
        <v>11.99</v>
      </c>
      <c r="AU266">
        <v>1</v>
      </c>
      <c r="AV266">
        <v>11.99</v>
      </c>
      <c r="AW266">
        <v>0</v>
      </c>
      <c r="AY266">
        <v>0</v>
      </c>
      <c r="AZ266">
        <v>11.99</v>
      </c>
      <c r="BB266" t="s">
        <v>94</v>
      </c>
      <c r="BD266" t="s">
        <v>94</v>
      </c>
      <c r="BE266" t="s">
        <v>93</v>
      </c>
      <c r="BF266">
        <v>0</v>
      </c>
      <c r="BI266" t="s">
        <v>93</v>
      </c>
      <c r="BR266" t="s">
        <v>1812</v>
      </c>
    </row>
    <row r="267" spans="1:71" x14ac:dyDescent="0.2">
      <c r="A267" s="1">
        <v>45846</v>
      </c>
      <c r="B267" t="s">
        <v>1813</v>
      </c>
      <c r="C267" t="s">
        <v>73</v>
      </c>
      <c r="E267">
        <v>1</v>
      </c>
      <c r="F267" t="s">
        <v>74</v>
      </c>
      <c r="G267">
        <v>16.059999999999999</v>
      </c>
      <c r="H267">
        <v>0</v>
      </c>
      <c r="I267">
        <v>0</v>
      </c>
      <c r="J267">
        <v>0</v>
      </c>
      <c r="K267">
        <v>16.059999999999999</v>
      </c>
      <c r="L267" t="s">
        <v>193</v>
      </c>
      <c r="N267" t="s">
        <v>76</v>
      </c>
      <c r="O267" t="s">
        <v>77</v>
      </c>
      <c r="P267" s="1">
        <v>45969</v>
      </c>
      <c r="Q267" t="s">
        <v>194</v>
      </c>
      <c r="R267" t="s">
        <v>93</v>
      </c>
      <c r="S267" t="s">
        <v>79</v>
      </c>
      <c r="T267" t="str">
        <f>"9200190388182600196025"</f>
        <v>9200190388182600196025</v>
      </c>
      <c r="U267">
        <v>1</v>
      </c>
      <c r="V267" t="s">
        <v>80</v>
      </c>
      <c r="W267">
        <v>16.059999999999999</v>
      </c>
      <c r="X267">
        <v>0</v>
      </c>
      <c r="Z267">
        <v>0</v>
      </c>
      <c r="AA267">
        <v>16.059999999999999</v>
      </c>
      <c r="AB267" t="s">
        <v>207</v>
      </c>
      <c r="AC267" t="s">
        <v>1142</v>
      </c>
      <c r="AD267" t="s">
        <v>1814</v>
      </c>
      <c r="AE267" t="s">
        <v>1815</v>
      </c>
      <c r="AF267" t="str">
        <f>"60122900"</f>
        <v>60122900</v>
      </c>
      <c r="AG267" t="s">
        <v>313</v>
      </c>
      <c r="AH267" t="s">
        <v>1816</v>
      </c>
      <c r="AI267" t="s">
        <v>1817</v>
      </c>
      <c r="AJ267" t="s">
        <v>1817</v>
      </c>
      <c r="AK267" t="s">
        <v>1818</v>
      </c>
      <c r="AL267" t="s">
        <v>1819</v>
      </c>
      <c r="AM267" t="s">
        <v>1820</v>
      </c>
      <c r="AO267" t="s">
        <v>1821</v>
      </c>
      <c r="AP267" t="s">
        <v>1821</v>
      </c>
      <c r="AQ267" t="s">
        <v>92</v>
      </c>
      <c r="AS267" t="s">
        <v>93</v>
      </c>
      <c r="AT267">
        <v>16.059999999999999</v>
      </c>
      <c r="AU267">
        <v>1</v>
      </c>
      <c r="AV267">
        <v>16.059999999999999</v>
      </c>
      <c r="AW267">
        <v>0</v>
      </c>
      <c r="AY267">
        <v>0</v>
      </c>
      <c r="AZ267">
        <v>16.059999999999999</v>
      </c>
      <c r="BB267" t="s">
        <v>94</v>
      </c>
      <c r="BD267" t="s">
        <v>94</v>
      </c>
      <c r="BE267" t="s">
        <v>93</v>
      </c>
      <c r="BF267">
        <v>0</v>
      </c>
      <c r="BI267" t="s">
        <v>93</v>
      </c>
      <c r="BR267" t="s">
        <v>1822</v>
      </c>
    </row>
    <row r="268" spans="1:71" x14ac:dyDescent="0.2">
      <c r="A268" s="1">
        <v>45846</v>
      </c>
      <c r="B268" t="s">
        <v>1823</v>
      </c>
      <c r="C268" t="s">
        <v>73</v>
      </c>
      <c r="E268">
        <v>1</v>
      </c>
      <c r="F268" t="s">
        <v>74</v>
      </c>
      <c r="G268">
        <v>13.29</v>
      </c>
      <c r="H268">
        <v>0</v>
      </c>
      <c r="I268">
        <v>0</v>
      </c>
      <c r="J268">
        <v>0</v>
      </c>
      <c r="K268">
        <v>13.29</v>
      </c>
      <c r="L268" t="s">
        <v>422</v>
      </c>
      <c r="N268" t="s">
        <v>76</v>
      </c>
      <c r="O268" t="s">
        <v>77</v>
      </c>
      <c r="P268" s="1">
        <v>45908</v>
      </c>
      <c r="Q268" t="s">
        <v>194</v>
      </c>
      <c r="R268" t="s">
        <v>519</v>
      </c>
      <c r="S268" s="1">
        <v>45969</v>
      </c>
      <c r="T268" t="s">
        <v>1824</v>
      </c>
      <c r="U268">
        <v>1</v>
      </c>
      <c r="V268" t="s">
        <v>80</v>
      </c>
      <c r="W268">
        <v>13.29</v>
      </c>
      <c r="X268">
        <v>0</v>
      </c>
      <c r="Z268">
        <v>0</v>
      </c>
      <c r="AA268">
        <v>13.29</v>
      </c>
      <c r="AB268" t="s">
        <v>196</v>
      </c>
      <c r="AC268" t="s">
        <v>139</v>
      </c>
      <c r="AD268" t="s">
        <v>1825</v>
      </c>
      <c r="AE268" t="s">
        <v>1826</v>
      </c>
      <c r="AF268" t="str">
        <f>"43201500"</f>
        <v>43201500</v>
      </c>
      <c r="AG268" t="s">
        <v>84</v>
      </c>
      <c r="AH268" t="s">
        <v>112</v>
      </c>
      <c r="AI268" t="s">
        <v>1827</v>
      </c>
      <c r="AJ268" t="s">
        <v>1827</v>
      </c>
      <c r="AL268" t="s">
        <v>1828</v>
      </c>
      <c r="AM268" t="s">
        <v>1828</v>
      </c>
      <c r="AO268" t="s">
        <v>1829</v>
      </c>
      <c r="AP268" t="s">
        <v>1829</v>
      </c>
      <c r="AQ268" t="s">
        <v>92</v>
      </c>
      <c r="AS268" t="s">
        <v>93</v>
      </c>
      <c r="AT268">
        <v>13.29</v>
      </c>
      <c r="AU268">
        <v>1</v>
      </c>
      <c r="AV268">
        <v>13.29</v>
      </c>
      <c r="AW268">
        <v>0</v>
      </c>
      <c r="AY268">
        <v>0</v>
      </c>
      <c r="AZ268">
        <v>13.29</v>
      </c>
      <c r="BB268" t="s">
        <v>94</v>
      </c>
      <c r="BD268" t="s">
        <v>94</v>
      </c>
      <c r="BE268" t="s">
        <v>93</v>
      </c>
      <c r="BF268">
        <v>0</v>
      </c>
      <c r="BI268" t="s">
        <v>93</v>
      </c>
      <c r="BR268" t="s">
        <v>1830</v>
      </c>
    </row>
    <row r="269" spans="1:71" x14ac:dyDescent="0.2">
      <c r="A269" s="1">
        <v>45846</v>
      </c>
      <c r="B269" t="s">
        <v>1831</v>
      </c>
      <c r="C269" t="s">
        <v>73</v>
      </c>
      <c r="E269">
        <v>1</v>
      </c>
      <c r="F269" t="s">
        <v>74</v>
      </c>
      <c r="G269">
        <v>28.99</v>
      </c>
      <c r="H269">
        <v>0</v>
      </c>
      <c r="I269">
        <v>0</v>
      </c>
      <c r="J269">
        <v>0</v>
      </c>
      <c r="K269">
        <v>28.99</v>
      </c>
      <c r="L269" t="s">
        <v>422</v>
      </c>
      <c r="N269" t="s">
        <v>76</v>
      </c>
      <c r="O269" t="s">
        <v>77</v>
      </c>
      <c r="P269" s="1">
        <v>45938</v>
      </c>
      <c r="Q269" t="s">
        <v>194</v>
      </c>
      <c r="R269" t="s">
        <v>519</v>
      </c>
      <c r="S269" s="1">
        <v>45969</v>
      </c>
      <c r="T269" t="s">
        <v>1448</v>
      </c>
      <c r="U269">
        <v>1</v>
      </c>
      <c r="V269" t="s">
        <v>80</v>
      </c>
      <c r="W269">
        <v>28.99</v>
      </c>
      <c r="X269">
        <v>0</v>
      </c>
      <c r="Z269">
        <v>0</v>
      </c>
      <c r="AA269">
        <v>28.99</v>
      </c>
      <c r="AB269" t="s">
        <v>196</v>
      </c>
      <c r="AC269" t="s">
        <v>692</v>
      </c>
      <c r="AD269" t="s">
        <v>1832</v>
      </c>
      <c r="AE269" t="s">
        <v>1833</v>
      </c>
      <c r="AF269" t="str">
        <f>"43211800"</f>
        <v>43211800</v>
      </c>
      <c r="AG269" t="s">
        <v>84</v>
      </c>
      <c r="AH269" t="s">
        <v>85</v>
      </c>
      <c r="AI269" t="s">
        <v>1834</v>
      </c>
      <c r="AJ269" t="s">
        <v>1834</v>
      </c>
      <c r="AL269" t="s">
        <v>1835</v>
      </c>
      <c r="AQ269" t="s">
        <v>92</v>
      </c>
      <c r="AS269" t="s">
        <v>93</v>
      </c>
      <c r="AT269">
        <v>28.99</v>
      </c>
      <c r="AU269">
        <v>1</v>
      </c>
      <c r="AV269">
        <v>28.99</v>
      </c>
      <c r="AW269">
        <v>0</v>
      </c>
      <c r="AY269">
        <v>0</v>
      </c>
      <c r="AZ269">
        <v>28.99</v>
      </c>
      <c r="BB269" t="s">
        <v>94</v>
      </c>
      <c r="BD269" t="s">
        <v>94</v>
      </c>
      <c r="BE269" t="s">
        <v>93</v>
      </c>
      <c r="BF269">
        <v>0</v>
      </c>
      <c r="BI269" t="s">
        <v>93</v>
      </c>
      <c r="BR269" t="s">
        <v>1835</v>
      </c>
    </row>
    <row r="270" spans="1:71" x14ac:dyDescent="0.2">
      <c r="A270" s="1">
        <v>45846</v>
      </c>
      <c r="B270" t="s">
        <v>1836</v>
      </c>
      <c r="C270" t="s">
        <v>73</v>
      </c>
      <c r="E270">
        <v>1</v>
      </c>
      <c r="F270" t="s">
        <v>74</v>
      </c>
      <c r="G270">
        <v>6.39</v>
      </c>
      <c r="H270">
        <v>0</v>
      </c>
      <c r="I270">
        <v>0</v>
      </c>
      <c r="J270">
        <v>0</v>
      </c>
      <c r="K270">
        <v>6.39</v>
      </c>
      <c r="L270" t="s">
        <v>422</v>
      </c>
      <c r="N270" t="s">
        <v>76</v>
      </c>
      <c r="O270" t="s">
        <v>77</v>
      </c>
      <c r="P270" s="1">
        <v>45908</v>
      </c>
      <c r="Q270" t="s">
        <v>194</v>
      </c>
      <c r="R270" t="s">
        <v>519</v>
      </c>
      <c r="S270" s="1">
        <v>45969</v>
      </c>
      <c r="T270" t="s">
        <v>1703</v>
      </c>
      <c r="U270">
        <v>1</v>
      </c>
      <c r="V270" t="s">
        <v>80</v>
      </c>
      <c r="W270">
        <v>6.39</v>
      </c>
      <c r="X270">
        <v>0</v>
      </c>
      <c r="Z270">
        <v>0</v>
      </c>
      <c r="AA270">
        <v>6.39</v>
      </c>
      <c r="AB270" t="s">
        <v>196</v>
      </c>
      <c r="AC270" t="s">
        <v>81</v>
      </c>
      <c r="AD270" t="s">
        <v>1837</v>
      </c>
      <c r="AE270" t="s">
        <v>1838</v>
      </c>
      <c r="AF270" t="str">
        <f>"52161525"</f>
        <v>52161525</v>
      </c>
      <c r="AG270" t="s">
        <v>158</v>
      </c>
      <c r="AH270" t="s">
        <v>186</v>
      </c>
      <c r="AI270" t="s">
        <v>187</v>
      </c>
      <c r="AJ270" t="s">
        <v>281</v>
      </c>
      <c r="AL270" t="s">
        <v>1276</v>
      </c>
      <c r="AM270" t="s">
        <v>1839</v>
      </c>
      <c r="AO270" t="s">
        <v>1840</v>
      </c>
      <c r="AQ270" t="s">
        <v>92</v>
      </c>
      <c r="AS270" t="s">
        <v>93</v>
      </c>
      <c r="AT270">
        <v>6.39</v>
      </c>
      <c r="AU270">
        <v>1</v>
      </c>
      <c r="AV270">
        <v>6.39</v>
      </c>
      <c r="AW270">
        <v>0</v>
      </c>
      <c r="AY270">
        <v>0</v>
      </c>
      <c r="AZ270">
        <v>6.39</v>
      </c>
      <c r="BB270" t="s">
        <v>94</v>
      </c>
      <c r="BD270" t="s">
        <v>94</v>
      </c>
      <c r="BE270" t="s">
        <v>431</v>
      </c>
      <c r="BF270">
        <v>0.01</v>
      </c>
      <c r="BI270" t="s">
        <v>93</v>
      </c>
      <c r="BR270" t="s">
        <v>1277</v>
      </c>
      <c r="BS270" t="s">
        <v>978</v>
      </c>
    </row>
    <row r="271" spans="1:71" x14ac:dyDescent="0.2">
      <c r="A271" s="1">
        <v>45846</v>
      </c>
      <c r="B271" t="s">
        <v>1841</v>
      </c>
      <c r="C271" t="s">
        <v>73</v>
      </c>
      <c r="E271">
        <v>1</v>
      </c>
      <c r="F271" t="s">
        <v>74</v>
      </c>
      <c r="G271">
        <v>35.99</v>
      </c>
      <c r="H271">
        <v>0</v>
      </c>
      <c r="I271">
        <v>0</v>
      </c>
      <c r="J271">
        <v>0</v>
      </c>
      <c r="K271">
        <v>35.99</v>
      </c>
      <c r="L271" t="s">
        <v>422</v>
      </c>
      <c r="N271" t="s">
        <v>76</v>
      </c>
      <c r="O271" t="s">
        <v>77</v>
      </c>
      <c r="P271" s="1">
        <v>45877</v>
      </c>
      <c r="Q271" t="s">
        <v>194</v>
      </c>
      <c r="R271" t="s">
        <v>519</v>
      </c>
      <c r="S271" s="1">
        <v>45999</v>
      </c>
      <c r="T271" t="s">
        <v>1636</v>
      </c>
      <c r="U271">
        <v>1</v>
      </c>
      <c r="V271" t="s">
        <v>80</v>
      </c>
      <c r="W271">
        <v>35.99</v>
      </c>
      <c r="X271">
        <v>0</v>
      </c>
      <c r="Z271">
        <v>0</v>
      </c>
      <c r="AA271">
        <v>35.99</v>
      </c>
      <c r="AB271" t="s">
        <v>196</v>
      </c>
      <c r="AC271" t="s">
        <v>1421</v>
      </c>
      <c r="AD271" t="s">
        <v>1842</v>
      </c>
      <c r="AE271" t="s">
        <v>1843</v>
      </c>
      <c r="AF271" t="str">
        <f>"25172907"</f>
        <v>25172907</v>
      </c>
      <c r="AG271" t="s">
        <v>1844</v>
      </c>
      <c r="AH271" t="s">
        <v>1845</v>
      </c>
      <c r="AI271" t="s">
        <v>1846</v>
      </c>
      <c r="AJ271" t="s">
        <v>1847</v>
      </c>
      <c r="AL271" t="s">
        <v>1848</v>
      </c>
      <c r="AM271" t="s">
        <v>1848</v>
      </c>
      <c r="AO271" t="s">
        <v>1849</v>
      </c>
      <c r="AP271" t="s">
        <v>1850</v>
      </c>
      <c r="AQ271" t="s">
        <v>92</v>
      </c>
      <c r="AS271" t="s">
        <v>93</v>
      </c>
      <c r="AT271">
        <v>35.99</v>
      </c>
      <c r="AU271">
        <v>1</v>
      </c>
      <c r="AV271">
        <v>35.99</v>
      </c>
      <c r="AW271">
        <v>0</v>
      </c>
      <c r="AY271">
        <v>0</v>
      </c>
      <c r="AZ271">
        <v>35.99</v>
      </c>
      <c r="BB271" t="s">
        <v>94</v>
      </c>
      <c r="BD271" t="s">
        <v>94</v>
      </c>
      <c r="BE271" t="s">
        <v>93</v>
      </c>
      <c r="BF271">
        <v>0</v>
      </c>
      <c r="BI271" t="s">
        <v>93</v>
      </c>
      <c r="BR271" t="s">
        <v>1848</v>
      </c>
    </row>
    <row r="272" spans="1:71" x14ac:dyDescent="0.2">
      <c r="A272" s="1">
        <v>45846</v>
      </c>
      <c r="B272" t="s">
        <v>1851</v>
      </c>
      <c r="C272" t="s">
        <v>73</v>
      </c>
      <c r="E272">
        <v>1</v>
      </c>
      <c r="F272" t="s">
        <v>74</v>
      </c>
      <c r="G272">
        <v>13.79</v>
      </c>
      <c r="H272">
        <v>0</v>
      </c>
      <c r="I272">
        <v>0</v>
      </c>
      <c r="J272">
        <v>0</v>
      </c>
      <c r="K272">
        <v>13.79</v>
      </c>
      <c r="L272" t="s">
        <v>422</v>
      </c>
      <c r="N272" t="s">
        <v>76</v>
      </c>
      <c r="O272" t="s">
        <v>77</v>
      </c>
      <c r="P272" s="1">
        <v>45938</v>
      </c>
      <c r="Q272" t="s">
        <v>194</v>
      </c>
      <c r="R272" t="s">
        <v>519</v>
      </c>
      <c r="S272" s="1">
        <v>45969</v>
      </c>
      <c r="T272" t="s">
        <v>1627</v>
      </c>
      <c r="U272">
        <v>10</v>
      </c>
      <c r="V272" t="s">
        <v>80</v>
      </c>
      <c r="W272">
        <v>13.79</v>
      </c>
      <c r="X272">
        <v>0</v>
      </c>
      <c r="Z272">
        <v>0</v>
      </c>
      <c r="AA272">
        <v>13.79</v>
      </c>
      <c r="AB272" t="s">
        <v>196</v>
      </c>
      <c r="AC272" t="s">
        <v>459</v>
      </c>
      <c r="AD272" t="s">
        <v>460</v>
      </c>
      <c r="AE272" t="s">
        <v>461</v>
      </c>
      <c r="AF272" t="str">
        <f>"39111610"</f>
        <v>39111610</v>
      </c>
      <c r="AG272" t="s">
        <v>354</v>
      </c>
      <c r="AH272" t="s">
        <v>355</v>
      </c>
      <c r="AI272" t="s">
        <v>356</v>
      </c>
      <c r="AJ272" t="s">
        <v>357</v>
      </c>
      <c r="AL272" t="s">
        <v>359</v>
      </c>
      <c r="AM272" t="s">
        <v>359</v>
      </c>
      <c r="AO272" t="s">
        <v>462</v>
      </c>
      <c r="AP272" t="s">
        <v>462</v>
      </c>
      <c r="AQ272" t="s">
        <v>92</v>
      </c>
      <c r="AS272" t="s">
        <v>93</v>
      </c>
      <c r="AT272">
        <v>13.79</v>
      </c>
      <c r="AU272">
        <v>1</v>
      </c>
      <c r="AV272">
        <v>13.79</v>
      </c>
      <c r="AW272">
        <v>0</v>
      </c>
      <c r="AY272">
        <v>0</v>
      </c>
      <c r="AZ272">
        <v>13.79</v>
      </c>
      <c r="BB272" t="s">
        <v>94</v>
      </c>
      <c r="BD272" t="s">
        <v>94</v>
      </c>
      <c r="BE272" t="s">
        <v>93</v>
      </c>
      <c r="BF272">
        <v>0</v>
      </c>
      <c r="BI272" t="s">
        <v>93</v>
      </c>
      <c r="BR272" t="s">
        <v>361</v>
      </c>
    </row>
    <row r="273" spans="1:71" x14ac:dyDescent="0.2">
      <c r="A273" s="1">
        <v>45846</v>
      </c>
      <c r="B273" t="s">
        <v>1852</v>
      </c>
      <c r="C273" t="s">
        <v>73</v>
      </c>
      <c r="E273">
        <v>1</v>
      </c>
      <c r="F273" t="s">
        <v>74</v>
      </c>
      <c r="G273">
        <v>21.01</v>
      </c>
      <c r="H273">
        <v>0</v>
      </c>
      <c r="I273">
        <v>0</v>
      </c>
      <c r="J273">
        <v>0</v>
      </c>
      <c r="K273">
        <v>21.01</v>
      </c>
      <c r="L273" t="s">
        <v>422</v>
      </c>
      <c r="N273" t="s">
        <v>76</v>
      </c>
      <c r="O273" t="s">
        <v>77</v>
      </c>
      <c r="P273" s="1">
        <v>45938</v>
      </c>
      <c r="Q273" t="s">
        <v>194</v>
      </c>
      <c r="R273" t="s">
        <v>519</v>
      </c>
      <c r="S273" s="1">
        <v>45969</v>
      </c>
      <c r="T273" t="s">
        <v>1853</v>
      </c>
      <c r="U273">
        <v>1</v>
      </c>
      <c r="V273" t="s">
        <v>80</v>
      </c>
      <c r="W273">
        <v>21.01</v>
      </c>
      <c r="X273">
        <v>0</v>
      </c>
      <c r="Z273">
        <v>0</v>
      </c>
      <c r="AA273">
        <v>21.01</v>
      </c>
      <c r="AB273" t="s">
        <v>196</v>
      </c>
      <c r="AC273" t="s">
        <v>81</v>
      </c>
      <c r="AD273" t="s">
        <v>1854</v>
      </c>
      <c r="AE273" t="s">
        <v>1855</v>
      </c>
      <c r="AF273" t="str">
        <f>"52161554"</f>
        <v>52161554</v>
      </c>
      <c r="AG273" t="s">
        <v>158</v>
      </c>
      <c r="AH273" t="s">
        <v>186</v>
      </c>
      <c r="AI273" t="s">
        <v>187</v>
      </c>
      <c r="AJ273" t="s">
        <v>1856</v>
      </c>
      <c r="AL273" t="s">
        <v>304</v>
      </c>
      <c r="AM273" t="s">
        <v>304</v>
      </c>
      <c r="AO273" t="s">
        <v>1857</v>
      </c>
      <c r="AP273" t="s">
        <v>1857</v>
      </c>
      <c r="AQ273" t="s">
        <v>92</v>
      </c>
      <c r="AS273" t="s">
        <v>93</v>
      </c>
      <c r="AT273">
        <v>21.01</v>
      </c>
      <c r="AU273">
        <v>1</v>
      </c>
      <c r="AV273">
        <v>21.01</v>
      </c>
      <c r="AW273">
        <v>0</v>
      </c>
      <c r="AY273">
        <v>0</v>
      </c>
      <c r="AZ273">
        <v>21.01</v>
      </c>
      <c r="BB273" t="s">
        <v>94</v>
      </c>
      <c r="BD273" t="s">
        <v>94</v>
      </c>
      <c r="BE273" t="s">
        <v>93</v>
      </c>
      <c r="BF273">
        <v>0</v>
      </c>
      <c r="BI273" t="s">
        <v>93</v>
      </c>
      <c r="BR273" t="s">
        <v>1858</v>
      </c>
      <c r="BS273" t="s">
        <v>371</v>
      </c>
    </row>
    <row r="274" spans="1:71" x14ac:dyDescent="0.2">
      <c r="A274" s="1">
        <v>45846</v>
      </c>
      <c r="B274" t="s">
        <v>1859</v>
      </c>
      <c r="C274" t="s">
        <v>73</v>
      </c>
      <c r="E274">
        <v>1</v>
      </c>
      <c r="F274" t="s">
        <v>74</v>
      </c>
      <c r="G274">
        <v>11.99</v>
      </c>
      <c r="H274">
        <v>0</v>
      </c>
      <c r="I274">
        <v>0</v>
      </c>
      <c r="J274">
        <v>0</v>
      </c>
      <c r="K274">
        <v>11.99</v>
      </c>
      <c r="L274" t="s">
        <v>422</v>
      </c>
      <c r="N274" t="s">
        <v>76</v>
      </c>
      <c r="O274" t="s">
        <v>77</v>
      </c>
      <c r="P274" s="1">
        <v>45938</v>
      </c>
      <c r="Q274" t="s">
        <v>194</v>
      </c>
      <c r="R274" t="s">
        <v>519</v>
      </c>
      <c r="S274" s="1">
        <v>45969</v>
      </c>
      <c r="T274" t="s">
        <v>1627</v>
      </c>
      <c r="U274">
        <v>1</v>
      </c>
      <c r="V274" t="s">
        <v>80</v>
      </c>
      <c r="W274">
        <v>11.99</v>
      </c>
      <c r="X274">
        <v>0</v>
      </c>
      <c r="Z274">
        <v>0</v>
      </c>
      <c r="AA274">
        <v>11.99</v>
      </c>
      <c r="AB274" t="s">
        <v>196</v>
      </c>
      <c r="AC274" t="s">
        <v>448</v>
      </c>
      <c r="AD274" t="s">
        <v>449</v>
      </c>
      <c r="AE274" t="s">
        <v>450</v>
      </c>
      <c r="AF274" t="str">
        <f>"46171515"</f>
        <v>46171515</v>
      </c>
      <c r="AG274" t="s">
        <v>451</v>
      </c>
      <c r="AH274" t="s">
        <v>452</v>
      </c>
      <c r="AI274" t="s">
        <v>453</v>
      </c>
      <c r="AJ274" t="s">
        <v>454</v>
      </c>
      <c r="AL274" t="s">
        <v>455</v>
      </c>
      <c r="AM274" t="s">
        <v>456</v>
      </c>
      <c r="AO274" t="s">
        <v>457</v>
      </c>
      <c r="AP274" t="s">
        <v>457</v>
      </c>
      <c r="AQ274" t="s">
        <v>92</v>
      </c>
      <c r="AS274" t="s">
        <v>93</v>
      </c>
      <c r="AT274">
        <v>11.99</v>
      </c>
      <c r="AU274">
        <v>1</v>
      </c>
      <c r="AV274">
        <v>11.99</v>
      </c>
      <c r="AW274">
        <v>0</v>
      </c>
      <c r="AY274">
        <v>0</v>
      </c>
      <c r="AZ274">
        <v>11.99</v>
      </c>
      <c r="BB274" t="s">
        <v>94</v>
      </c>
      <c r="BD274" t="s">
        <v>94</v>
      </c>
      <c r="BE274" t="s">
        <v>93</v>
      </c>
      <c r="BF274">
        <v>0</v>
      </c>
      <c r="BI274" t="s">
        <v>93</v>
      </c>
      <c r="BR274" t="s">
        <v>455</v>
      </c>
    </row>
    <row r="275" spans="1:71" x14ac:dyDescent="0.2">
      <c r="A275" s="1">
        <v>45846</v>
      </c>
      <c r="B275" t="s">
        <v>1860</v>
      </c>
      <c r="C275" t="s">
        <v>73</v>
      </c>
      <c r="E275">
        <v>1</v>
      </c>
      <c r="F275" t="s">
        <v>74</v>
      </c>
      <c r="G275">
        <v>13.99</v>
      </c>
      <c r="H275">
        <v>0</v>
      </c>
      <c r="I275">
        <v>0</v>
      </c>
      <c r="J275">
        <v>0</v>
      </c>
      <c r="K275">
        <v>13.99</v>
      </c>
      <c r="L275" t="s">
        <v>422</v>
      </c>
      <c r="N275" t="s">
        <v>76</v>
      </c>
      <c r="O275" t="s">
        <v>77</v>
      </c>
      <c r="P275" s="1">
        <v>45908</v>
      </c>
      <c r="Q275" t="s">
        <v>194</v>
      </c>
      <c r="R275" t="s">
        <v>519</v>
      </c>
      <c r="S275" s="1">
        <v>45969</v>
      </c>
      <c r="T275" t="s">
        <v>1703</v>
      </c>
      <c r="U275">
        <v>1</v>
      </c>
      <c r="V275" t="s">
        <v>80</v>
      </c>
      <c r="W275">
        <v>13.99</v>
      </c>
      <c r="X275">
        <v>0</v>
      </c>
      <c r="Z275">
        <v>0</v>
      </c>
      <c r="AA275">
        <v>13.99</v>
      </c>
      <c r="AB275" t="s">
        <v>196</v>
      </c>
      <c r="AC275" t="s">
        <v>81</v>
      </c>
      <c r="AD275" t="s">
        <v>1861</v>
      </c>
      <c r="AE275" t="s">
        <v>1862</v>
      </c>
      <c r="AF275" t="str">
        <f>"53102513"</f>
        <v>53102513</v>
      </c>
      <c r="AG275" t="s">
        <v>592</v>
      </c>
      <c r="AH275" t="s">
        <v>1863</v>
      </c>
      <c r="AI275" t="s">
        <v>1864</v>
      </c>
      <c r="AJ275" t="s">
        <v>1865</v>
      </c>
      <c r="AL275" t="s">
        <v>1866</v>
      </c>
      <c r="AM275" t="s">
        <v>1866</v>
      </c>
      <c r="AO275" t="s">
        <v>1867</v>
      </c>
      <c r="AP275" t="s">
        <v>1866</v>
      </c>
      <c r="AQ275" t="s">
        <v>92</v>
      </c>
      <c r="AS275" t="s">
        <v>93</v>
      </c>
      <c r="AT275">
        <v>13.99</v>
      </c>
      <c r="AU275">
        <v>1</v>
      </c>
      <c r="AV275">
        <v>13.99</v>
      </c>
      <c r="AW275">
        <v>0</v>
      </c>
      <c r="AY275">
        <v>0</v>
      </c>
      <c r="AZ275">
        <v>13.99</v>
      </c>
      <c r="BB275" t="s">
        <v>94</v>
      </c>
      <c r="BD275" t="s">
        <v>94</v>
      </c>
      <c r="BE275" t="s">
        <v>93</v>
      </c>
      <c r="BF275">
        <v>0</v>
      </c>
      <c r="BI275" t="s">
        <v>93</v>
      </c>
      <c r="BR275" t="s">
        <v>1868</v>
      </c>
    </row>
    <row r="276" spans="1:71" x14ac:dyDescent="0.2">
      <c r="A276" s="1">
        <v>45846</v>
      </c>
      <c r="B276" t="s">
        <v>1869</v>
      </c>
      <c r="C276" t="s">
        <v>73</v>
      </c>
      <c r="E276">
        <v>1</v>
      </c>
      <c r="F276" t="s">
        <v>74</v>
      </c>
      <c r="G276">
        <v>11.99</v>
      </c>
      <c r="H276">
        <v>0</v>
      </c>
      <c r="I276">
        <v>0</v>
      </c>
      <c r="J276">
        <v>0</v>
      </c>
      <c r="K276">
        <v>11.99</v>
      </c>
      <c r="L276" t="s">
        <v>193</v>
      </c>
      <c r="N276" t="s">
        <v>76</v>
      </c>
      <c r="O276" t="s">
        <v>77</v>
      </c>
      <c r="P276" s="1">
        <v>45877</v>
      </c>
      <c r="Q276" t="s">
        <v>194</v>
      </c>
      <c r="R276" t="s">
        <v>93</v>
      </c>
      <c r="S276" s="1">
        <v>45786</v>
      </c>
      <c r="T276" t="s">
        <v>1807</v>
      </c>
      <c r="U276">
        <v>1</v>
      </c>
      <c r="V276" t="s">
        <v>80</v>
      </c>
      <c r="W276">
        <v>11.99</v>
      </c>
      <c r="X276">
        <v>0</v>
      </c>
      <c r="Z276">
        <v>0</v>
      </c>
      <c r="AA276">
        <v>11.99</v>
      </c>
      <c r="AB276" t="s">
        <v>554</v>
      </c>
      <c r="AC276" t="s">
        <v>131</v>
      </c>
      <c r="AD276" t="s">
        <v>1808</v>
      </c>
      <c r="AE276" t="s">
        <v>1809</v>
      </c>
      <c r="AF276" t="str">
        <f>"43210000"</f>
        <v>43210000</v>
      </c>
      <c r="AG276" t="s">
        <v>84</v>
      </c>
      <c r="AH276" t="s">
        <v>85</v>
      </c>
      <c r="AI276" t="s">
        <v>85</v>
      </c>
      <c r="AJ276" t="s">
        <v>85</v>
      </c>
      <c r="AL276" t="s">
        <v>1810</v>
      </c>
      <c r="AM276" t="s">
        <v>1810</v>
      </c>
      <c r="AO276" t="s">
        <v>1811</v>
      </c>
      <c r="AP276" t="s">
        <v>1811</v>
      </c>
      <c r="AQ276" t="s">
        <v>92</v>
      </c>
      <c r="AS276" t="s">
        <v>93</v>
      </c>
      <c r="AT276">
        <v>11.99</v>
      </c>
      <c r="AU276">
        <v>1</v>
      </c>
      <c r="AV276">
        <v>11.99</v>
      </c>
      <c r="AW276">
        <v>0</v>
      </c>
      <c r="AY276">
        <v>0</v>
      </c>
      <c r="AZ276">
        <v>11.99</v>
      </c>
      <c r="BB276" t="s">
        <v>94</v>
      </c>
      <c r="BD276" t="s">
        <v>94</v>
      </c>
      <c r="BE276" t="s">
        <v>93</v>
      </c>
      <c r="BF276">
        <v>0</v>
      </c>
      <c r="BI276" t="s">
        <v>93</v>
      </c>
      <c r="BR276" t="s">
        <v>1812</v>
      </c>
    </row>
    <row r="277" spans="1:71" x14ac:dyDescent="0.2">
      <c r="A277" s="1">
        <v>45846</v>
      </c>
      <c r="B277" t="s">
        <v>1870</v>
      </c>
      <c r="C277" t="s">
        <v>73</v>
      </c>
      <c r="E277">
        <v>1</v>
      </c>
      <c r="F277" t="s">
        <v>74</v>
      </c>
      <c r="G277">
        <v>12.99</v>
      </c>
      <c r="H277">
        <v>0</v>
      </c>
      <c r="I277">
        <v>0</v>
      </c>
      <c r="J277">
        <v>0</v>
      </c>
      <c r="K277">
        <v>12.99</v>
      </c>
      <c r="L277" t="s">
        <v>422</v>
      </c>
      <c r="N277" t="s">
        <v>76</v>
      </c>
      <c r="O277" t="s">
        <v>77</v>
      </c>
      <c r="P277" s="1">
        <v>45908</v>
      </c>
      <c r="Q277" t="s">
        <v>194</v>
      </c>
      <c r="R277" t="s">
        <v>519</v>
      </c>
      <c r="S277" s="1">
        <v>45969</v>
      </c>
      <c r="T277" t="s">
        <v>1871</v>
      </c>
      <c r="U277">
        <v>1</v>
      </c>
      <c r="V277" t="s">
        <v>80</v>
      </c>
      <c r="W277">
        <v>12.99</v>
      </c>
      <c r="X277">
        <v>0</v>
      </c>
      <c r="Z277">
        <v>0</v>
      </c>
      <c r="AA277">
        <v>12.99</v>
      </c>
      <c r="AB277" t="s">
        <v>196</v>
      </c>
      <c r="AC277" t="s">
        <v>155</v>
      </c>
      <c r="AD277" t="s">
        <v>156</v>
      </c>
      <c r="AE277" t="s">
        <v>157</v>
      </c>
      <c r="AF277" t="str">
        <f>"47121700"</f>
        <v>47121700</v>
      </c>
      <c r="AG277" t="s">
        <v>882</v>
      </c>
      <c r="AH277" t="s">
        <v>1194</v>
      </c>
      <c r="AI277" t="s">
        <v>1872</v>
      </c>
      <c r="AJ277" t="s">
        <v>1872</v>
      </c>
      <c r="AL277" t="s">
        <v>161</v>
      </c>
      <c r="AM277" t="s">
        <v>162</v>
      </c>
      <c r="AO277" t="s">
        <v>163</v>
      </c>
      <c r="AP277" t="s">
        <v>164</v>
      </c>
      <c r="AQ277" t="s">
        <v>92</v>
      </c>
      <c r="AS277" t="s">
        <v>93</v>
      </c>
      <c r="AT277">
        <v>12.99</v>
      </c>
      <c r="AU277">
        <v>1</v>
      </c>
      <c r="AV277">
        <v>12.99</v>
      </c>
      <c r="AW277">
        <v>0</v>
      </c>
      <c r="AY277">
        <v>0</v>
      </c>
      <c r="AZ277">
        <v>12.99</v>
      </c>
      <c r="BB277" t="s">
        <v>94</v>
      </c>
      <c r="BD277" t="s">
        <v>94</v>
      </c>
      <c r="BE277" t="s">
        <v>93</v>
      </c>
      <c r="BF277">
        <v>0</v>
      </c>
      <c r="BI277" t="s">
        <v>93</v>
      </c>
      <c r="BR277" t="s">
        <v>161</v>
      </c>
    </row>
    <row r="278" spans="1:71" x14ac:dyDescent="0.2">
      <c r="A278" s="1">
        <v>45846</v>
      </c>
      <c r="B278" t="s">
        <v>1873</v>
      </c>
      <c r="C278" t="s">
        <v>73</v>
      </c>
      <c r="E278">
        <v>1</v>
      </c>
      <c r="F278" t="s">
        <v>74</v>
      </c>
      <c r="G278">
        <v>5.55</v>
      </c>
      <c r="H278">
        <v>0</v>
      </c>
      <c r="I278">
        <v>0</v>
      </c>
      <c r="J278">
        <v>0</v>
      </c>
      <c r="K278">
        <v>5.55</v>
      </c>
      <c r="L278" t="s">
        <v>422</v>
      </c>
      <c r="N278" t="s">
        <v>76</v>
      </c>
      <c r="O278" t="s">
        <v>77</v>
      </c>
      <c r="P278" s="1">
        <v>45877</v>
      </c>
      <c r="Q278" t="s">
        <v>194</v>
      </c>
      <c r="R278" t="s">
        <v>519</v>
      </c>
      <c r="S278" s="1">
        <v>45969</v>
      </c>
      <c r="T278" t="s">
        <v>1722</v>
      </c>
      <c r="U278">
        <v>1</v>
      </c>
      <c r="V278" t="s">
        <v>80</v>
      </c>
      <c r="W278">
        <v>5.55</v>
      </c>
      <c r="X278">
        <v>0</v>
      </c>
      <c r="Z278">
        <v>0</v>
      </c>
      <c r="AA278">
        <v>5.55</v>
      </c>
      <c r="AB278" t="s">
        <v>196</v>
      </c>
      <c r="AC278" t="s">
        <v>139</v>
      </c>
      <c r="AD278" t="s">
        <v>1874</v>
      </c>
      <c r="AE278" t="s">
        <v>1875</v>
      </c>
      <c r="AF278" t="str">
        <f>"43202222"</f>
        <v>43202222</v>
      </c>
      <c r="AG278" t="s">
        <v>84</v>
      </c>
      <c r="AH278" t="s">
        <v>112</v>
      </c>
      <c r="AI278" t="s">
        <v>328</v>
      </c>
      <c r="AJ278" t="s">
        <v>329</v>
      </c>
      <c r="AL278" t="s">
        <v>1876</v>
      </c>
      <c r="AM278" t="s">
        <v>1876</v>
      </c>
      <c r="AO278" t="s">
        <v>1877</v>
      </c>
      <c r="AP278" t="s">
        <v>1878</v>
      </c>
      <c r="AQ278" t="s">
        <v>92</v>
      </c>
      <c r="AS278" t="s">
        <v>93</v>
      </c>
      <c r="AT278">
        <v>5.55</v>
      </c>
      <c r="AU278">
        <v>1</v>
      </c>
      <c r="AV278">
        <v>5.55</v>
      </c>
      <c r="AW278">
        <v>0</v>
      </c>
      <c r="AY278">
        <v>0</v>
      </c>
      <c r="AZ278">
        <v>5.55</v>
      </c>
      <c r="BB278" t="s">
        <v>94</v>
      </c>
      <c r="BD278" t="s">
        <v>94</v>
      </c>
      <c r="BE278" t="s">
        <v>431</v>
      </c>
      <c r="BF278">
        <v>4.4400000000000004</v>
      </c>
      <c r="BI278" t="s">
        <v>93</v>
      </c>
      <c r="BR278" t="s">
        <v>1879</v>
      </c>
    </row>
    <row r="279" spans="1:71" x14ac:dyDescent="0.2">
      <c r="A279" s="1">
        <v>45846</v>
      </c>
      <c r="B279" t="s">
        <v>1880</v>
      </c>
      <c r="C279" t="s">
        <v>73</v>
      </c>
      <c r="E279">
        <v>1</v>
      </c>
      <c r="F279" t="s">
        <v>74</v>
      </c>
      <c r="G279">
        <v>10.52</v>
      </c>
      <c r="H279">
        <v>0</v>
      </c>
      <c r="I279">
        <v>0</v>
      </c>
      <c r="J279">
        <v>0</v>
      </c>
      <c r="K279">
        <v>10.52</v>
      </c>
      <c r="L279" t="s">
        <v>422</v>
      </c>
      <c r="N279" t="s">
        <v>76</v>
      </c>
      <c r="O279" t="s">
        <v>77</v>
      </c>
      <c r="P279" s="1">
        <v>45908</v>
      </c>
      <c r="Q279" t="s">
        <v>194</v>
      </c>
      <c r="R279" t="s">
        <v>519</v>
      </c>
      <c r="S279" s="1">
        <v>45969</v>
      </c>
      <c r="T279" t="s">
        <v>1703</v>
      </c>
      <c r="U279">
        <v>1</v>
      </c>
      <c r="V279" t="s">
        <v>80</v>
      </c>
      <c r="W279">
        <v>10.52</v>
      </c>
      <c r="X279">
        <v>0</v>
      </c>
      <c r="Z279">
        <v>0</v>
      </c>
      <c r="AA279">
        <v>10.52</v>
      </c>
      <c r="AB279" t="s">
        <v>196</v>
      </c>
      <c r="AC279" t="s">
        <v>131</v>
      </c>
      <c r="AD279" t="s">
        <v>1881</v>
      </c>
      <c r="AE279" t="s">
        <v>1882</v>
      </c>
      <c r="AF279" t="str">
        <f>"43210000"</f>
        <v>43210000</v>
      </c>
      <c r="AG279" t="s">
        <v>84</v>
      </c>
      <c r="AH279" t="s">
        <v>85</v>
      </c>
      <c r="AI279" t="s">
        <v>85</v>
      </c>
      <c r="AJ279" t="s">
        <v>85</v>
      </c>
      <c r="AL279" t="s">
        <v>1883</v>
      </c>
      <c r="AM279" t="s">
        <v>1884</v>
      </c>
      <c r="AO279" t="s">
        <v>1885</v>
      </c>
      <c r="AQ279" t="s">
        <v>92</v>
      </c>
      <c r="AS279" t="s">
        <v>93</v>
      </c>
      <c r="AT279">
        <v>10.52</v>
      </c>
      <c r="AU279">
        <v>1</v>
      </c>
      <c r="AV279">
        <v>10.52</v>
      </c>
      <c r="AW279">
        <v>0</v>
      </c>
      <c r="AY279">
        <v>0</v>
      </c>
      <c r="AZ279">
        <v>10.52</v>
      </c>
      <c r="BB279" t="s">
        <v>94</v>
      </c>
      <c r="BD279" t="s">
        <v>94</v>
      </c>
      <c r="BE279" t="s">
        <v>93</v>
      </c>
      <c r="BF279">
        <v>0</v>
      </c>
      <c r="BI279" t="s">
        <v>93</v>
      </c>
      <c r="BR279" t="s">
        <v>1883</v>
      </c>
    </row>
    <row r="280" spans="1:71" x14ac:dyDescent="0.2">
      <c r="A280" s="1">
        <v>45846</v>
      </c>
      <c r="B280" t="s">
        <v>1886</v>
      </c>
      <c r="C280" t="s">
        <v>73</v>
      </c>
      <c r="E280">
        <v>1</v>
      </c>
      <c r="F280" t="s">
        <v>74</v>
      </c>
      <c r="G280">
        <v>7.51</v>
      </c>
      <c r="H280">
        <v>0</v>
      </c>
      <c r="I280">
        <v>0</v>
      </c>
      <c r="J280">
        <v>0</v>
      </c>
      <c r="K280">
        <v>7.51</v>
      </c>
      <c r="L280" t="s">
        <v>422</v>
      </c>
      <c r="N280" t="s">
        <v>76</v>
      </c>
      <c r="O280" t="s">
        <v>77</v>
      </c>
      <c r="P280" s="1">
        <v>45877</v>
      </c>
      <c r="Q280" t="s">
        <v>194</v>
      </c>
      <c r="R280" t="s">
        <v>519</v>
      </c>
      <c r="S280" s="1">
        <v>45969</v>
      </c>
      <c r="T280" t="s">
        <v>1722</v>
      </c>
      <c r="U280">
        <v>1</v>
      </c>
      <c r="V280" t="s">
        <v>80</v>
      </c>
      <c r="W280">
        <v>7.51</v>
      </c>
      <c r="X280">
        <v>0</v>
      </c>
      <c r="Z280">
        <v>0</v>
      </c>
      <c r="AA280">
        <v>7.51</v>
      </c>
      <c r="AB280" t="s">
        <v>196</v>
      </c>
      <c r="AC280" t="s">
        <v>131</v>
      </c>
      <c r="AD280" t="s">
        <v>1887</v>
      </c>
      <c r="AE280" t="s">
        <v>1888</v>
      </c>
      <c r="AF280" t="str">
        <f>"43191601"</f>
        <v>43191601</v>
      </c>
      <c r="AG280" t="s">
        <v>84</v>
      </c>
      <c r="AH280" t="s">
        <v>100</v>
      </c>
      <c r="AI280" t="s">
        <v>101</v>
      </c>
      <c r="AJ280" t="s">
        <v>1432</v>
      </c>
      <c r="AL280" t="s">
        <v>728</v>
      </c>
      <c r="AM280" t="s">
        <v>729</v>
      </c>
      <c r="AP280">
        <v>61765.171999999999</v>
      </c>
      <c r="AQ280" t="s">
        <v>92</v>
      </c>
      <c r="AS280" t="s">
        <v>93</v>
      </c>
      <c r="AT280">
        <v>7.51</v>
      </c>
      <c r="AU280">
        <v>1</v>
      </c>
      <c r="AV280">
        <v>7.51</v>
      </c>
      <c r="AW280">
        <v>0</v>
      </c>
      <c r="AY280">
        <v>0</v>
      </c>
      <c r="AZ280">
        <v>7.51</v>
      </c>
      <c r="BB280" t="s">
        <v>94</v>
      </c>
      <c r="BD280" t="s">
        <v>94</v>
      </c>
      <c r="BE280" t="s">
        <v>431</v>
      </c>
      <c r="BF280">
        <v>0.08</v>
      </c>
      <c r="BI280" t="s">
        <v>93</v>
      </c>
      <c r="BR280" t="s">
        <v>731</v>
      </c>
      <c r="BS280" t="s">
        <v>371</v>
      </c>
    </row>
    <row r="281" spans="1:71" x14ac:dyDescent="0.2">
      <c r="A281" s="1">
        <v>45846</v>
      </c>
      <c r="B281" t="s">
        <v>1889</v>
      </c>
      <c r="C281" t="s">
        <v>73</v>
      </c>
      <c r="E281">
        <v>1</v>
      </c>
      <c r="F281" t="s">
        <v>74</v>
      </c>
      <c r="G281">
        <v>18.95</v>
      </c>
      <c r="H281">
        <v>0</v>
      </c>
      <c r="I281">
        <v>0</v>
      </c>
      <c r="J281">
        <v>0</v>
      </c>
      <c r="K281">
        <v>18.95</v>
      </c>
      <c r="L281" t="s">
        <v>422</v>
      </c>
      <c r="N281" t="s">
        <v>76</v>
      </c>
      <c r="O281" t="s">
        <v>77</v>
      </c>
      <c r="P281" s="1">
        <v>45877</v>
      </c>
      <c r="Q281" t="s">
        <v>194</v>
      </c>
      <c r="R281" t="s">
        <v>519</v>
      </c>
      <c r="S281" s="1">
        <v>45969</v>
      </c>
      <c r="T281" t="s">
        <v>1722</v>
      </c>
      <c r="U281">
        <v>1</v>
      </c>
      <c r="V281" t="s">
        <v>80</v>
      </c>
      <c r="W281">
        <v>18.95</v>
      </c>
      <c r="X281">
        <v>0</v>
      </c>
      <c r="Z281">
        <v>0</v>
      </c>
      <c r="AA281">
        <v>18.95</v>
      </c>
      <c r="AB281" t="s">
        <v>196</v>
      </c>
      <c r="AC281" t="s">
        <v>81</v>
      </c>
      <c r="AD281" t="s">
        <v>1890</v>
      </c>
      <c r="AE281" t="s">
        <v>1891</v>
      </c>
      <c r="AF281" t="str">
        <f>"43200000"</f>
        <v>43200000</v>
      </c>
      <c r="AG281" t="s">
        <v>84</v>
      </c>
      <c r="AH281" t="s">
        <v>112</v>
      </c>
      <c r="AI281" t="s">
        <v>112</v>
      </c>
      <c r="AJ281" t="s">
        <v>112</v>
      </c>
      <c r="AL281" t="s">
        <v>1892</v>
      </c>
      <c r="AM281" t="s">
        <v>1892</v>
      </c>
      <c r="AO281" t="s">
        <v>1893</v>
      </c>
      <c r="AP281" t="s">
        <v>1893</v>
      </c>
      <c r="AQ281" t="s">
        <v>92</v>
      </c>
      <c r="AS281" t="s">
        <v>93</v>
      </c>
      <c r="AT281">
        <v>18.95</v>
      </c>
      <c r="AU281">
        <v>1</v>
      </c>
      <c r="AV281">
        <v>18.95</v>
      </c>
      <c r="AW281">
        <v>0</v>
      </c>
      <c r="AY281">
        <v>0</v>
      </c>
      <c r="AZ281">
        <v>18.95</v>
      </c>
      <c r="BB281" t="s">
        <v>94</v>
      </c>
      <c r="BD281" t="s">
        <v>94</v>
      </c>
      <c r="BE281" t="s">
        <v>431</v>
      </c>
      <c r="BF281">
        <v>1</v>
      </c>
      <c r="BI281" t="s">
        <v>93</v>
      </c>
      <c r="BR281" t="s">
        <v>1894</v>
      </c>
    </row>
    <row r="282" spans="1:71" x14ac:dyDescent="0.2">
      <c r="A282" s="1">
        <v>45846</v>
      </c>
      <c r="B282" t="s">
        <v>1895</v>
      </c>
      <c r="C282" t="s">
        <v>73</v>
      </c>
      <c r="E282">
        <v>1</v>
      </c>
      <c r="F282" t="s">
        <v>74</v>
      </c>
      <c r="G282">
        <v>14.24</v>
      </c>
      <c r="H282">
        <v>0</v>
      </c>
      <c r="I282">
        <v>0</v>
      </c>
      <c r="J282">
        <v>0</v>
      </c>
      <c r="K282">
        <v>14.24</v>
      </c>
      <c r="L282" t="s">
        <v>422</v>
      </c>
      <c r="N282" t="s">
        <v>76</v>
      </c>
      <c r="O282" t="s">
        <v>77</v>
      </c>
      <c r="P282" s="1">
        <v>45877</v>
      </c>
      <c r="Q282" t="s">
        <v>194</v>
      </c>
      <c r="R282" t="s">
        <v>519</v>
      </c>
      <c r="S282" s="1">
        <v>45969</v>
      </c>
      <c r="T282" t="s">
        <v>1722</v>
      </c>
      <c r="U282">
        <v>1</v>
      </c>
      <c r="V282" t="s">
        <v>80</v>
      </c>
      <c r="W282">
        <v>14.24</v>
      </c>
      <c r="X282">
        <v>0</v>
      </c>
      <c r="Z282">
        <v>0</v>
      </c>
      <c r="AA282">
        <v>14.24</v>
      </c>
      <c r="AB282" t="s">
        <v>196</v>
      </c>
      <c r="AC282" t="s">
        <v>139</v>
      </c>
      <c r="AD282" t="s">
        <v>1896</v>
      </c>
      <c r="AE282" t="s">
        <v>1897</v>
      </c>
      <c r="AF282" t="str">
        <f>"43202222"</f>
        <v>43202222</v>
      </c>
      <c r="AG282" t="s">
        <v>84</v>
      </c>
      <c r="AH282" t="s">
        <v>112</v>
      </c>
      <c r="AI282" t="s">
        <v>328</v>
      </c>
      <c r="AJ282" t="s">
        <v>329</v>
      </c>
      <c r="AL282" t="s">
        <v>1508</v>
      </c>
      <c r="AM282" t="s">
        <v>1509</v>
      </c>
      <c r="AO282" t="s">
        <v>1898</v>
      </c>
      <c r="AP282" t="s">
        <v>1898</v>
      </c>
      <c r="AQ282" t="s">
        <v>92</v>
      </c>
      <c r="AS282" t="s">
        <v>93</v>
      </c>
      <c r="AT282">
        <v>14.24</v>
      </c>
      <c r="AU282">
        <v>1</v>
      </c>
      <c r="AV282">
        <v>14.24</v>
      </c>
      <c r="AW282">
        <v>0</v>
      </c>
      <c r="AY282">
        <v>0</v>
      </c>
      <c r="AZ282">
        <v>14.24</v>
      </c>
      <c r="BB282" t="s">
        <v>94</v>
      </c>
      <c r="BD282" t="s">
        <v>94</v>
      </c>
      <c r="BE282" t="s">
        <v>431</v>
      </c>
      <c r="BF282">
        <v>0.75</v>
      </c>
      <c r="BI282" t="s">
        <v>93</v>
      </c>
      <c r="BR282" t="s">
        <v>1508</v>
      </c>
    </row>
    <row r="283" spans="1:71" x14ac:dyDescent="0.2">
      <c r="A283" s="1">
        <v>45846</v>
      </c>
      <c r="B283" t="s">
        <v>1899</v>
      </c>
      <c r="C283" t="s">
        <v>73</v>
      </c>
      <c r="E283">
        <v>1</v>
      </c>
      <c r="F283" t="s">
        <v>74</v>
      </c>
      <c r="G283">
        <v>6.98</v>
      </c>
      <c r="H283">
        <v>0</v>
      </c>
      <c r="I283">
        <v>0</v>
      </c>
      <c r="J283">
        <v>0</v>
      </c>
      <c r="K283">
        <v>6.98</v>
      </c>
      <c r="L283" t="s">
        <v>422</v>
      </c>
      <c r="N283" t="s">
        <v>76</v>
      </c>
      <c r="O283" t="s">
        <v>77</v>
      </c>
      <c r="P283" s="1">
        <v>45908</v>
      </c>
      <c r="Q283" t="s">
        <v>194</v>
      </c>
      <c r="R283" t="s">
        <v>519</v>
      </c>
      <c r="S283" s="1">
        <v>45969</v>
      </c>
      <c r="T283" t="s">
        <v>1591</v>
      </c>
      <c r="U283">
        <v>1</v>
      </c>
      <c r="V283" t="s">
        <v>80</v>
      </c>
      <c r="W283">
        <v>6.98</v>
      </c>
      <c r="X283">
        <v>0</v>
      </c>
      <c r="Z283">
        <v>0</v>
      </c>
      <c r="AA283">
        <v>6.98</v>
      </c>
      <c r="AB283" t="s">
        <v>196</v>
      </c>
      <c r="AC283" t="s">
        <v>81</v>
      </c>
      <c r="AD283" t="s">
        <v>1900</v>
      </c>
      <c r="AE283" t="s">
        <v>1901</v>
      </c>
      <c r="AF283" t="str">
        <f>"26111704"</f>
        <v>26111704</v>
      </c>
      <c r="AG283" t="s">
        <v>118</v>
      </c>
      <c r="AH283" t="s">
        <v>224</v>
      </c>
      <c r="AI283" t="s">
        <v>533</v>
      </c>
      <c r="AJ283" t="s">
        <v>534</v>
      </c>
      <c r="AL283" t="s">
        <v>1345</v>
      </c>
      <c r="AM283" t="s">
        <v>1345</v>
      </c>
      <c r="AO283" t="s">
        <v>1902</v>
      </c>
      <c r="AP283" t="s">
        <v>1902</v>
      </c>
      <c r="AQ283" t="s">
        <v>92</v>
      </c>
      <c r="AS283" t="s">
        <v>93</v>
      </c>
      <c r="AT283">
        <v>6.98</v>
      </c>
      <c r="AU283">
        <v>1</v>
      </c>
      <c r="AV283">
        <v>6.98</v>
      </c>
      <c r="AW283">
        <v>0</v>
      </c>
      <c r="AY283">
        <v>0</v>
      </c>
      <c r="AZ283">
        <v>6.98</v>
      </c>
      <c r="BB283" t="s">
        <v>94</v>
      </c>
      <c r="BD283" t="s">
        <v>94</v>
      </c>
      <c r="BE283" t="s">
        <v>93</v>
      </c>
      <c r="BF283">
        <v>0</v>
      </c>
      <c r="BI283" t="s">
        <v>93</v>
      </c>
      <c r="BR283" t="s">
        <v>1345</v>
      </c>
    </row>
    <row r="284" spans="1:71" x14ac:dyDescent="0.2">
      <c r="A284" s="1">
        <v>45846</v>
      </c>
      <c r="B284" t="s">
        <v>1903</v>
      </c>
      <c r="C284" t="s">
        <v>73</v>
      </c>
      <c r="E284">
        <v>1</v>
      </c>
      <c r="F284" t="s">
        <v>74</v>
      </c>
      <c r="G284">
        <v>7.98</v>
      </c>
      <c r="H284">
        <v>0</v>
      </c>
      <c r="I284">
        <v>0</v>
      </c>
      <c r="J284">
        <v>0</v>
      </c>
      <c r="K284">
        <v>7.98</v>
      </c>
      <c r="L284" t="s">
        <v>422</v>
      </c>
      <c r="N284" t="s">
        <v>76</v>
      </c>
      <c r="O284" t="s">
        <v>77</v>
      </c>
      <c r="P284" s="1">
        <v>45877</v>
      </c>
      <c r="Q284" t="s">
        <v>194</v>
      </c>
      <c r="R284" t="s">
        <v>519</v>
      </c>
      <c r="S284" s="1">
        <v>45969</v>
      </c>
      <c r="T284" t="s">
        <v>1722</v>
      </c>
      <c r="U284">
        <v>1</v>
      </c>
      <c r="V284" t="s">
        <v>80</v>
      </c>
      <c r="W284">
        <v>7.98</v>
      </c>
      <c r="X284">
        <v>0</v>
      </c>
      <c r="Z284">
        <v>0</v>
      </c>
      <c r="AA284">
        <v>7.98</v>
      </c>
      <c r="AB284" t="s">
        <v>196</v>
      </c>
      <c r="AC284" t="s">
        <v>490</v>
      </c>
      <c r="AD284" t="s">
        <v>1904</v>
      </c>
      <c r="AE284" t="s">
        <v>1905</v>
      </c>
      <c r="AF284" t="str">
        <f>"43221700"</f>
        <v>43221700</v>
      </c>
      <c r="AG284" t="s">
        <v>84</v>
      </c>
      <c r="AH284" t="s">
        <v>1414</v>
      </c>
      <c r="AI284" t="s">
        <v>1906</v>
      </c>
      <c r="AJ284" t="s">
        <v>1906</v>
      </c>
      <c r="AL284" t="s">
        <v>1907</v>
      </c>
      <c r="AM284" t="s">
        <v>1907</v>
      </c>
      <c r="AO284" t="str">
        <f>"19501"</f>
        <v>19501</v>
      </c>
      <c r="AP284" t="str">
        <f>"19501"</f>
        <v>19501</v>
      </c>
      <c r="AQ284" t="s">
        <v>92</v>
      </c>
      <c r="AS284" t="s">
        <v>93</v>
      </c>
      <c r="AT284">
        <v>7.98</v>
      </c>
      <c r="AU284">
        <v>1</v>
      </c>
      <c r="AV284">
        <v>7.98</v>
      </c>
      <c r="AW284">
        <v>0</v>
      </c>
      <c r="AY284">
        <v>0</v>
      </c>
      <c r="AZ284">
        <v>7.98</v>
      </c>
      <c r="BB284" t="s">
        <v>94</v>
      </c>
      <c r="BD284" t="s">
        <v>94</v>
      </c>
      <c r="BE284" t="s">
        <v>431</v>
      </c>
      <c r="BF284">
        <v>0.01</v>
      </c>
      <c r="BI284" t="s">
        <v>93</v>
      </c>
      <c r="BR284" t="s">
        <v>1908</v>
      </c>
    </row>
    <row r="285" spans="1:71" x14ac:dyDescent="0.2">
      <c r="A285" s="1">
        <v>45846</v>
      </c>
      <c r="B285" t="s">
        <v>1909</v>
      </c>
      <c r="C285" t="s">
        <v>73</v>
      </c>
      <c r="E285">
        <v>1</v>
      </c>
      <c r="F285" t="s">
        <v>74</v>
      </c>
      <c r="G285">
        <v>8.75</v>
      </c>
      <c r="H285">
        <v>0</v>
      </c>
      <c r="I285">
        <v>-0.44</v>
      </c>
      <c r="J285">
        <v>0</v>
      </c>
      <c r="K285">
        <v>8.31</v>
      </c>
      <c r="L285" t="s">
        <v>422</v>
      </c>
      <c r="N285" t="s">
        <v>76</v>
      </c>
      <c r="O285" t="s">
        <v>77</v>
      </c>
      <c r="P285" s="1">
        <v>45938</v>
      </c>
      <c r="Q285" t="s">
        <v>194</v>
      </c>
      <c r="R285" t="s">
        <v>519</v>
      </c>
      <c r="S285" s="1">
        <v>45969</v>
      </c>
      <c r="T285" t="s">
        <v>1448</v>
      </c>
      <c r="U285">
        <v>1</v>
      </c>
      <c r="V285" t="s">
        <v>80</v>
      </c>
      <c r="W285">
        <v>8.75</v>
      </c>
      <c r="X285">
        <v>0</v>
      </c>
      <c r="Y285">
        <v>-0.44</v>
      </c>
      <c r="Z285">
        <v>0</v>
      </c>
      <c r="AA285">
        <v>8.31</v>
      </c>
      <c r="AB285" t="s">
        <v>196</v>
      </c>
      <c r="AC285" t="s">
        <v>448</v>
      </c>
      <c r="AD285" t="s">
        <v>1910</v>
      </c>
      <c r="AE285" t="s">
        <v>1911</v>
      </c>
      <c r="AF285" t="str">
        <f>"40141600"</f>
        <v>40141600</v>
      </c>
      <c r="AG285" t="s">
        <v>289</v>
      </c>
      <c r="AH285" t="s">
        <v>1115</v>
      </c>
      <c r="AI285" t="s">
        <v>1116</v>
      </c>
      <c r="AJ285" t="s">
        <v>1116</v>
      </c>
      <c r="AL285" t="s">
        <v>560</v>
      </c>
      <c r="AM285" t="s">
        <v>560</v>
      </c>
      <c r="AO285" t="s">
        <v>1912</v>
      </c>
      <c r="AP285" t="s">
        <v>1913</v>
      </c>
      <c r="AQ285" t="s">
        <v>92</v>
      </c>
      <c r="AS285" t="s">
        <v>93</v>
      </c>
      <c r="AT285">
        <v>8.75</v>
      </c>
      <c r="AU285">
        <v>1</v>
      </c>
      <c r="AV285">
        <v>8.75</v>
      </c>
      <c r="AW285">
        <v>0</v>
      </c>
      <c r="AX285">
        <v>-0.44</v>
      </c>
      <c r="AY285">
        <v>0</v>
      </c>
      <c r="AZ285">
        <v>8.31</v>
      </c>
      <c r="BB285" t="s">
        <v>94</v>
      </c>
      <c r="BD285" t="s">
        <v>94</v>
      </c>
      <c r="BE285" t="s">
        <v>93</v>
      </c>
      <c r="BF285">
        <v>0</v>
      </c>
      <c r="BI285" t="s">
        <v>93</v>
      </c>
      <c r="BR285" t="s">
        <v>1914</v>
      </c>
    </row>
    <row r="286" spans="1:71" x14ac:dyDescent="0.2">
      <c r="A286" s="1">
        <v>45846</v>
      </c>
      <c r="B286" t="s">
        <v>1915</v>
      </c>
      <c r="C286" t="s">
        <v>73</v>
      </c>
      <c r="E286">
        <v>1</v>
      </c>
      <c r="F286" t="s">
        <v>74</v>
      </c>
      <c r="G286">
        <v>23.17</v>
      </c>
      <c r="H286">
        <v>0</v>
      </c>
      <c r="I286">
        <v>0</v>
      </c>
      <c r="J286">
        <v>0</v>
      </c>
      <c r="K286">
        <v>23.17</v>
      </c>
      <c r="L286" t="s">
        <v>422</v>
      </c>
      <c r="N286" t="s">
        <v>76</v>
      </c>
      <c r="O286" t="s">
        <v>77</v>
      </c>
      <c r="P286" s="1">
        <v>45969</v>
      </c>
      <c r="Q286" t="s">
        <v>194</v>
      </c>
      <c r="R286" t="s">
        <v>519</v>
      </c>
      <c r="S286" s="1">
        <v>45999</v>
      </c>
      <c r="T286" t="str">
        <f>"9361289725252469156770"</f>
        <v>9361289725252469156770</v>
      </c>
      <c r="U286">
        <v>1</v>
      </c>
      <c r="V286" t="s">
        <v>80</v>
      </c>
      <c r="W286">
        <v>23.17</v>
      </c>
      <c r="X286">
        <v>0</v>
      </c>
      <c r="Z286">
        <v>0</v>
      </c>
      <c r="AA286">
        <v>23.17</v>
      </c>
      <c r="AB286" t="s">
        <v>207</v>
      </c>
      <c r="AC286" t="s">
        <v>261</v>
      </c>
      <c r="AD286" t="s">
        <v>1916</v>
      </c>
      <c r="AE286" t="s">
        <v>1917</v>
      </c>
      <c r="AF286" t="str">
        <f>"46171515"</f>
        <v>46171515</v>
      </c>
      <c r="AG286" t="s">
        <v>451</v>
      </c>
      <c r="AH286" t="s">
        <v>452</v>
      </c>
      <c r="AI286" t="s">
        <v>453</v>
      </c>
      <c r="AJ286" t="s">
        <v>454</v>
      </c>
      <c r="AL286" t="s">
        <v>1918</v>
      </c>
      <c r="AM286" t="s">
        <v>1918</v>
      </c>
      <c r="AP286" t="s">
        <v>1919</v>
      </c>
      <c r="AQ286" t="s">
        <v>92</v>
      </c>
      <c r="AS286" t="s">
        <v>93</v>
      </c>
      <c r="AT286">
        <v>23.17</v>
      </c>
      <c r="AU286">
        <v>1</v>
      </c>
      <c r="AV286">
        <v>23.17</v>
      </c>
      <c r="AW286">
        <v>0</v>
      </c>
      <c r="AY286">
        <v>0</v>
      </c>
      <c r="AZ286">
        <v>23.17</v>
      </c>
      <c r="BB286" t="s">
        <v>94</v>
      </c>
      <c r="BD286" t="s">
        <v>94</v>
      </c>
      <c r="BE286" t="s">
        <v>93</v>
      </c>
      <c r="BF286">
        <v>0</v>
      </c>
      <c r="BI286" t="s">
        <v>93</v>
      </c>
      <c r="BR286" t="s">
        <v>1920</v>
      </c>
    </row>
    <row r="287" spans="1:71" x14ac:dyDescent="0.2">
      <c r="A287" s="1">
        <v>45846</v>
      </c>
      <c r="B287" t="s">
        <v>1921</v>
      </c>
      <c r="C287" t="s">
        <v>73</v>
      </c>
      <c r="E287">
        <v>1</v>
      </c>
      <c r="F287" t="s">
        <v>74</v>
      </c>
      <c r="G287">
        <v>18.62</v>
      </c>
      <c r="H287">
        <v>0</v>
      </c>
      <c r="I287">
        <v>0</v>
      </c>
      <c r="J287">
        <v>0</v>
      </c>
      <c r="K287">
        <v>18.62</v>
      </c>
      <c r="L287" t="s">
        <v>422</v>
      </c>
      <c r="N287" t="s">
        <v>76</v>
      </c>
      <c r="O287" t="s">
        <v>77</v>
      </c>
      <c r="P287" s="1">
        <v>45938</v>
      </c>
      <c r="Q287" t="s">
        <v>194</v>
      </c>
      <c r="R287" t="s">
        <v>519</v>
      </c>
      <c r="S287" s="1">
        <v>45969</v>
      </c>
      <c r="T287" t="s">
        <v>1853</v>
      </c>
      <c r="U287">
        <v>1</v>
      </c>
      <c r="V287" t="s">
        <v>80</v>
      </c>
      <c r="W287">
        <v>18.62</v>
      </c>
      <c r="X287">
        <v>0</v>
      </c>
      <c r="Z287">
        <v>0</v>
      </c>
      <c r="AA287">
        <v>18.62</v>
      </c>
      <c r="AB287" t="s">
        <v>196</v>
      </c>
      <c r="AC287" t="s">
        <v>115</v>
      </c>
      <c r="AD287" t="s">
        <v>1268</v>
      </c>
      <c r="AE287" t="s">
        <v>1269</v>
      </c>
      <c r="AF287" t="str">
        <f>"43200000"</f>
        <v>43200000</v>
      </c>
      <c r="AG287" t="s">
        <v>84</v>
      </c>
      <c r="AH287" t="s">
        <v>112</v>
      </c>
      <c r="AI287" t="s">
        <v>112</v>
      </c>
      <c r="AJ287" t="s">
        <v>112</v>
      </c>
      <c r="AL287" t="s">
        <v>1270</v>
      </c>
      <c r="AM287" t="s">
        <v>1270</v>
      </c>
      <c r="AO287" t="s">
        <v>1271</v>
      </c>
      <c r="AP287" t="s">
        <v>1271</v>
      </c>
      <c r="AQ287" t="s">
        <v>92</v>
      </c>
      <c r="AS287" t="s">
        <v>93</v>
      </c>
      <c r="AT287">
        <v>18.62</v>
      </c>
      <c r="AU287">
        <v>1</v>
      </c>
      <c r="AV287">
        <v>18.62</v>
      </c>
      <c r="AW287">
        <v>0</v>
      </c>
      <c r="AY287">
        <v>0</v>
      </c>
      <c r="AZ287">
        <v>18.62</v>
      </c>
      <c r="BB287" t="s">
        <v>94</v>
      </c>
      <c r="BD287" t="s">
        <v>94</v>
      </c>
      <c r="BE287" t="s">
        <v>93</v>
      </c>
      <c r="BF287">
        <v>0</v>
      </c>
      <c r="BI287" t="s">
        <v>93</v>
      </c>
      <c r="BR287" t="s">
        <v>1272</v>
      </c>
    </row>
    <row r="288" spans="1:71" x14ac:dyDescent="0.2">
      <c r="A288" s="1">
        <v>45846</v>
      </c>
      <c r="B288" t="s">
        <v>1922</v>
      </c>
      <c r="C288" t="s">
        <v>73</v>
      </c>
      <c r="E288">
        <v>1</v>
      </c>
      <c r="F288" t="s">
        <v>74</v>
      </c>
      <c r="G288">
        <v>10.77</v>
      </c>
      <c r="H288">
        <v>0</v>
      </c>
      <c r="I288">
        <v>0</v>
      </c>
      <c r="J288">
        <v>0</v>
      </c>
      <c r="K288">
        <v>10.77</v>
      </c>
      <c r="L288" t="s">
        <v>422</v>
      </c>
      <c r="N288" t="s">
        <v>76</v>
      </c>
      <c r="O288" t="s">
        <v>77</v>
      </c>
      <c r="P288" s="1">
        <v>45938</v>
      </c>
      <c r="Q288" t="s">
        <v>194</v>
      </c>
      <c r="R288" t="s">
        <v>519</v>
      </c>
      <c r="S288" s="1">
        <v>45969</v>
      </c>
      <c r="T288" t="s">
        <v>1853</v>
      </c>
      <c r="U288">
        <v>1</v>
      </c>
      <c r="V288" t="s">
        <v>80</v>
      </c>
      <c r="W288">
        <v>10.77</v>
      </c>
      <c r="X288">
        <v>0</v>
      </c>
      <c r="Z288">
        <v>0</v>
      </c>
      <c r="AA288">
        <v>10.77</v>
      </c>
      <c r="AB288" t="s">
        <v>196</v>
      </c>
      <c r="AC288" t="s">
        <v>115</v>
      </c>
      <c r="AD288" t="s">
        <v>1923</v>
      </c>
      <c r="AE288" t="s">
        <v>1924</v>
      </c>
      <c r="AF288" t="str">
        <f>"43201400"</f>
        <v>43201400</v>
      </c>
      <c r="AG288" t="s">
        <v>84</v>
      </c>
      <c r="AH288" t="s">
        <v>112</v>
      </c>
      <c r="AI288" t="s">
        <v>710</v>
      </c>
      <c r="AJ288" t="s">
        <v>710</v>
      </c>
      <c r="AL288" t="s">
        <v>1925</v>
      </c>
      <c r="AM288" t="s">
        <v>1926</v>
      </c>
      <c r="AO288" t="s">
        <v>1927</v>
      </c>
      <c r="AP288" t="s">
        <v>1927</v>
      </c>
      <c r="AQ288" t="s">
        <v>92</v>
      </c>
      <c r="AS288" t="s">
        <v>93</v>
      </c>
      <c r="AT288">
        <v>10.77</v>
      </c>
      <c r="AU288">
        <v>1</v>
      </c>
      <c r="AV288">
        <v>10.77</v>
      </c>
      <c r="AW288">
        <v>0</v>
      </c>
      <c r="AY288">
        <v>0</v>
      </c>
      <c r="AZ288">
        <v>10.77</v>
      </c>
      <c r="BB288" t="s">
        <v>94</v>
      </c>
      <c r="BD288" t="s">
        <v>94</v>
      </c>
      <c r="BE288" t="s">
        <v>93</v>
      </c>
      <c r="BF288">
        <v>0</v>
      </c>
      <c r="BI288" t="s">
        <v>93</v>
      </c>
      <c r="BR288" t="s">
        <v>1928</v>
      </c>
    </row>
    <row r="289" spans="1:71" x14ac:dyDescent="0.2">
      <c r="A289" s="1">
        <v>45846</v>
      </c>
      <c r="B289" t="s">
        <v>1929</v>
      </c>
      <c r="C289" t="s">
        <v>73</v>
      </c>
      <c r="E289">
        <v>1</v>
      </c>
      <c r="F289" t="s">
        <v>74</v>
      </c>
      <c r="G289">
        <v>8.89</v>
      </c>
      <c r="H289">
        <v>0</v>
      </c>
      <c r="I289">
        <v>0</v>
      </c>
      <c r="J289">
        <v>0</v>
      </c>
      <c r="K289">
        <v>8.89</v>
      </c>
      <c r="L289" t="s">
        <v>422</v>
      </c>
      <c r="N289" t="s">
        <v>76</v>
      </c>
      <c r="O289" t="s">
        <v>77</v>
      </c>
      <c r="P289" s="1">
        <v>45877</v>
      </c>
      <c r="Q289" t="s">
        <v>194</v>
      </c>
      <c r="R289" t="s">
        <v>519</v>
      </c>
      <c r="S289" t="s">
        <v>518</v>
      </c>
      <c r="T289" t="s">
        <v>1930</v>
      </c>
      <c r="U289">
        <v>1</v>
      </c>
      <c r="V289" t="s">
        <v>80</v>
      </c>
      <c r="W289">
        <v>8.89</v>
      </c>
      <c r="X289">
        <v>0</v>
      </c>
      <c r="Z289">
        <v>0</v>
      </c>
      <c r="AA289">
        <v>8.89</v>
      </c>
      <c r="AB289" t="s">
        <v>691</v>
      </c>
      <c r="AC289" t="s">
        <v>81</v>
      </c>
      <c r="AD289" t="s">
        <v>1931</v>
      </c>
      <c r="AE289" t="s">
        <v>1932</v>
      </c>
      <c r="AF289" t="str">
        <f>"52161525"</f>
        <v>52161525</v>
      </c>
      <c r="AG289" t="s">
        <v>158</v>
      </c>
      <c r="AH289" t="s">
        <v>186</v>
      </c>
      <c r="AI289" t="s">
        <v>187</v>
      </c>
      <c r="AJ289" t="s">
        <v>281</v>
      </c>
      <c r="AL289" t="s">
        <v>1276</v>
      </c>
      <c r="AM289" t="s">
        <v>1839</v>
      </c>
      <c r="AO289" t="s">
        <v>1933</v>
      </c>
      <c r="AP289" t="s">
        <v>1934</v>
      </c>
      <c r="AQ289" t="s">
        <v>92</v>
      </c>
      <c r="AS289" t="s">
        <v>93</v>
      </c>
      <c r="AT289">
        <v>8.89</v>
      </c>
      <c r="AU289">
        <v>1</v>
      </c>
      <c r="AV289">
        <v>8.89</v>
      </c>
      <c r="AW289">
        <v>0</v>
      </c>
      <c r="AY289">
        <v>0</v>
      </c>
      <c r="AZ289">
        <v>8.89</v>
      </c>
      <c r="BB289" t="s">
        <v>94</v>
      </c>
      <c r="BD289" t="s">
        <v>94</v>
      </c>
      <c r="BE289" t="s">
        <v>431</v>
      </c>
      <c r="BF289">
        <v>0.1</v>
      </c>
      <c r="BI289" t="s">
        <v>93</v>
      </c>
      <c r="BR289" t="s">
        <v>1277</v>
      </c>
      <c r="BS289" t="s">
        <v>978</v>
      </c>
    </row>
    <row r="290" spans="1:71" x14ac:dyDescent="0.2">
      <c r="A290" s="1">
        <v>45846</v>
      </c>
      <c r="B290" t="s">
        <v>1935</v>
      </c>
      <c r="C290" t="s">
        <v>73</v>
      </c>
      <c r="E290">
        <v>1</v>
      </c>
      <c r="F290" t="s">
        <v>74</v>
      </c>
      <c r="G290">
        <v>15.99</v>
      </c>
      <c r="H290">
        <v>0</v>
      </c>
      <c r="I290">
        <v>0</v>
      </c>
      <c r="J290">
        <v>0</v>
      </c>
      <c r="K290">
        <v>15.99</v>
      </c>
      <c r="L290" t="s">
        <v>422</v>
      </c>
      <c r="N290" t="s">
        <v>76</v>
      </c>
      <c r="O290" t="s">
        <v>77</v>
      </c>
      <c r="P290" s="1">
        <v>45846</v>
      </c>
      <c r="Q290" t="s">
        <v>194</v>
      </c>
      <c r="R290" t="s">
        <v>519</v>
      </c>
      <c r="S290" s="1">
        <v>45877</v>
      </c>
      <c r="T290" t="s">
        <v>1936</v>
      </c>
      <c r="U290">
        <v>1</v>
      </c>
      <c r="V290" t="s">
        <v>80</v>
      </c>
      <c r="W290">
        <v>15.99</v>
      </c>
      <c r="X290">
        <v>0</v>
      </c>
      <c r="Z290">
        <v>0</v>
      </c>
      <c r="AA290">
        <v>15.99</v>
      </c>
      <c r="AB290" t="s">
        <v>196</v>
      </c>
      <c r="AC290" t="s">
        <v>81</v>
      </c>
      <c r="AD290" t="s">
        <v>1937</v>
      </c>
      <c r="AE290" t="s">
        <v>1938</v>
      </c>
      <c r="AF290" t="str">
        <f>"43191615"</f>
        <v>43191615</v>
      </c>
      <c r="AG290" t="s">
        <v>84</v>
      </c>
      <c r="AH290" t="s">
        <v>100</v>
      </c>
      <c r="AI290" t="s">
        <v>101</v>
      </c>
      <c r="AJ290" t="s">
        <v>982</v>
      </c>
      <c r="AL290" t="s">
        <v>1939</v>
      </c>
      <c r="AM290" t="s">
        <v>1940</v>
      </c>
      <c r="AO290" t="s">
        <v>1941</v>
      </c>
      <c r="AP290" t="s">
        <v>1941</v>
      </c>
      <c r="AQ290" t="s">
        <v>92</v>
      </c>
      <c r="AS290" t="s">
        <v>93</v>
      </c>
      <c r="AT290">
        <v>15.99</v>
      </c>
      <c r="AU290">
        <v>1</v>
      </c>
      <c r="AV290">
        <v>15.99</v>
      </c>
      <c r="AW290">
        <v>0</v>
      </c>
      <c r="AY290">
        <v>0</v>
      </c>
      <c r="AZ290">
        <v>15.99</v>
      </c>
      <c r="BB290" t="s">
        <v>94</v>
      </c>
      <c r="BD290" t="s">
        <v>94</v>
      </c>
      <c r="BE290" t="s">
        <v>93</v>
      </c>
      <c r="BF290">
        <v>0</v>
      </c>
      <c r="BI290" t="s">
        <v>93</v>
      </c>
      <c r="BR290" t="s">
        <v>1940</v>
      </c>
    </row>
    <row r="291" spans="1:71" x14ac:dyDescent="0.2">
      <c r="A291" s="1">
        <v>45846</v>
      </c>
      <c r="B291" t="s">
        <v>1942</v>
      </c>
      <c r="C291" t="s">
        <v>73</v>
      </c>
      <c r="E291">
        <v>1</v>
      </c>
      <c r="F291" t="s">
        <v>74</v>
      </c>
      <c r="G291">
        <v>1000</v>
      </c>
      <c r="H291">
        <v>0</v>
      </c>
      <c r="I291">
        <v>0</v>
      </c>
      <c r="J291">
        <v>0</v>
      </c>
      <c r="K291">
        <v>1000</v>
      </c>
      <c r="L291" t="s">
        <v>422</v>
      </c>
      <c r="N291" t="s">
        <v>76</v>
      </c>
      <c r="O291" t="s">
        <v>77</v>
      </c>
      <c r="P291" s="1">
        <v>45846</v>
      </c>
      <c r="Q291" t="s">
        <v>194</v>
      </c>
      <c r="R291" t="s">
        <v>93</v>
      </c>
      <c r="S291" t="s">
        <v>93</v>
      </c>
      <c r="U291">
        <v>1</v>
      </c>
      <c r="V291" t="s">
        <v>505</v>
      </c>
      <c r="W291">
        <v>1000</v>
      </c>
      <c r="Z291">
        <v>0</v>
      </c>
      <c r="AA291">
        <v>1000</v>
      </c>
      <c r="AC291" t="s">
        <v>506</v>
      </c>
      <c r="AD291" t="s">
        <v>507</v>
      </c>
      <c r="AE291" t="s">
        <v>508</v>
      </c>
      <c r="AF291" t="str">
        <f>"64151505"</f>
        <v>64151505</v>
      </c>
      <c r="AG291" t="s">
        <v>509</v>
      </c>
      <c r="AH291" t="s">
        <v>510</v>
      </c>
      <c r="AI291" t="s">
        <v>511</v>
      </c>
      <c r="AJ291" t="s">
        <v>512</v>
      </c>
      <c r="AL291" t="s">
        <v>513</v>
      </c>
      <c r="AM291" t="s">
        <v>514</v>
      </c>
      <c r="AO291" t="s">
        <v>515</v>
      </c>
      <c r="AP291" t="s">
        <v>515</v>
      </c>
      <c r="AQ291" t="s">
        <v>92</v>
      </c>
      <c r="AS291" t="s">
        <v>93</v>
      </c>
      <c r="AT291">
        <v>1000</v>
      </c>
      <c r="AU291">
        <v>1</v>
      </c>
      <c r="AV291">
        <v>1000</v>
      </c>
      <c r="AY291">
        <v>0</v>
      </c>
      <c r="AZ291">
        <v>1000</v>
      </c>
      <c r="BB291" t="s">
        <v>94</v>
      </c>
      <c r="BD291" t="s">
        <v>94</v>
      </c>
      <c r="BE291" t="s">
        <v>93</v>
      </c>
      <c r="BF291">
        <v>0</v>
      </c>
      <c r="BI291" t="s">
        <v>93</v>
      </c>
      <c r="BR291" t="s">
        <v>324</v>
      </c>
    </row>
    <row r="292" spans="1:71" x14ac:dyDescent="0.2">
      <c r="A292" s="1">
        <v>45816</v>
      </c>
      <c r="B292" t="s">
        <v>1943</v>
      </c>
      <c r="C292" t="s">
        <v>73</v>
      </c>
      <c r="E292">
        <v>1</v>
      </c>
      <c r="F292" t="s">
        <v>74</v>
      </c>
      <c r="G292">
        <v>6.99</v>
      </c>
      <c r="H292">
        <v>0</v>
      </c>
      <c r="I292">
        <v>0</v>
      </c>
      <c r="J292">
        <v>0</v>
      </c>
      <c r="K292">
        <v>6.99</v>
      </c>
      <c r="L292" t="s">
        <v>422</v>
      </c>
      <c r="N292" t="s">
        <v>76</v>
      </c>
      <c r="O292" t="s">
        <v>77</v>
      </c>
      <c r="P292" s="1">
        <v>45846</v>
      </c>
      <c r="Q292" t="s">
        <v>194</v>
      </c>
      <c r="R292" t="s">
        <v>519</v>
      </c>
      <c r="S292" s="1">
        <v>45877</v>
      </c>
      <c r="T292" t="s">
        <v>1944</v>
      </c>
      <c r="U292">
        <v>1</v>
      </c>
      <c r="V292" t="s">
        <v>80</v>
      </c>
      <c r="W292">
        <v>6.99</v>
      </c>
      <c r="X292">
        <v>0</v>
      </c>
      <c r="Z292">
        <v>0</v>
      </c>
      <c r="AA292">
        <v>6.99</v>
      </c>
      <c r="AB292" t="s">
        <v>196</v>
      </c>
      <c r="AC292" t="s">
        <v>131</v>
      </c>
      <c r="AD292" t="s">
        <v>1945</v>
      </c>
      <c r="AE292" t="s">
        <v>1946</v>
      </c>
      <c r="AF292" t="str">
        <f>"43191615"</f>
        <v>43191615</v>
      </c>
      <c r="AG292" t="s">
        <v>84</v>
      </c>
      <c r="AH292" t="s">
        <v>100</v>
      </c>
      <c r="AI292" t="s">
        <v>101</v>
      </c>
      <c r="AJ292" t="s">
        <v>982</v>
      </c>
      <c r="AL292" t="s">
        <v>1947</v>
      </c>
      <c r="AM292" t="s">
        <v>1947</v>
      </c>
      <c r="AO292" t="s">
        <v>1948</v>
      </c>
      <c r="AP292" t="s">
        <v>1948</v>
      </c>
      <c r="AQ292" t="s">
        <v>92</v>
      </c>
      <c r="AS292" t="s">
        <v>93</v>
      </c>
      <c r="AT292">
        <v>6.99</v>
      </c>
      <c r="AU292">
        <v>1</v>
      </c>
      <c r="AV292">
        <v>6.99</v>
      </c>
      <c r="AW292">
        <v>0</v>
      </c>
      <c r="AY292">
        <v>0</v>
      </c>
      <c r="AZ292">
        <v>6.99</v>
      </c>
      <c r="BB292" t="s">
        <v>94</v>
      </c>
      <c r="BD292" t="s">
        <v>94</v>
      </c>
      <c r="BE292" t="s">
        <v>93</v>
      </c>
      <c r="BF292">
        <v>0</v>
      </c>
      <c r="BI292" t="s">
        <v>93</v>
      </c>
      <c r="BR292" t="s">
        <v>1949</v>
      </c>
      <c r="BS292" t="s">
        <v>978</v>
      </c>
    </row>
    <row r="293" spans="1:71" x14ac:dyDescent="0.2">
      <c r="A293" s="1">
        <v>45816</v>
      </c>
      <c r="B293" t="s">
        <v>1950</v>
      </c>
      <c r="C293" t="s">
        <v>73</v>
      </c>
      <c r="E293">
        <v>2</v>
      </c>
      <c r="F293" t="s">
        <v>74</v>
      </c>
      <c r="G293">
        <v>339.98</v>
      </c>
      <c r="H293">
        <v>0</v>
      </c>
      <c r="I293">
        <v>0</v>
      </c>
      <c r="J293">
        <v>0</v>
      </c>
      <c r="K293">
        <v>339.98</v>
      </c>
      <c r="L293" t="s">
        <v>422</v>
      </c>
      <c r="N293" t="s">
        <v>76</v>
      </c>
      <c r="O293" t="s">
        <v>77</v>
      </c>
      <c r="P293" s="1">
        <v>45816</v>
      </c>
      <c r="Q293" t="s">
        <v>194</v>
      </c>
      <c r="R293" t="s">
        <v>519</v>
      </c>
      <c r="S293" s="1">
        <v>45846</v>
      </c>
      <c r="T293" t="s">
        <v>1951</v>
      </c>
      <c r="U293">
        <v>1</v>
      </c>
      <c r="V293" t="s">
        <v>80</v>
      </c>
      <c r="W293">
        <v>339.98</v>
      </c>
      <c r="X293">
        <v>0</v>
      </c>
      <c r="Z293">
        <v>0</v>
      </c>
      <c r="AA293">
        <v>339.98</v>
      </c>
      <c r="AB293" t="s">
        <v>196</v>
      </c>
      <c r="AC293" t="s">
        <v>81</v>
      </c>
      <c r="AD293" t="s">
        <v>1952</v>
      </c>
      <c r="AE293" t="s">
        <v>1953</v>
      </c>
      <c r="AF293" t="str">
        <f>"43211609"</f>
        <v>43211609</v>
      </c>
      <c r="AG293" t="s">
        <v>84</v>
      </c>
      <c r="AH293" t="s">
        <v>85</v>
      </c>
      <c r="AI293" t="s">
        <v>86</v>
      </c>
      <c r="AJ293" t="s">
        <v>178</v>
      </c>
      <c r="AL293" t="s">
        <v>1523</v>
      </c>
      <c r="AM293" t="s">
        <v>1524</v>
      </c>
      <c r="AO293" t="s">
        <v>1954</v>
      </c>
      <c r="AP293" t="s">
        <v>1954</v>
      </c>
      <c r="AQ293" t="s">
        <v>92</v>
      </c>
      <c r="AS293" t="s">
        <v>93</v>
      </c>
      <c r="AT293">
        <v>169.99</v>
      </c>
      <c r="AU293">
        <v>2</v>
      </c>
      <c r="AV293">
        <v>339.98</v>
      </c>
      <c r="AW293">
        <v>0</v>
      </c>
      <c r="AY293">
        <v>0</v>
      </c>
      <c r="AZ293">
        <v>339.98</v>
      </c>
      <c r="BB293" t="s">
        <v>94</v>
      </c>
      <c r="BD293" t="s">
        <v>94</v>
      </c>
      <c r="BE293" t="s">
        <v>93</v>
      </c>
      <c r="BF293">
        <v>0</v>
      </c>
      <c r="BI293" t="s">
        <v>93</v>
      </c>
      <c r="BR293" t="s">
        <v>1526</v>
      </c>
    </row>
    <row r="294" spans="1:71" x14ac:dyDescent="0.2">
      <c r="A294" s="1">
        <v>45816</v>
      </c>
      <c r="B294" t="s">
        <v>1955</v>
      </c>
      <c r="C294" t="s">
        <v>73</v>
      </c>
      <c r="E294">
        <v>1</v>
      </c>
      <c r="F294" t="s">
        <v>74</v>
      </c>
      <c r="G294">
        <v>52.99</v>
      </c>
      <c r="H294">
        <v>0</v>
      </c>
      <c r="I294">
        <v>-2</v>
      </c>
      <c r="J294">
        <v>0</v>
      </c>
      <c r="K294">
        <v>50.99</v>
      </c>
      <c r="L294" t="s">
        <v>422</v>
      </c>
      <c r="N294" t="s">
        <v>76</v>
      </c>
      <c r="O294" t="s">
        <v>77</v>
      </c>
      <c r="P294" s="1">
        <v>45846</v>
      </c>
      <c r="Q294" t="s">
        <v>194</v>
      </c>
      <c r="R294" t="s">
        <v>519</v>
      </c>
      <c r="S294" t="s">
        <v>518</v>
      </c>
      <c r="T294" t="str">
        <f>"9300110571912780977160"</f>
        <v>9300110571912780977160</v>
      </c>
      <c r="U294">
        <v>1</v>
      </c>
      <c r="V294" t="s">
        <v>80</v>
      </c>
      <c r="W294">
        <v>52.99</v>
      </c>
      <c r="X294">
        <v>0</v>
      </c>
      <c r="Y294">
        <v>-2</v>
      </c>
      <c r="Z294">
        <v>0</v>
      </c>
      <c r="AA294">
        <v>50.99</v>
      </c>
      <c r="AB294" t="s">
        <v>207</v>
      </c>
      <c r="AC294" t="s">
        <v>490</v>
      </c>
      <c r="AD294" t="s">
        <v>1956</v>
      </c>
      <c r="AE294" t="s">
        <v>1957</v>
      </c>
      <c r="AF294" t="str">
        <f>"52161500"</f>
        <v>52161500</v>
      </c>
      <c r="AG294" t="s">
        <v>158</v>
      </c>
      <c r="AH294" t="s">
        <v>186</v>
      </c>
      <c r="AI294" t="s">
        <v>187</v>
      </c>
      <c r="AJ294" t="s">
        <v>187</v>
      </c>
      <c r="AK294" t="s">
        <v>1958</v>
      </c>
      <c r="AL294" t="s">
        <v>1554</v>
      </c>
      <c r="AM294" t="s">
        <v>1554</v>
      </c>
      <c r="AO294" t="s">
        <v>1959</v>
      </c>
      <c r="AP294" t="s">
        <v>1960</v>
      </c>
      <c r="AQ294" t="s">
        <v>92</v>
      </c>
      <c r="AS294" t="s">
        <v>93</v>
      </c>
      <c r="AT294">
        <v>52.99</v>
      </c>
      <c r="AU294">
        <v>1</v>
      </c>
      <c r="AV294">
        <v>52.99</v>
      </c>
      <c r="AW294">
        <v>0</v>
      </c>
      <c r="AX294">
        <v>-2</v>
      </c>
      <c r="AY294">
        <v>0</v>
      </c>
      <c r="AZ294">
        <v>50.99</v>
      </c>
      <c r="BB294" t="s">
        <v>94</v>
      </c>
      <c r="BD294" t="s">
        <v>94</v>
      </c>
      <c r="BE294" t="s">
        <v>93</v>
      </c>
      <c r="BF294">
        <v>0</v>
      </c>
      <c r="BI294" t="s">
        <v>93</v>
      </c>
      <c r="BR294" t="s">
        <v>1961</v>
      </c>
      <c r="BS294" t="s">
        <v>1317</v>
      </c>
    </row>
    <row r="295" spans="1:71" x14ac:dyDescent="0.2">
      <c r="A295" s="1">
        <v>45816</v>
      </c>
      <c r="B295" t="s">
        <v>1962</v>
      </c>
      <c r="C295" t="s">
        <v>73</v>
      </c>
      <c r="E295">
        <v>1</v>
      </c>
      <c r="F295" t="s">
        <v>74</v>
      </c>
      <c r="G295">
        <v>53.99</v>
      </c>
      <c r="H295">
        <v>0</v>
      </c>
      <c r="I295">
        <v>0</v>
      </c>
      <c r="J295">
        <v>0</v>
      </c>
      <c r="K295">
        <v>53.99</v>
      </c>
      <c r="L295" t="s">
        <v>422</v>
      </c>
      <c r="N295" t="s">
        <v>76</v>
      </c>
      <c r="O295" t="s">
        <v>77</v>
      </c>
      <c r="P295" s="1">
        <v>45816</v>
      </c>
      <c r="Q295" t="s">
        <v>194</v>
      </c>
      <c r="R295" t="s">
        <v>519</v>
      </c>
      <c r="S295" s="1">
        <v>45846</v>
      </c>
      <c r="T295" t="s">
        <v>1963</v>
      </c>
      <c r="U295">
        <v>1</v>
      </c>
      <c r="V295" t="s">
        <v>80</v>
      </c>
      <c r="W295">
        <v>53.99</v>
      </c>
      <c r="X295">
        <v>0</v>
      </c>
      <c r="Z295">
        <v>0</v>
      </c>
      <c r="AA295">
        <v>53.99</v>
      </c>
      <c r="AB295" t="s">
        <v>196</v>
      </c>
      <c r="AC295" t="s">
        <v>333</v>
      </c>
      <c r="AD295" t="s">
        <v>1964</v>
      </c>
      <c r="AE295" t="s">
        <v>1965</v>
      </c>
      <c r="AF295" t="str">
        <f>"54111501"</f>
        <v>54111501</v>
      </c>
      <c r="AG295" t="s">
        <v>232</v>
      </c>
      <c r="AH295" t="s">
        <v>233</v>
      </c>
      <c r="AI295" t="s">
        <v>621</v>
      </c>
      <c r="AJ295" t="s">
        <v>622</v>
      </c>
      <c r="AL295" t="s">
        <v>1480</v>
      </c>
      <c r="AM295" t="s">
        <v>1480</v>
      </c>
      <c r="AO295" t="s">
        <v>1966</v>
      </c>
      <c r="AP295" t="s">
        <v>1480</v>
      </c>
      <c r="AQ295" t="s">
        <v>92</v>
      </c>
      <c r="AS295" t="s">
        <v>93</v>
      </c>
      <c r="AT295">
        <v>53.99</v>
      </c>
      <c r="AU295">
        <v>1</v>
      </c>
      <c r="AV295">
        <v>53.99</v>
      </c>
      <c r="AW295">
        <v>0</v>
      </c>
      <c r="AY295">
        <v>0</v>
      </c>
      <c r="AZ295">
        <v>53.99</v>
      </c>
      <c r="BB295" t="s">
        <v>94</v>
      </c>
      <c r="BD295" t="s">
        <v>94</v>
      </c>
      <c r="BE295" t="s">
        <v>93</v>
      </c>
      <c r="BF295">
        <v>0</v>
      </c>
      <c r="BI295" t="s">
        <v>93</v>
      </c>
      <c r="BR295" t="s">
        <v>1967</v>
      </c>
    </row>
    <row r="296" spans="1:71" x14ac:dyDescent="0.2">
      <c r="A296" s="1">
        <v>45816</v>
      </c>
      <c r="B296" t="s">
        <v>1968</v>
      </c>
      <c r="C296" t="s">
        <v>73</v>
      </c>
      <c r="E296">
        <v>1</v>
      </c>
      <c r="F296" t="s">
        <v>74</v>
      </c>
      <c r="G296">
        <v>69</v>
      </c>
      <c r="H296">
        <v>0</v>
      </c>
      <c r="I296">
        <v>0</v>
      </c>
      <c r="J296">
        <v>0</v>
      </c>
      <c r="K296">
        <v>69</v>
      </c>
      <c r="L296" t="s">
        <v>422</v>
      </c>
      <c r="N296" t="s">
        <v>76</v>
      </c>
      <c r="O296" t="s">
        <v>77</v>
      </c>
      <c r="P296" s="1">
        <v>45846</v>
      </c>
      <c r="Q296" t="s">
        <v>194</v>
      </c>
      <c r="R296" t="s">
        <v>519</v>
      </c>
      <c r="S296" s="1">
        <v>45877</v>
      </c>
      <c r="T296" t="str">
        <f>"9361289725252286874420"</f>
        <v>9361289725252286874420</v>
      </c>
      <c r="U296">
        <v>1</v>
      </c>
      <c r="V296" t="s">
        <v>80</v>
      </c>
      <c r="W296">
        <v>69</v>
      </c>
      <c r="X296">
        <v>0</v>
      </c>
      <c r="Z296">
        <v>0</v>
      </c>
      <c r="AA296">
        <v>69</v>
      </c>
      <c r="AB296" t="s">
        <v>207</v>
      </c>
      <c r="AC296" t="s">
        <v>131</v>
      </c>
      <c r="AD296" t="s">
        <v>1969</v>
      </c>
      <c r="AE296" t="s">
        <v>1970</v>
      </c>
      <c r="AF296" t="str">
        <f>"43191600"</f>
        <v>43191600</v>
      </c>
      <c r="AG296" t="s">
        <v>84</v>
      </c>
      <c r="AH296" t="s">
        <v>100</v>
      </c>
      <c r="AI296" t="s">
        <v>101</v>
      </c>
      <c r="AJ296" t="s">
        <v>101</v>
      </c>
      <c r="AL296" t="s">
        <v>1971</v>
      </c>
      <c r="AM296" t="s">
        <v>1972</v>
      </c>
      <c r="AQ296" t="s">
        <v>92</v>
      </c>
      <c r="AS296" t="s">
        <v>93</v>
      </c>
      <c r="AT296">
        <v>69</v>
      </c>
      <c r="AU296">
        <v>1</v>
      </c>
      <c r="AV296">
        <v>69</v>
      </c>
      <c r="AW296">
        <v>0</v>
      </c>
      <c r="AY296">
        <v>0</v>
      </c>
      <c r="AZ296">
        <v>69</v>
      </c>
      <c r="BB296" t="s">
        <v>94</v>
      </c>
      <c r="BD296" t="s">
        <v>94</v>
      </c>
      <c r="BE296" t="s">
        <v>431</v>
      </c>
      <c r="BF296">
        <v>0.99</v>
      </c>
      <c r="BI296" t="s">
        <v>93</v>
      </c>
      <c r="BR296" t="s">
        <v>1973</v>
      </c>
    </row>
    <row r="297" spans="1:71" x14ac:dyDescent="0.2">
      <c r="A297" s="1">
        <v>45816</v>
      </c>
      <c r="B297" t="s">
        <v>1974</v>
      </c>
      <c r="C297" t="s">
        <v>73</v>
      </c>
      <c r="E297">
        <v>1</v>
      </c>
      <c r="F297" t="s">
        <v>74</v>
      </c>
      <c r="G297">
        <v>62.99</v>
      </c>
      <c r="H297">
        <v>0</v>
      </c>
      <c r="I297">
        <v>0</v>
      </c>
      <c r="J297">
        <v>0</v>
      </c>
      <c r="K297">
        <v>62.99</v>
      </c>
      <c r="L297" t="s">
        <v>422</v>
      </c>
      <c r="N297" t="s">
        <v>76</v>
      </c>
      <c r="O297" t="s">
        <v>77</v>
      </c>
      <c r="P297" s="1">
        <v>45816</v>
      </c>
      <c r="Q297" t="s">
        <v>194</v>
      </c>
      <c r="R297" t="s">
        <v>519</v>
      </c>
      <c r="S297" s="1">
        <v>45846</v>
      </c>
      <c r="T297" t="s">
        <v>1975</v>
      </c>
      <c r="U297">
        <v>1</v>
      </c>
      <c r="V297" t="s">
        <v>80</v>
      </c>
      <c r="W297">
        <v>62.99</v>
      </c>
      <c r="X297">
        <v>0</v>
      </c>
      <c r="Z297">
        <v>0</v>
      </c>
      <c r="AA297">
        <v>62.99</v>
      </c>
      <c r="AB297" t="s">
        <v>196</v>
      </c>
      <c r="AC297" t="s">
        <v>81</v>
      </c>
      <c r="AD297" t="s">
        <v>1976</v>
      </c>
      <c r="AE297" t="s">
        <v>1977</v>
      </c>
      <c r="AF297" t="str">
        <f>"52161547"</f>
        <v>52161547</v>
      </c>
      <c r="AG297" t="s">
        <v>158</v>
      </c>
      <c r="AH297" t="s">
        <v>186</v>
      </c>
      <c r="AI297" t="s">
        <v>187</v>
      </c>
      <c r="AJ297" t="s">
        <v>955</v>
      </c>
      <c r="AL297" t="s">
        <v>1978</v>
      </c>
      <c r="AM297" t="s">
        <v>1978</v>
      </c>
      <c r="AO297" t="s">
        <v>1979</v>
      </c>
      <c r="AP297" t="s">
        <v>1980</v>
      </c>
      <c r="AQ297" t="s">
        <v>92</v>
      </c>
      <c r="AS297" t="s">
        <v>93</v>
      </c>
      <c r="AT297">
        <v>62.99</v>
      </c>
      <c r="AU297">
        <v>1</v>
      </c>
      <c r="AV297">
        <v>62.99</v>
      </c>
      <c r="AW297">
        <v>0</v>
      </c>
      <c r="AY297">
        <v>0</v>
      </c>
      <c r="AZ297">
        <v>62.99</v>
      </c>
      <c r="BB297" t="s">
        <v>94</v>
      </c>
      <c r="BD297" t="s">
        <v>94</v>
      </c>
      <c r="BE297" t="s">
        <v>93</v>
      </c>
      <c r="BF297">
        <v>0</v>
      </c>
      <c r="BI297" t="s">
        <v>93</v>
      </c>
      <c r="BR297" t="s">
        <v>1981</v>
      </c>
    </row>
    <row r="298" spans="1:71" x14ac:dyDescent="0.2">
      <c r="A298" s="1">
        <v>45816</v>
      </c>
      <c r="B298" t="s">
        <v>1982</v>
      </c>
      <c r="C298" t="s">
        <v>73</v>
      </c>
      <c r="E298">
        <v>1</v>
      </c>
      <c r="F298" t="s">
        <v>74</v>
      </c>
      <c r="G298">
        <v>12.98</v>
      </c>
      <c r="H298">
        <v>0</v>
      </c>
      <c r="I298">
        <v>0</v>
      </c>
      <c r="J298">
        <v>0</v>
      </c>
      <c r="K298">
        <v>12.98</v>
      </c>
      <c r="L298" t="s">
        <v>422</v>
      </c>
      <c r="N298" t="s">
        <v>76</v>
      </c>
      <c r="O298" t="s">
        <v>77</v>
      </c>
      <c r="P298" s="1">
        <v>45846</v>
      </c>
      <c r="Q298" t="s">
        <v>194</v>
      </c>
      <c r="R298" t="s">
        <v>519</v>
      </c>
      <c r="S298" s="1">
        <v>45877</v>
      </c>
      <c r="T298" t="s">
        <v>1983</v>
      </c>
      <c r="U298">
        <v>1</v>
      </c>
      <c r="V298" t="s">
        <v>80</v>
      </c>
      <c r="W298">
        <v>12.98</v>
      </c>
      <c r="X298">
        <v>0</v>
      </c>
      <c r="Z298">
        <v>0</v>
      </c>
      <c r="AA298">
        <v>12.98</v>
      </c>
      <c r="AB298" t="s">
        <v>196</v>
      </c>
      <c r="AC298" t="s">
        <v>1528</v>
      </c>
      <c r="AD298" t="s">
        <v>1984</v>
      </c>
      <c r="AE298" t="s">
        <v>1985</v>
      </c>
      <c r="AF298" t="str">
        <f>"44122100"</f>
        <v>44122100</v>
      </c>
      <c r="AG298" t="s">
        <v>199</v>
      </c>
      <c r="AH298" t="s">
        <v>1079</v>
      </c>
      <c r="AI298" t="s">
        <v>1986</v>
      </c>
      <c r="AJ298" t="s">
        <v>1986</v>
      </c>
      <c r="AL298" t="s">
        <v>1987</v>
      </c>
      <c r="AM298" t="s">
        <v>1988</v>
      </c>
      <c r="AO298" t="str">
        <f>"42091"</f>
        <v>42091</v>
      </c>
      <c r="AP298" t="str">
        <f>"42091"</f>
        <v>42091</v>
      </c>
      <c r="AQ298" t="s">
        <v>92</v>
      </c>
      <c r="AS298" t="s">
        <v>93</v>
      </c>
      <c r="AT298">
        <v>12.98</v>
      </c>
      <c r="AU298">
        <v>1</v>
      </c>
      <c r="AV298">
        <v>12.98</v>
      </c>
      <c r="AW298">
        <v>0</v>
      </c>
      <c r="AY298">
        <v>0</v>
      </c>
      <c r="AZ298">
        <v>12.98</v>
      </c>
      <c r="BB298" t="s">
        <v>94</v>
      </c>
      <c r="BD298" t="s">
        <v>94</v>
      </c>
      <c r="BE298" t="s">
        <v>93</v>
      </c>
      <c r="BF298">
        <v>0</v>
      </c>
      <c r="BI298" t="s">
        <v>93</v>
      </c>
      <c r="BR298" t="s">
        <v>1988</v>
      </c>
      <c r="BS298" t="s">
        <v>1989</v>
      </c>
    </row>
    <row r="299" spans="1:71" x14ac:dyDescent="0.2">
      <c r="A299" s="1">
        <v>45816</v>
      </c>
      <c r="B299" t="s">
        <v>1990</v>
      </c>
      <c r="C299" t="s">
        <v>73</v>
      </c>
      <c r="E299">
        <v>10</v>
      </c>
      <c r="F299" t="s">
        <v>74</v>
      </c>
      <c r="G299">
        <v>75.900000000000006</v>
      </c>
      <c r="H299">
        <v>29.99</v>
      </c>
      <c r="I299">
        <v>0</v>
      </c>
      <c r="J299">
        <v>0</v>
      </c>
      <c r="K299">
        <v>105.89</v>
      </c>
      <c r="L299" t="s">
        <v>193</v>
      </c>
      <c r="N299" t="s">
        <v>76</v>
      </c>
      <c r="O299" t="s">
        <v>77</v>
      </c>
      <c r="P299" s="1">
        <v>45846</v>
      </c>
      <c r="Q299" t="s">
        <v>194</v>
      </c>
      <c r="R299" t="s">
        <v>93</v>
      </c>
      <c r="S299" t="s">
        <v>520</v>
      </c>
      <c r="T299" t="s">
        <v>1991</v>
      </c>
      <c r="U299">
        <v>1</v>
      </c>
      <c r="V299" t="s">
        <v>80</v>
      </c>
      <c r="W299">
        <v>75.900000000000006</v>
      </c>
      <c r="X299">
        <v>29.99</v>
      </c>
      <c r="Z299">
        <v>0</v>
      </c>
      <c r="AA299">
        <v>105.89</v>
      </c>
      <c r="AB299" t="s">
        <v>691</v>
      </c>
      <c r="AC299" t="s">
        <v>81</v>
      </c>
      <c r="AD299" t="s">
        <v>1992</v>
      </c>
      <c r="AE299" t="s">
        <v>1993</v>
      </c>
      <c r="AF299" t="str">
        <f>"43220000"</f>
        <v>43220000</v>
      </c>
      <c r="AG299" t="s">
        <v>84</v>
      </c>
      <c r="AH299" t="s">
        <v>1414</v>
      </c>
      <c r="AI299" t="s">
        <v>1414</v>
      </c>
      <c r="AJ299" t="s">
        <v>1414</v>
      </c>
      <c r="AL299" t="s">
        <v>1108</v>
      </c>
      <c r="AM299" t="s">
        <v>1108</v>
      </c>
      <c r="AO299" t="s">
        <v>1994</v>
      </c>
      <c r="AP299" t="s">
        <v>1994</v>
      </c>
      <c r="AQ299" t="s">
        <v>92</v>
      </c>
      <c r="AS299" t="s">
        <v>93</v>
      </c>
      <c r="AT299">
        <v>7.59</v>
      </c>
      <c r="AU299">
        <v>10</v>
      </c>
      <c r="AV299">
        <v>75.900000000000006</v>
      </c>
      <c r="AW299">
        <v>29.99</v>
      </c>
      <c r="AY299">
        <v>0</v>
      </c>
      <c r="AZ299">
        <v>105.89</v>
      </c>
      <c r="BB299" t="s">
        <v>94</v>
      </c>
      <c r="BD299" t="s">
        <v>94</v>
      </c>
      <c r="BE299" t="s">
        <v>1041</v>
      </c>
      <c r="BF299">
        <v>4</v>
      </c>
      <c r="BI299" t="s">
        <v>93</v>
      </c>
      <c r="BR299" t="s">
        <v>1110</v>
      </c>
    </row>
    <row r="300" spans="1:71" x14ac:dyDescent="0.2">
      <c r="A300" s="1">
        <v>45816</v>
      </c>
      <c r="B300" t="s">
        <v>1995</v>
      </c>
      <c r="C300" t="s">
        <v>73</v>
      </c>
      <c r="E300">
        <v>1</v>
      </c>
      <c r="F300" t="s">
        <v>74</v>
      </c>
      <c r="G300">
        <v>23.49</v>
      </c>
      <c r="H300">
        <v>0</v>
      </c>
      <c r="I300">
        <v>0</v>
      </c>
      <c r="J300">
        <v>0</v>
      </c>
      <c r="K300">
        <v>23.49</v>
      </c>
      <c r="L300" t="s">
        <v>422</v>
      </c>
      <c r="N300" t="s">
        <v>76</v>
      </c>
      <c r="O300" t="s">
        <v>77</v>
      </c>
      <c r="P300" s="1">
        <v>45846</v>
      </c>
      <c r="Q300" t="s">
        <v>194</v>
      </c>
      <c r="R300" t="s">
        <v>519</v>
      </c>
      <c r="S300" s="1">
        <v>45877</v>
      </c>
      <c r="T300" t="s">
        <v>1983</v>
      </c>
      <c r="U300">
        <v>1</v>
      </c>
      <c r="V300" t="s">
        <v>80</v>
      </c>
      <c r="W300">
        <v>23.49</v>
      </c>
      <c r="X300">
        <v>0</v>
      </c>
      <c r="Z300">
        <v>0</v>
      </c>
      <c r="AA300">
        <v>23.49</v>
      </c>
      <c r="AB300" t="s">
        <v>196</v>
      </c>
      <c r="AC300" t="s">
        <v>131</v>
      </c>
      <c r="AD300" t="s">
        <v>1996</v>
      </c>
      <c r="AE300" t="s">
        <v>1997</v>
      </c>
      <c r="AF300" t="str">
        <f>"43191600"</f>
        <v>43191600</v>
      </c>
      <c r="AG300" t="s">
        <v>84</v>
      </c>
      <c r="AH300" t="s">
        <v>100</v>
      </c>
      <c r="AI300" t="s">
        <v>101</v>
      </c>
      <c r="AJ300" t="s">
        <v>101</v>
      </c>
      <c r="AL300" t="s">
        <v>1998</v>
      </c>
      <c r="AM300" t="s">
        <v>1998</v>
      </c>
      <c r="AO300" t="s">
        <v>1999</v>
      </c>
      <c r="AP300" t="s">
        <v>2000</v>
      </c>
      <c r="AQ300" t="s">
        <v>92</v>
      </c>
      <c r="AS300" t="s">
        <v>93</v>
      </c>
      <c r="AT300">
        <v>23.49</v>
      </c>
      <c r="AU300">
        <v>1</v>
      </c>
      <c r="AV300">
        <v>23.49</v>
      </c>
      <c r="AW300">
        <v>0</v>
      </c>
      <c r="AY300">
        <v>0</v>
      </c>
      <c r="AZ300">
        <v>23.49</v>
      </c>
      <c r="BB300" t="s">
        <v>94</v>
      </c>
      <c r="BD300" t="s">
        <v>94</v>
      </c>
      <c r="BE300" t="s">
        <v>431</v>
      </c>
      <c r="BF300">
        <v>0.5</v>
      </c>
      <c r="BI300" t="s">
        <v>93</v>
      </c>
      <c r="BR300" t="s">
        <v>2001</v>
      </c>
    </row>
    <row r="301" spans="1:71" x14ac:dyDescent="0.2">
      <c r="A301" s="1">
        <v>45816</v>
      </c>
      <c r="B301" t="s">
        <v>2002</v>
      </c>
      <c r="C301" t="s">
        <v>73</v>
      </c>
      <c r="E301">
        <v>1</v>
      </c>
      <c r="F301" t="s">
        <v>74</v>
      </c>
      <c r="G301">
        <v>35.94</v>
      </c>
      <c r="H301">
        <v>0</v>
      </c>
      <c r="I301">
        <v>0</v>
      </c>
      <c r="J301">
        <v>0</v>
      </c>
      <c r="K301">
        <v>35.94</v>
      </c>
      <c r="L301" t="s">
        <v>422</v>
      </c>
      <c r="N301" t="s">
        <v>76</v>
      </c>
      <c r="O301" t="s">
        <v>77</v>
      </c>
      <c r="P301" s="1">
        <v>45877</v>
      </c>
      <c r="Q301" t="s">
        <v>194</v>
      </c>
      <c r="R301" t="s">
        <v>519</v>
      </c>
      <c r="S301" s="1">
        <v>45969</v>
      </c>
      <c r="T301" t="s">
        <v>2003</v>
      </c>
      <c r="U301">
        <v>1</v>
      </c>
      <c r="V301" t="s">
        <v>80</v>
      </c>
      <c r="W301">
        <v>35.94</v>
      </c>
      <c r="X301">
        <v>0</v>
      </c>
      <c r="Z301">
        <v>0</v>
      </c>
      <c r="AA301">
        <v>35.94</v>
      </c>
      <c r="AB301" t="s">
        <v>196</v>
      </c>
      <c r="AC301" t="s">
        <v>333</v>
      </c>
      <c r="AD301" t="s">
        <v>2004</v>
      </c>
      <c r="AE301" t="s">
        <v>2005</v>
      </c>
      <c r="AF301" t="str">
        <f>"54111501"</f>
        <v>54111501</v>
      </c>
      <c r="AG301" t="s">
        <v>232</v>
      </c>
      <c r="AH301" t="s">
        <v>233</v>
      </c>
      <c r="AI301" t="s">
        <v>621</v>
      </c>
      <c r="AJ301" t="s">
        <v>622</v>
      </c>
      <c r="AL301" t="s">
        <v>2006</v>
      </c>
      <c r="AM301" t="s">
        <v>2006</v>
      </c>
      <c r="AO301" t="str">
        <f>"0349"</f>
        <v>0349</v>
      </c>
      <c r="AP301" t="s">
        <v>2007</v>
      </c>
      <c r="AQ301" t="s">
        <v>92</v>
      </c>
      <c r="AS301" t="s">
        <v>93</v>
      </c>
      <c r="AT301">
        <v>35.94</v>
      </c>
      <c r="AU301">
        <v>1</v>
      </c>
      <c r="AV301">
        <v>35.94</v>
      </c>
      <c r="AW301">
        <v>0</v>
      </c>
      <c r="AY301">
        <v>0</v>
      </c>
      <c r="AZ301">
        <v>35.94</v>
      </c>
      <c r="BB301" t="s">
        <v>94</v>
      </c>
      <c r="BD301" t="s">
        <v>94</v>
      </c>
      <c r="BE301" t="s">
        <v>431</v>
      </c>
      <c r="BF301">
        <v>0.04</v>
      </c>
      <c r="BI301" t="s">
        <v>93</v>
      </c>
      <c r="BR301" t="s">
        <v>2006</v>
      </c>
    </row>
    <row r="302" spans="1:71" x14ac:dyDescent="0.2">
      <c r="A302" s="1">
        <v>45816</v>
      </c>
      <c r="B302" t="s">
        <v>2008</v>
      </c>
      <c r="C302" t="s">
        <v>73</v>
      </c>
      <c r="E302">
        <v>2</v>
      </c>
      <c r="F302" t="s">
        <v>74</v>
      </c>
      <c r="G302">
        <v>17.62</v>
      </c>
      <c r="H302">
        <v>0</v>
      </c>
      <c r="I302">
        <v>0</v>
      </c>
      <c r="J302">
        <v>0</v>
      </c>
      <c r="K302">
        <v>17.62</v>
      </c>
      <c r="L302" t="s">
        <v>422</v>
      </c>
      <c r="N302" t="s">
        <v>76</v>
      </c>
      <c r="O302" t="s">
        <v>77</v>
      </c>
      <c r="P302" s="1">
        <v>45816</v>
      </c>
      <c r="Q302" t="s">
        <v>194</v>
      </c>
      <c r="R302" t="s">
        <v>519</v>
      </c>
      <c r="S302" s="1">
        <v>45877</v>
      </c>
      <c r="T302" t="str">
        <f>"9400136106028303472858"</f>
        <v>9400136106028303472858</v>
      </c>
      <c r="U302">
        <v>1</v>
      </c>
      <c r="V302" t="s">
        <v>80</v>
      </c>
      <c r="W302">
        <v>17.62</v>
      </c>
      <c r="X302">
        <v>0</v>
      </c>
      <c r="Z302">
        <v>0</v>
      </c>
      <c r="AA302">
        <v>17.62</v>
      </c>
      <c r="AB302" t="s">
        <v>207</v>
      </c>
      <c r="AC302" t="s">
        <v>131</v>
      </c>
      <c r="AD302" t="s">
        <v>2009</v>
      </c>
      <c r="AE302" t="s">
        <v>2010</v>
      </c>
      <c r="AF302" t="str">
        <f>"43191600"</f>
        <v>43191600</v>
      </c>
      <c r="AG302" t="s">
        <v>84</v>
      </c>
      <c r="AH302" t="s">
        <v>100</v>
      </c>
      <c r="AI302" t="s">
        <v>101</v>
      </c>
      <c r="AJ302" t="s">
        <v>101</v>
      </c>
      <c r="AL302" t="s">
        <v>2011</v>
      </c>
      <c r="AM302" t="s">
        <v>2011</v>
      </c>
      <c r="AO302" t="s">
        <v>2012</v>
      </c>
      <c r="AP302" t="s">
        <v>2012</v>
      </c>
      <c r="AQ302" t="s">
        <v>92</v>
      </c>
      <c r="AS302" t="s">
        <v>93</v>
      </c>
      <c r="AT302">
        <v>8.81</v>
      </c>
      <c r="AU302">
        <v>2</v>
      </c>
      <c r="AV302">
        <v>17.62</v>
      </c>
      <c r="AW302">
        <v>0</v>
      </c>
      <c r="AY302">
        <v>0</v>
      </c>
      <c r="AZ302">
        <v>17.62</v>
      </c>
      <c r="BB302" t="s">
        <v>94</v>
      </c>
      <c r="BD302" t="s">
        <v>94</v>
      </c>
      <c r="BE302" t="s">
        <v>431</v>
      </c>
      <c r="BF302">
        <v>0.36</v>
      </c>
      <c r="BI302" t="s">
        <v>93</v>
      </c>
      <c r="BR302" t="s">
        <v>2011</v>
      </c>
      <c r="BS302" t="s">
        <v>371</v>
      </c>
    </row>
    <row r="303" spans="1:71" x14ac:dyDescent="0.2">
      <c r="A303" s="1">
        <v>45816</v>
      </c>
      <c r="B303" t="s">
        <v>2013</v>
      </c>
      <c r="C303" t="s">
        <v>73</v>
      </c>
      <c r="E303">
        <v>1</v>
      </c>
      <c r="F303" t="s">
        <v>74</v>
      </c>
      <c r="G303">
        <v>16.14</v>
      </c>
      <c r="H303">
        <v>0</v>
      </c>
      <c r="I303">
        <v>0</v>
      </c>
      <c r="J303">
        <v>0</v>
      </c>
      <c r="K303">
        <v>16.14</v>
      </c>
      <c r="L303" t="s">
        <v>422</v>
      </c>
      <c r="N303" t="s">
        <v>76</v>
      </c>
      <c r="O303" t="s">
        <v>77</v>
      </c>
      <c r="P303" s="1">
        <v>45846</v>
      </c>
      <c r="Q303" t="s">
        <v>194</v>
      </c>
      <c r="R303" t="s">
        <v>519</v>
      </c>
      <c r="S303" s="1">
        <v>45877</v>
      </c>
      <c r="T303" t="s">
        <v>2014</v>
      </c>
      <c r="U303">
        <v>1</v>
      </c>
      <c r="V303" t="s">
        <v>80</v>
      </c>
      <c r="W303">
        <v>16.14</v>
      </c>
      <c r="X303">
        <v>0</v>
      </c>
      <c r="Z303">
        <v>0</v>
      </c>
      <c r="AA303">
        <v>16.14</v>
      </c>
      <c r="AB303" t="s">
        <v>196</v>
      </c>
      <c r="AC303" t="s">
        <v>115</v>
      </c>
      <c r="AD303" t="s">
        <v>2015</v>
      </c>
      <c r="AE303" t="s">
        <v>2016</v>
      </c>
      <c r="AF303" t="str">
        <f>"43210000"</f>
        <v>43210000</v>
      </c>
      <c r="AG303" t="s">
        <v>84</v>
      </c>
      <c r="AH303" t="s">
        <v>85</v>
      </c>
      <c r="AI303" t="s">
        <v>85</v>
      </c>
      <c r="AJ303" t="s">
        <v>85</v>
      </c>
      <c r="AL303" t="s">
        <v>549</v>
      </c>
      <c r="AM303" t="s">
        <v>550</v>
      </c>
      <c r="AP303" t="s">
        <v>2017</v>
      </c>
      <c r="AQ303" t="s">
        <v>92</v>
      </c>
      <c r="AS303" t="s">
        <v>93</v>
      </c>
      <c r="AT303">
        <v>16.14</v>
      </c>
      <c r="AU303">
        <v>1</v>
      </c>
      <c r="AV303">
        <v>16.14</v>
      </c>
      <c r="AW303">
        <v>0</v>
      </c>
      <c r="AY303">
        <v>0</v>
      </c>
      <c r="AZ303">
        <v>16.14</v>
      </c>
      <c r="BB303" t="s">
        <v>94</v>
      </c>
      <c r="BD303" t="s">
        <v>94</v>
      </c>
      <c r="BE303" t="s">
        <v>93</v>
      </c>
      <c r="BF303">
        <v>0</v>
      </c>
      <c r="BI303" t="s">
        <v>93</v>
      </c>
      <c r="BR303" t="s">
        <v>550</v>
      </c>
    </row>
    <row r="304" spans="1:71" x14ac:dyDescent="0.2">
      <c r="A304" s="1">
        <v>45816</v>
      </c>
      <c r="B304" t="s">
        <v>2018</v>
      </c>
      <c r="C304" t="s">
        <v>73</v>
      </c>
      <c r="E304">
        <v>1</v>
      </c>
      <c r="F304" t="s">
        <v>74</v>
      </c>
      <c r="G304">
        <v>29.1</v>
      </c>
      <c r="H304">
        <v>0</v>
      </c>
      <c r="I304">
        <v>0</v>
      </c>
      <c r="J304">
        <v>0</v>
      </c>
      <c r="K304">
        <v>29.1</v>
      </c>
      <c r="L304" t="s">
        <v>422</v>
      </c>
      <c r="N304" t="s">
        <v>76</v>
      </c>
      <c r="O304" t="s">
        <v>77</v>
      </c>
      <c r="P304" s="1">
        <v>45846</v>
      </c>
      <c r="Q304" t="s">
        <v>194</v>
      </c>
      <c r="R304" t="s">
        <v>519</v>
      </c>
      <c r="S304" s="1">
        <v>45877</v>
      </c>
      <c r="T304" t="s">
        <v>2019</v>
      </c>
      <c r="U304">
        <v>1</v>
      </c>
      <c r="V304" t="s">
        <v>80</v>
      </c>
      <c r="W304">
        <v>29.1</v>
      </c>
      <c r="X304">
        <v>0</v>
      </c>
      <c r="Z304">
        <v>0</v>
      </c>
      <c r="AA304">
        <v>29.1</v>
      </c>
      <c r="AB304" t="s">
        <v>196</v>
      </c>
      <c r="AC304" t="s">
        <v>81</v>
      </c>
      <c r="AD304" t="s">
        <v>2020</v>
      </c>
      <c r="AE304" t="s">
        <v>2021</v>
      </c>
      <c r="AF304" t="str">
        <f>"52161512"</f>
        <v>52161512</v>
      </c>
      <c r="AG304" t="s">
        <v>158</v>
      </c>
      <c r="AH304" t="s">
        <v>186</v>
      </c>
      <c r="AI304" t="s">
        <v>187</v>
      </c>
      <c r="AJ304" t="s">
        <v>2022</v>
      </c>
      <c r="AL304" t="s">
        <v>2023</v>
      </c>
      <c r="AM304" t="s">
        <v>2023</v>
      </c>
      <c r="AO304" t="s">
        <v>2024</v>
      </c>
      <c r="AP304" t="s">
        <v>2024</v>
      </c>
      <c r="AQ304" t="s">
        <v>92</v>
      </c>
      <c r="AS304" t="s">
        <v>93</v>
      </c>
      <c r="AT304">
        <v>29.1</v>
      </c>
      <c r="AU304">
        <v>1</v>
      </c>
      <c r="AV304">
        <v>29.1</v>
      </c>
      <c r="AW304">
        <v>0</v>
      </c>
      <c r="AY304">
        <v>0</v>
      </c>
      <c r="AZ304">
        <v>29.1</v>
      </c>
      <c r="BB304" t="s">
        <v>94</v>
      </c>
      <c r="BD304" t="s">
        <v>94</v>
      </c>
      <c r="BE304" t="s">
        <v>431</v>
      </c>
      <c r="BF304">
        <v>0.28999999999999998</v>
      </c>
      <c r="BI304" t="s">
        <v>93</v>
      </c>
      <c r="BR304" t="s">
        <v>2025</v>
      </c>
    </row>
    <row r="305" spans="1:71" x14ac:dyDescent="0.2">
      <c r="A305" s="1">
        <v>45816</v>
      </c>
      <c r="B305" t="s">
        <v>2026</v>
      </c>
      <c r="C305" t="s">
        <v>73</v>
      </c>
      <c r="E305">
        <v>1</v>
      </c>
      <c r="F305" t="s">
        <v>74</v>
      </c>
      <c r="G305">
        <v>15.98</v>
      </c>
      <c r="H305">
        <v>0</v>
      </c>
      <c r="I305">
        <v>0</v>
      </c>
      <c r="J305">
        <v>0</v>
      </c>
      <c r="K305">
        <v>15.98</v>
      </c>
      <c r="L305" t="s">
        <v>422</v>
      </c>
      <c r="N305" t="s">
        <v>76</v>
      </c>
      <c r="O305" t="s">
        <v>77</v>
      </c>
      <c r="P305" s="1">
        <v>45846</v>
      </c>
      <c r="Q305" t="s">
        <v>194</v>
      </c>
      <c r="R305" t="s">
        <v>519</v>
      </c>
      <c r="S305" s="1">
        <v>45877</v>
      </c>
      <c r="T305" t="s">
        <v>2027</v>
      </c>
      <c r="U305">
        <v>1</v>
      </c>
      <c r="V305" t="s">
        <v>80</v>
      </c>
      <c r="W305">
        <v>15.98</v>
      </c>
      <c r="X305">
        <v>0</v>
      </c>
      <c r="Z305">
        <v>0</v>
      </c>
      <c r="AA305">
        <v>15.98</v>
      </c>
      <c r="AB305" t="s">
        <v>196</v>
      </c>
      <c r="AC305" t="s">
        <v>879</v>
      </c>
      <c r="AD305" t="s">
        <v>2028</v>
      </c>
      <c r="AE305" t="s">
        <v>2029</v>
      </c>
      <c r="AF305" t="str">
        <f>"53131600"</f>
        <v>53131600</v>
      </c>
      <c r="AG305" t="s">
        <v>592</v>
      </c>
      <c r="AH305" t="s">
        <v>1364</v>
      </c>
      <c r="AI305" t="s">
        <v>1365</v>
      </c>
      <c r="AJ305" t="s">
        <v>1365</v>
      </c>
      <c r="AL305" t="s">
        <v>2030</v>
      </c>
      <c r="AM305" t="s">
        <v>2030</v>
      </c>
      <c r="AQ305" t="s">
        <v>92</v>
      </c>
      <c r="AS305" t="s">
        <v>93</v>
      </c>
      <c r="AT305">
        <v>15.98</v>
      </c>
      <c r="AU305">
        <v>1</v>
      </c>
      <c r="AV305">
        <v>15.98</v>
      </c>
      <c r="AW305">
        <v>0</v>
      </c>
      <c r="AY305">
        <v>0</v>
      </c>
      <c r="AZ305">
        <v>15.98</v>
      </c>
      <c r="BB305" t="s">
        <v>94</v>
      </c>
      <c r="BD305" t="s">
        <v>94</v>
      </c>
      <c r="BE305" t="s">
        <v>93</v>
      </c>
      <c r="BF305">
        <v>0</v>
      </c>
      <c r="BI305" t="s">
        <v>93</v>
      </c>
      <c r="BR305" t="s">
        <v>2031</v>
      </c>
    </row>
    <row r="306" spans="1:71" x14ac:dyDescent="0.2">
      <c r="A306" s="1">
        <v>45816</v>
      </c>
      <c r="B306" t="s">
        <v>2032</v>
      </c>
      <c r="C306" t="s">
        <v>73</v>
      </c>
      <c r="E306">
        <v>1</v>
      </c>
      <c r="F306" t="s">
        <v>74</v>
      </c>
      <c r="G306">
        <v>13.67</v>
      </c>
      <c r="H306">
        <v>0</v>
      </c>
      <c r="I306">
        <v>-2.73</v>
      </c>
      <c r="J306">
        <v>0</v>
      </c>
      <c r="K306">
        <v>10.94</v>
      </c>
      <c r="L306" t="s">
        <v>422</v>
      </c>
      <c r="N306" t="s">
        <v>76</v>
      </c>
      <c r="O306" t="s">
        <v>77</v>
      </c>
      <c r="P306" s="1">
        <v>45877</v>
      </c>
      <c r="Q306" t="s">
        <v>194</v>
      </c>
      <c r="R306" t="s">
        <v>519</v>
      </c>
      <c r="S306" s="1">
        <v>45969</v>
      </c>
      <c r="T306" t="s">
        <v>2033</v>
      </c>
      <c r="U306">
        <v>1</v>
      </c>
      <c r="V306" t="s">
        <v>80</v>
      </c>
      <c r="W306">
        <v>13.67</v>
      </c>
      <c r="X306">
        <v>0</v>
      </c>
      <c r="Y306">
        <v>-2.73</v>
      </c>
      <c r="Z306">
        <v>0</v>
      </c>
      <c r="AA306">
        <v>10.94</v>
      </c>
      <c r="AB306" t="s">
        <v>196</v>
      </c>
      <c r="AC306" t="s">
        <v>333</v>
      </c>
      <c r="AD306" t="s">
        <v>2034</v>
      </c>
      <c r="AE306" t="s">
        <v>2035</v>
      </c>
      <c r="AF306" t="str">
        <f>"43210000"</f>
        <v>43210000</v>
      </c>
      <c r="AG306" t="s">
        <v>84</v>
      </c>
      <c r="AH306" t="s">
        <v>85</v>
      </c>
      <c r="AI306" t="s">
        <v>85</v>
      </c>
      <c r="AJ306" t="s">
        <v>85</v>
      </c>
      <c r="AL306" t="s">
        <v>2036</v>
      </c>
      <c r="AP306" t="s">
        <v>2037</v>
      </c>
      <c r="AQ306" t="s">
        <v>92</v>
      </c>
      <c r="AS306" t="s">
        <v>93</v>
      </c>
      <c r="AT306">
        <v>13.67</v>
      </c>
      <c r="AU306">
        <v>1</v>
      </c>
      <c r="AV306">
        <v>13.67</v>
      </c>
      <c r="AW306">
        <v>0</v>
      </c>
      <c r="AX306">
        <v>-2.73</v>
      </c>
      <c r="AY306">
        <v>0</v>
      </c>
      <c r="AZ306">
        <v>10.94</v>
      </c>
      <c r="BB306" t="s">
        <v>94</v>
      </c>
      <c r="BD306" t="s">
        <v>94</v>
      </c>
      <c r="BE306" t="s">
        <v>431</v>
      </c>
      <c r="BF306">
        <v>2.1</v>
      </c>
      <c r="BI306" t="s">
        <v>93</v>
      </c>
      <c r="BR306" t="s">
        <v>2038</v>
      </c>
    </row>
    <row r="307" spans="1:71" x14ac:dyDescent="0.2">
      <c r="A307" s="1">
        <v>45816</v>
      </c>
      <c r="B307" t="s">
        <v>2039</v>
      </c>
      <c r="C307" t="s">
        <v>73</v>
      </c>
      <c r="E307">
        <v>1</v>
      </c>
      <c r="F307" t="s">
        <v>74</v>
      </c>
      <c r="G307">
        <v>22.99</v>
      </c>
      <c r="H307">
        <v>0</v>
      </c>
      <c r="I307">
        <v>0</v>
      </c>
      <c r="J307">
        <v>0</v>
      </c>
      <c r="K307">
        <v>22.99</v>
      </c>
      <c r="L307" t="s">
        <v>422</v>
      </c>
      <c r="N307" t="s">
        <v>76</v>
      </c>
      <c r="O307" t="s">
        <v>77</v>
      </c>
      <c r="P307" s="1">
        <v>45846</v>
      </c>
      <c r="Q307" t="s">
        <v>194</v>
      </c>
      <c r="R307" t="s">
        <v>519</v>
      </c>
      <c r="S307" s="1">
        <v>45877</v>
      </c>
      <c r="T307" t="s">
        <v>2014</v>
      </c>
      <c r="U307">
        <v>1</v>
      </c>
      <c r="V307" t="s">
        <v>80</v>
      </c>
      <c r="W307">
        <v>22.99</v>
      </c>
      <c r="X307">
        <v>0</v>
      </c>
      <c r="Z307">
        <v>0</v>
      </c>
      <c r="AA307">
        <v>22.99</v>
      </c>
      <c r="AB307" t="s">
        <v>196</v>
      </c>
      <c r="AC307" t="s">
        <v>475</v>
      </c>
      <c r="AD307" t="s">
        <v>2040</v>
      </c>
      <c r="AE307" t="s">
        <v>2041</v>
      </c>
      <c r="AF307" t="str">
        <f>"54111704"</f>
        <v>54111704</v>
      </c>
      <c r="AG307" t="s">
        <v>232</v>
      </c>
      <c r="AH307" t="s">
        <v>233</v>
      </c>
      <c r="AI307" t="s">
        <v>234</v>
      </c>
      <c r="AJ307" t="s">
        <v>235</v>
      </c>
      <c r="AL307" t="s">
        <v>478</v>
      </c>
      <c r="AM307" t="s">
        <v>478</v>
      </c>
      <c r="AO307" t="str">
        <f>"2020"</f>
        <v>2020</v>
      </c>
      <c r="AP307" t="s">
        <v>2042</v>
      </c>
      <c r="AQ307" t="s">
        <v>92</v>
      </c>
      <c r="AS307" t="s">
        <v>93</v>
      </c>
      <c r="AT307">
        <v>22.99</v>
      </c>
      <c r="AU307">
        <v>1</v>
      </c>
      <c r="AV307">
        <v>22.99</v>
      </c>
      <c r="AW307">
        <v>0</v>
      </c>
      <c r="AY307">
        <v>0</v>
      </c>
      <c r="AZ307">
        <v>22.99</v>
      </c>
      <c r="BB307" t="s">
        <v>94</v>
      </c>
      <c r="BD307" t="s">
        <v>94</v>
      </c>
      <c r="BE307" t="s">
        <v>93</v>
      </c>
      <c r="BF307">
        <v>0</v>
      </c>
      <c r="BI307" t="s">
        <v>93</v>
      </c>
      <c r="BR307" t="s">
        <v>480</v>
      </c>
    </row>
    <row r="308" spans="1:71" x14ac:dyDescent="0.2">
      <c r="A308" s="1">
        <v>45816</v>
      </c>
      <c r="B308" t="s">
        <v>2043</v>
      </c>
      <c r="C308" t="s">
        <v>73</v>
      </c>
      <c r="E308">
        <v>1</v>
      </c>
      <c r="F308" t="s">
        <v>74</v>
      </c>
      <c r="G308">
        <v>19.989999999999998</v>
      </c>
      <c r="H308">
        <v>0</v>
      </c>
      <c r="I308">
        <v>0</v>
      </c>
      <c r="J308">
        <v>0</v>
      </c>
      <c r="K308">
        <v>19.989999999999998</v>
      </c>
      <c r="L308" t="s">
        <v>422</v>
      </c>
      <c r="N308" t="s">
        <v>76</v>
      </c>
      <c r="O308" t="s">
        <v>77</v>
      </c>
      <c r="P308" s="1">
        <v>45846</v>
      </c>
      <c r="Q308" t="s">
        <v>194</v>
      </c>
      <c r="R308" t="s">
        <v>519</v>
      </c>
      <c r="S308" s="1">
        <v>45877</v>
      </c>
      <c r="T308" t="s">
        <v>2044</v>
      </c>
      <c r="U308">
        <v>1</v>
      </c>
      <c r="V308" t="s">
        <v>80</v>
      </c>
      <c r="W308">
        <v>19.989999999999998</v>
      </c>
      <c r="X308">
        <v>0</v>
      </c>
      <c r="Z308">
        <v>0</v>
      </c>
      <c r="AA308">
        <v>19.989999999999998</v>
      </c>
      <c r="AB308" t="s">
        <v>196</v>
      </c>
      <c r="AC308" t="s">
        <v>115</v>
      </c>
      <c r="AD308" t="s">
        <v>2045</v>
      </c>
      <c r="AE308" t="s">
        <v>2046</v>
      </c>
      <c r="AF308" t="str">
        <f>"43200000"</f>
        <v>43200000</v>
      </c>
      <c r="AG308" t="s">
        <v>84</v>
      </c>
      <c r="AH308" t="s">
        <v>112</v>
      </c>
      <c r="AI308" t="s">
        <v>112</v>
      </c>
      <c r="AJ308" t="s">
        <v>112</v>
      </c>
      <c r="AL308" t="s">
        <v>1925</v>
      </c>
      <c r="AM308" t="s">
        <v>1926</v>
      </c>
      <c r="AO308" t="s">
        <v>2047</v>
      </c>
      <c r="AP308" t="s">
        <v>2047</v>
      </c>
      <c r="AQ308" t="s">
        <v>92</v>
      </c>
      <c r="AS308" t="s">
        <v>93</v>
      </c>
      <c r="AT308">
        <v>19.989999999999998</v>
      </c>
      <c r="AU308">
        <v>1</v>
      </c>
      <c r="AV308">
        <v>19.989999999999998</v>
      </c>
      <c r="AW308">
        <v>0</v>
      </c>
      <c r="AY308">
        <v>0</v>
      </c>
      <c r="AZ308">
        <v>19.989999999999998</v>
      </c>
      <c r="BB308" t="s">
        <v>94</v>
      </c>
      <c r="BD308" t="s">
        <v>94</v>
      </c>
      <c r="BE308" t="s">
        <v>93</v>
      </c>
      <c r="BF308">
        <v>0</v>
      </c>
      <c r="BI308" t="s">
        <v>93</v>
      </c>
      <c r="BR308" t="s">
        <v>1928</v>
      </c>
    </row>
    <row r="309" spans="1:71" x14ac:dyDescent="0.2">
      <c r="A309" s="1">
        <v>45816</v>
      </c>
      <c r="B309" t="s">
        <v>2048</v>
      </c>
      <c r="C309" t="s">
        <v>73</v>
      </c>
      <c r="E309">
        <v>1</v>
      </c>
      <c r="F309" t="s">
        <v>74</v>
      </c>
      <c r="G309">
        <v>25.99</v>
      </c>
      <c r="H309">
        <v>0</v>
      </c>
      <c r="I309">
        <v>0</v>
      </c>
      <c r="J309">
        <v>0</v>
      </c>
      <c r="K309">
        <v>25.99</v>
      </c>
      <c r="L309" t="s">
        <v>422</v>
      </c>
      <c r="N309" t="s">
        <v>76</v>
      </c>
      <c r="O309" t="s">
        <v>77</v>
      </c>
      <c r="P309" s="1">
        <v>45877</v>
      </c>
      <c r="Q309" t="s">
        <v>194</v>
      </c>
      <c r="R309" t="s">
        <v>519</v>
      </c>
      <c r="S309" s="1">
        <v>45969</v>
      </c>
      <c r="T309" t="s">
        <v>2049</v>
      </c>
      <c r="U309">
        <v>1</v>
      </c>
      <c r="V309" t="s">
        <v>80</v>
      </c>
      <c r="W309">
        <v>25.99</v>
      </c>
      <c r="X309">
        <v>0</v>
      </c>
      <c r="Z309">
        <v>0</v>
      </c>
      <c r="AA309">
        <v>25.99</v>
      </c>
      <c r="AB309" t="s">
        <v>196</v>
      </c>
      <c r="AC309" t="s">
        <v>131</v>
      </c>
      <c r="AD309" t="s">
        <v>2050</v>
      </c>
      <c r="AE309" t="s">
        <v>2051</v>
      </c>
      <c r="AF309" t="str">
        <f>"43191601"</f>
        <v>43191601</v>
      </c>
      <c r="AG309" t="s">
        <v>84</v>
      </c>
      <c r="AH309" t="s">
        <v>100</v>
      </c>
      <c r="AI309" t="s">
        <v>101</v>
      </c>
      <c r="AJ309" t="s">
        <v>1432</v>
      </c>
      <c r="AL309" t="s">
        <v>2052</v>
      </c>
      <c r="AM309" t="s">
        <v>2052</v>
      </c>
      <c r="AO309" t="s">
        <v>1789</v>
      </c>
      <c r="AP309" t="s">
        <v>2053</v>
      </c>
      <c r="AQ309" t="s">
        <v>92</v>
      </c>
      <c r="AS309" t="s">
        <v>93</v>
      </c>
      <c r="AT309">
        <v>25.99</v>
      </c>
      <c r="AU309">
        <v>1</v>
      </c>
      <c r="AV309">
        <v>25.99</v>
      </c>
      <c r="AW309">
        <v>0</v>
      </c>
      <c r="AY309">
        <v>0</v>
      </c>
      <c r="AZ309">
        <v>25.99</v>
      </c>
      <c r="BB309" t="s">
        <v>94</v>
      </c>
      <c r="BD309" t="s">
        <v>94</v>
      </c>
      <c r="BE309" t="s">
        <v>93</v>
      </c>
      <c r="BF309">
        <v>0</v>
      </c>
      <c r="BI309" t="s">
        <v>93</v>
      </c>
      <c r="BR309" t="s">
        <v>2052</v>
      </c>
    </row>
    <row r="310" spans="1:71" x14ac:dyDescent="0.2">
      <c r="A310" s="1">
        <v>45816</v>
      </c>
      <c r="B310" t="s">
        <v>2054</v>
      </c>
      <c r="C310" t="s">
        <v>73</v>
      </c>
      <c r="E310">
        <v>1</v>
      </c>
      <c r="F310" t="s">
        <v>74</v>
      </c>
      <c r="G310">
        <v>29.95</v>
      </c>
      <c r="H310">
        <v>0</v>
      </c>
      <c r="I310">
        <v>0</v>
      </c>
      <c r="J310">
        <v>0</v>
      </c>
      <c r="K310">
        <v>29.95</v>
      </c>
      <c r="L310" t="s">
        <v>422</v>
      </c>
      <c r="N310" t="s">
        <v>76</v>
      </c>
      <c r="O310" t="s">
        <v>77</v>
      </c>
      <c r="P310" s="1">
        <v>45846</v>
      </c>
      <c r="Q310" t="s">
        <v>194</v>
      </c>
      <c r="R310" t="s">
        <v>519</v>
      </c>
      <c r="S310" s="1">
        <v>45877</v>
      </c>
      <c r="T310" t="s">
        <v>2044</v>
      </c>
      <c r="U310">
        <v>1</v>
      </c>
      <c r="V310" t="s">
        <v>80</v>
      </c>
      <c r="W310">
        <v>29.95</v>
      </c>
      <c r="X310">
        <v>0</v>
      </c>
      <c r="Z310">
        <v>0</v>
      </c>
      <c r="AA310">
        <v>29.95</v>
      </c>
      <c r="AB310" t="s">
        <v>196</v>
      </c>
      <c r="AC310" t="s">
        <v>81</v>
      </c>
      <c r="AD310" t="s">
        <v>82</v>
      </c>
      <c r="AE310" t="s">
        <v>83</v>
      </c>
      <c r="AF310" t="str">
        <f>"43211614"</f>
        <v>43211614</v>
      </c>
      <c r="AG310" t="s">
        <v>84</v>
      </c>
      <c r="AH310" t="s">
        <v>85</v>
      </c>
      <c r="AI310" t="s">
        <v>86</v>
      </c>
      <c r="AJ310" t="s">
        <v>87</v>
      </c>
      <c r="AK310" t="s">
        <v>88</v>
      </c>
      <c r="AL310" t="s">
        <v>89</v>
      </c>
      <c r="AM310" t="s">
        <v>89</v>
      </c>
      <c r="AO310" t="s">
        <v>90</v>
      </c>
      <c r="AP310" t="s">
        <v>91</v>
      </c>
      <c r="AQ310" t="s">
        <v>92</v>
      </c>
      <c r="AS310" t="s">
        <v>93</v>
      </c>
      <c r="AT310">
        <v>29.95</v>
      </c>
      <c r="AU310">
        <v>1</v>
      </c>
      <c r="AV310">
        <v>29.95</v>
      </c>
      <c r="AW310">
        <v>0</v>
      </c>
      <c r="AY310">
        <v>0</v>
      </c>
      <c r="AZ310">
        <v>29.95</v>
      </c>
      <c r="BB310" t="s">
        <v>94</v>
      </c>
      <c r="BD310" t="s">
        <v>94</v>
      </c>
      <c r="BE310" t="s">
        <v>431</v>
      </c>
      <c r="BF310">
        <v>0.04</v>
      </c>
      <c r="BI310" t="s">
        <v>93</v>
      </c>
      <c r="BR310" t="s">
        <v>95</v>
      </c>
      <c r="BS310" t="s">
        <v>96</v>
      </c>
    </row>
    <row r="311" spans="1:71" x14ac:dyDescent="0.2">
      <c r="A311" s="1">
        <v>45816</v>
      </c>
      <c r="B311" t="s">
        <v>2055</v>
      </c>
      <c r="C311" t="s">
        <v>73</v>
      </c>
      <c r="E311">
        <v>1</v>
      </c>
      <c r="F311" t="s">
        <v>74</v>
      </c>
      <c r="G311">
        <v>16.989999999999998</v>
      </c>
      <c r="H311">
        <v>0</v>
      </c>
      <c r="I311">
        <v>0</v>
      </c>
      <c r="J311">
        <v>0</v>
      </c>
      <c r="K311">
        <v>16.989999999999998</v>
      </c>
      <c r="L311" t="s">
        <v>422</v>
      </c>
      <c r="N311" t="s">
        <v>76</v>
      </c>
      <c r="O311" t="s">
        <v>77</v>
      </c>
      <c r="P311" s="1">
        <v>45846</v>
      </c>
      <c r="Q311" t="s">
        <v>194</v>
      </c>
      <c r="R311" t="s">
        <v>519</v>
      </c>
      <c r="S311" s="1">
        <v>45877</v>
      </c>
      <c r="T311" t="s">
        <v>2056</v>
      </c>
      <c r="U311">
        <v>1</v>
      </c>
      <c r="V311" t="s">
        <v>80</v>
      </c>
      <c r="W311">
        <v>16.989999999999998</v>
      </c>
      <c r="X311">
        <v>0</v>
      </c>
      <c r="Z311">
        <v>0</v>
      </c>
      <c r="AA311">
        <v>16.989999999999998</v>
      </c>
      <c r="AB311" t="s">
        <v>196</v>
      </c>
      <c r="AC311" t="s">
        <v>81</v>
      </c>
      <c r="AD311" t="s">
        <v>2057</v>
      </c>
      <c r="AE311" t="s">
        <v>2058</v>
      </c>
      <c r="AF311" t="str">
        <f>"43211709"</f>
        <v>43211709</v>
      </c>
      <c r="AG311" t="s">
        <v>84</v>
      </c>
      <c r="AH311" t="s">
        <v>85</v>
      </c>
      <c r="AI311" t="s">
        <v>416</v>
      </c>
      <c r="AJ311" t="s">
        <v>1567</v>
      </c>
      <c r="AL311" t="s">
        <v>2059</v>
      </c>
      <c r="AM311" t="s">
        <v>2059</v>
      </c>
      <c r="AO311" t="s">
        <v>2060</v>
      </c>
      <c r="AP311" t="s">
        <v>2060</v>
      </c>
      <c r="AQ311" t="s">
        <v>92</v>
      </c>
      <c r="AS311" t="s">
        <v>93</v>
      </c>
      <c r="AT311">
        <v>16.989999999999998</v>
      </c>
      <c r="AU311">
        <v>1</v>
      </c>
      <c r="AV311">
        <v>16.989999999999998</v>
      </c>
      <c r="AW311">
        <v>0</v>
      </c>
      <c r="AY311">
        <v>0</v>
      </c>
      <c r="AZ311">
        <v>16.989999999999998</v>
      </c>
      <c r="BB311" t="s">
        <v>94</v>
      </c>
      <c r="BD311" t="s">
        <v>94</v>
      </c>
      <c r="BE311" t="s">
        <v>93</v>
      </c>
      <c r="BF311">
        <v>0</v>
      </c>
      <c r="BI311" t="s">
        <v>93</v>
      </c>
      <c r="BR311" t="s">
        <v>2061</v>
      </c>
    </row>
    <row r="312" spans="1:71" x14ac:dyDescent="0.2">
      <c r="A312" s="1">
        <v>45816</v>
      </c>
      <c r="B312" t="s">
        <v>2062</v>
      </c>
      <c r="C312" t="s">
        <v>73</v>
      </c>
      <c r="E312">
        <v>1</v>
      </c>
      <c r="F312" t="s">
        <v>74</v>
      </c>
      <c r="G312">
        <v>9.49</v>
      </c>
      <c r="H312">
        <v>0</v>
      </c>
      <c r="I312">
        <v>0</v>
      </c>
      <c r="J312">
        <v>0</v>
      </c>
      <c r="K312">
        <v>9.49</v>
      </c>
      <c r="L312" t="s">
        <v>422</v>
      </c>
      <c r="N312" t="s">
        <v>76</v>
      </c>
      <c r="O312" t="s">
        <v>77</v>
      </c>
      <c r="P312" s="1">
        <v>45846</v>
      </c>
      <c r="Q312" t="s">
        <v>194</v>
      </c>
      <c r="R312" t="s">
        <v>519</v>
      </c>
      <c r="S312" s="1">
        <v>45877</v>
      </c>
      <c r="T312" t="s">
        <v>2044</v>
      </c>
      <c r="U312">
        <v>1</v>
      </c>
      <c r="V312" t="s">
        <v>80</v>
      </c>
      <c r="W312">
        <v>9.49</v>
      </c>
      <c r="X312">
        <v>0</v>
      </c>
      <c r="Z312">
        <v>0</v>
      </c>
      <c r="AA312">
        <v>9.49</v>
      </c>
      <c r="AB312" t="s">
        <v>196</v>
      </c>
      <c r="AC312" t="s">
        <v>81</v>
      </c>
      <c r="AD312" t="s">
        <v>2063</v>
      </c>
      <c r="AE312" t="s">
        <v>2064</v>
      </c>
      <c r="AF312" t="str">
        <f>"43211609"</f>
        <v>43211609</v>
      </c>
      <c r="AG312" t="s">
        <v>84</v>
      </c>
      <c r="AH312" t="s">
        <v>85</v>
      </c>
      <c r="AI312" t="s">
        <v>86</v>
      </c>
      <c r="AJ312" t="s">
        <v>178</v>
      </c>
      <c r="AL312" t="s">
        <v>179</v>
      </c>
      <c r="AM312" t="s">
        <v>179</v>
      </c>
      <c r="AQ312" t="s">
        <v>92</v>
      </c>
      <c r="AS312" t="s">
        <v>93</v>
      </c>
      <c r="AT312">
        <v>9.49</v>
      </c>
      <c r="AU312">
        <v>1</v>
      </c>
      <c r="AV312">
        <v>9.49</v>
      </c>
      <c r="AW312">
        <v>0</v>
      </c>
      <c r="AY312">
        <v>0</v>
      </c>
      <c r="AZ312">
        <v>9.49</v>
      </c>
      <c r="BB312" t="s">
        <v>94</v>
      </c>
      <c r="BD312" t="s">
        <v>94</v>
      </c>
      <c r="BE312" t="s">
        <v>431</v>
      </c>
      <c r="BF312">
        <v>7.5</v>
      </c>
      <c r="BI312" t="s">
        <v>93</v>
      </c>
      <c r="BR312" t="s">
        <v>181</v>
      </c>
    </row>
    <row r="313" spans="1:71" x14ac:dyDescent="0.2">
      <c r="A313" s="1">
        <v>45816</v>
      </c>
      <c r="B313" t="s">
        <v>2065</v>
      </c>
      <c r="C313" t="s">
        <v>73</v>
      </c>
      <c r="E313">
        <v>1</v>
      </c>
      <c r="F313" t="s">
        <v>74</v>
      </c>
      <c r="G313">
        <v>8.5500000000000007</v>
      </c>
      <c r="H313">
        <v>0</v>
      </c>
      <c r="I313">
        <v>0</v>
      </c>
      <c r="J313">
        <v>0</v>
      </c>
      <c r="K313">
        <v>8.5500000000000007</v>
      </c>
      <c r="L313" t="s">
        <v>422</v>
      </c>
      <c r="N313" t="s">
        <v>76</v>
      </c>
      <c r="O313" t="s">
        <v>77</v>
      </c>
      <c r="P313" s="1">
        <v>45877</v>
      </c>
      <c r="Q313" t="s">
        <v>194</v>
      </c>
      <c r="R313" t="s">
        <v>519</v>
      </c>
      <c r="S313" s="1">
        <v>45969</v>
      </c>
      <c r="T313" t="s">
        <v>2033</v>
      </c>
      <c r="U313">
        <v>1</v>
      </c>
      <c r="V313" t="s">
        <v>80</v>
      </c>
      <c r="W313">
        <v>8.5500000000000007</v>
      </c>
      <c r="X313">
        <v>0</v>
      </c>
      <c r="Z313">
        <v>0</v>
      </c>
      <c r="AA313">
        <v>8.5500000000000007</v>
      </c>
      <c r="AB313" t="s">
        <v>196</v>
      </c>
      <c r="AC313" t="s">
        <v>81</v>
      </c>
      <c r="AD313" t="s">
        <v>2066</v>
      </c>
      <c r="AE313" t="s">
        <v>2067</v>
      </c>
      <c r="AF313" t="str">
        <f>"26111700"</f>
        <v>26111700</v>
      </c>
      <c r="AG313" t="s">
        <v>118</v>
      </c>
      <c r="AH313" t="s">
        <v>224</v>
      </c>
      <c r="AI313" t="s">
        <v>533</v>
      </c>
      <c r="AJ313" t="s">
        <v>533</v>
      </c>
      <c r="AL313" t="s">
        <v>1971</v>
      </c>
      <c r="AM313" t="s">
        <v>1972</v>
      </c>
      <c r="AO313" t="s">
        <v>2068</v>
      </c>
      <c r="AP313" t="s">
        <v>2069</v>
      </c>
      <c r="AQ313" t="s">
        <v>92</v>
      </c>
      <c r="AS313" t="s">
        <v>93</v>
      </c>
      <c r="AT313">
        <v>8.5500000000000007</v>
      </c>
      <c r="AU313">
        <v>1</v>
      </c>
      <c r="AV313">
        <v>8.5500000000000007</v>
      </c>
      <c r="AW313">
        <v>0</v>
      </c>
      <c r="AY313">
        <v>0</v>
      </c>
      <c r="AZ313">
        <v>8.5500000000000007</v>
      </c>
      <c r="BB313" t="s">
        <v>94</v>
      </c>
      <c r="BD313" t="s">
        <v>94</v>
      </c>
      <c r="BE313" t="s">
        <v>431</v>
      </c>
      <c r="BF313">
        <v>0.44</v>
      </c>
      <c r="BI313" t="s">
        <v>93</v>
      </c>
      <c r="BR313" t="s">
        <v>1973</v>
      </c>
    </row>
    <row r="314" spans="1:71" x14ac:dyDescent="0.2">
      <c r="A314" s="1">
        <v>45816</v>
      </c>
      <c r="B314" t="s">
        <v>2070</v>
      </c>
      <c r="C314" t="s">
        <v>73</v>
      </c>
      <c r="E314">
        <v>1</v>
      </c>
      <c r="F314" t="s">
        <v>74</v>
      </c>
      <c r="G314">
        <v>8.89</v>
      </c>
      <c r="H314">
        <v>0</v>
      </c>
      <c r="I314">
        <v>0</v>
      </c>
      <c r="J314">
        <v>0</v>
      </c>
      <c r="K314">
        <v>8.89</v>
      </c>
      <c r="L314" t="s">
        <v>422</v>
      </c>
      <c r="N314" t="s">
        <v>76</v>
      </c>
      <c r="O314" t="s">
        <v>77</v>
      </c>
      <c r="P314" s="1">
        <v>45877</v>
      </c>
      <c r="Q314" t="s">
        <v>194</v>
      </c>
      <c r="R314" t="s">
        <v>519</v>
      </c>
      <c r="S314" s="1">
        <v>45969</v>
      </c>
      <c r="T314" t="s">
        <v>2033</v>
      </c>
      <c r="U314">
        <v>1</v>
      </c>
      <c r="V314" t="s">
        <v>80</v>
      </c>
      <c r="W314">
        <v>8.89</v>
      </c>
      <c r="X314">
        <v>0</v>
      </c>
      <c r="Z314">
        <v>0</v>
      </c>
      <c r="AA314">
        <v>8.89</v>
      </c>
      <c r="AB314" t="s">
        <v>196</v>
      </c>
      <c r="AC314" t="s">
        <v>81</v>
      </c>
      <c r="AD314" t="s">
        <v>2071</v>
      </c>
      <c r="AE314" t="s">
        <v>2072</v>
      </c>
      <c r="AF314" t="str">
        <f>"43191600"</f>
        <v>43191600</v>
      </c>
      <c r="AG314" t="s">
        <v>84</v>
      </c>
      <c r="AH314" t="s">
        <v>100</v>
      </c>
      <c r="AI314" t="s">
        <v>101</v>
      </c>
      <c r="AJ314" t="s">
        <v>101</v>
      </c>
      <c r="AL314" t="s">
        <v>728</v>
      </c>
      <c r="AM314" t="s">
        <v>729</v>
      </c>
      <c r="AO314" t="s">
        <v>2073</v>
      </c>
      <c r="AP314">
        <v>53604.139000000003</v>
      </c>
      <c r="AQ314" t="s">
        <v>92</v>
      </c>
      <c r="AS314" t="s">
        <v>93</v>
      </c>
      <c r="AT314">
        <v>8.89</v>
      </c>
      <c r="AU314">
        <v>1</v>
      </c>
      <c r="AV314">
        <v>8.89</v>
      </c>
      <c r="AW314">
        <v>0</v>
      </c>
      <c r="AY314">
        <v>0</v>
      </c>
      <c r="AZ314">
        <v>8.89</v>
      </c>
      <c r="BB314" t="s">
        <v>94</v>
      </c>
      <c r="BD314" t="s">
        <v>94</v>
      </c>
      <c r="BE314" t="s">
        <v>93</v>
      </c>
      <c r="BF314">
        <v>0</v>
      </c>
      <c r="BI314" t="s">
        <v>93</v>
      </c>
      <c r="BR314" t="s">
        <v>731</v>
      </c>
      <c r="BS314" t="s">
        <v>371</v>
      </c>
    </row>
    <row r="315" spans="1:71" x14ac:dyDescent="0.2">
      <c r="A315" s="1">
        <v>45816</v>
      </c>
      <c r="B315" t="s">
        <v>2074</v>
      </c>
      <c r="C315" t="s">
        <v>73</v>
      </c>
      <c r="E315">
        <v>1</v>
      </c>
      <c r="F315" t="s">
        <v>74</v>
      </c>
      <c r="G315">
        <v>7.98</v>
      </c>
      <c r="H315">
        <v>0</v>
      </c>
      <c r="I315">
        <v>0</v>
      </c>
      <c r="J315">
        <v>0</v>
      </c>
      <c r="K315">
        <v>7.98</v>
      </c>
      <c r="L315" t="s">
        <v>422</v>
      </c>
      <c r="N315" t="s">
        <v>76</v>
      </c>
      <c r="O315" t="s">
        <v>77</v>
      </c>
      <c r="P315" s="1">
        <v>45846</v>
      </c>
      <c r="Q315" t="s">
        <v>194</v>
      </c>
      <c r="R315" t="s">
        <v>519</v>
      </c>
      <c r="S315" s="1">
        <v>45877</v>
      </c>
      <c r="T315" t="s">
        <v>2075</v>
      </c>
      <c r="U315">
        <v>2</v>
      </c>
      <c r="V315" t="s">
        <v>80</v>
      </c>
      <c r="W315">
        <v>7.98</v>
      </c>
      <c r="X315">
        <v>0</v>
      </c>
      <c r="Z315">
        <v>0</v>
      </c>
      <c r="AA315">
        <v>7.98</v>
      </c>
      <c r="AB315" t="s">
        <v>196</v>
      </c>
      <c r="AC315" t="s">
        <v>131</v>
      </c>
      <c r="AD315" t="s">
        <v>2076</v>
      </c>
      <c r="AE315" t="s">
        <v>2077</v>
      </c>
      <c r="AF315" t="str">
        <f>"43210000"</f>
        <v>43210000</v>
      </c>
      <c r="AG315" t="s">
        <v>84</v>
      </c>
      <c r="AH315" t="s">
        <v>85</v>
      </c>
      <c r="AI315" t="s">
        <v>85</v>
      </c>
      <c r="AJ315" t="s">
        <v>85</v>
      </c>
      <c r="AL315" t="s">
        <v>1345</v>
      </c>
      <c r="AM315" t="s">
        <v>1345</v>
      </c>
      <c r="AQ315" t="s">
        <v>92</v>
      </c>
      <c r="AS315" t="s">
        <v>93</v>
      </c>
      <c r="AT315">
        <v>7.98</v>
      </c>
      <c r="AU315">
        <v>1</v>
      </c>
      <c r="AV315">
        <v>7.98</v>
      </c>
      <c r="AW315">
        <v>0</v>
      </c>
      <c r="AY315">
        <v>0</v>
      </c>
      <c r="AZ315">
        <v>7.98</v>
      </c>
      <c r="BB315" t="s">
        <v>94</v>
      </c>
      <c r="BD315" t="s">
        <v>94</v>
      </c>
      <c r="BE315" t="s">
        <v>93</v>
      </c>
      <c r="BF315">
        <v>0</v>
      </c>
      <c r="BI315" t="s">
        <v>93</v>
      </c>
      <c r="BR315" t="s">
        <v>1345</v>
      </c>
    </row>
    <row r="316" spans="1:71" x14ac:dyDescent="0.2">
      <c r="A316" s="1">
        <v>45816</v>
      </c>
      <c r="B316" t="s">
        <v>2078</v>
      </c>
      <c r="C316" t="s">
        <v>73</v>
      </c>
      <c r="E316">
        <v>1</v>
      </c>
      <c r="F316" t="s">
        <v>74</v>
      </c>
      <c r="G316">
        <v>15.99</v>
      </c>
      <c r="H316">
        <v>0</v>
      </c>
      <c r="I316">
        <v>0</v>
      </c>
      <c r="J316">
        <v>0</v>
      </c>
      <c r="K316">
        <v>15.99</v>
      </c>
      <c r="L316" t="s">
        <v>422</v>
      </c>
      <c r="N316" t="s">
        <v>76</v>
      </c>
      <c r="O316" t="s">
        <v>77</v>
      </c>
      <c r="P316" s="1">
        <v>45846</v>
      </c>
      <c r="Q316" t="s">
        <v>194</v>
      </c>
      <c r="R316" t="s">
        <v>519</v>
      </c>
      <c r="S316" s="1">
        <v>45877</v>
      </c>
      <c r="T316" t="s">
        <v>2079</v>
      </c>
      <c r="U316">
        <v>1</v>
      </c>
      <c r="V316" t="s">
        <v>80</v>
      </c>
      <c r="W316">
        <v>15.99</v>
      </c>
      <c r="X316">
        <v>0</v>
      </c>
      <c r="Z316">
        <v>0</v>
      </c>
      <c r="AA316">
        <v>15.99</v>
      </c>
      <c r="AB316" t="s">
        <v>196</v>
      </c>
      <c r="AC316" t="s">
        <v>692</v>
      </c>
      <c r="AD316" t="s">
        <v>2080</v>
      </c>
      <c r="AE316" t="s">
        <v>2081</v>
      </c>
      <c r="AF316" t="str">
        <f>"43202100"</f>
        <v>43202100</v>
      </c>
      <c r="AG316" t="s">
        <v>84</v>
      </c>
      <c r="AH316" t="s">
        <v>112</v>
      </c>
      <c r="AI316" t="s">
        <v>2082</v>
      </c>
      <c r="AJ316" t="s">
        <v>2082</v>
      </c>
      <c r="AL316" t="s">
        <v>2083</v>
      </c>
      <c r="AM316" t="s">
        <v>2083</v>
      </c>
      <c r="AO316" t="s">
        <v>2084</v>
      </c>
      <c r="AP316" t="s">
        <v>2084</v>
      </c>
      <c r="AQ316" t="s">
        <v>92</v>
      </c>
      <c r="AS316" t="s">
        <v>93</v>
      </c>
      <c r="AT316">
        <v>15.99</v>
      </c>
      <c r="AU316">
        <v>1</v>
      </c>
      <c r="AV316">
        <v>15.99</v>
      </c>
      <c r="AW316">
        <v>0</v>
      </c>
      <c r="AY316">
        <v>0</v>
      </c>
      <c r="AZ316">
        <v>15.99</v>
      </c>
      <c r="BB316" t="s">
        <v>94</v>
      </c>
      <c r="BD316" t="s">
        <v>94</v>
      </c>
      <c r="BE316" t="s">
        <v>93</v>
      </c>
      <c r="BF316">
        <v>0</v>
      </c>
      <c r="BI316" t="s">
        <v>93</v>
      </c>
      <c r="BR316" t="s">
        <v>2085</v>
      </c>
    </row>
    <row r="317" spans="1:71" x14ac:dyDescent="0.2">
      <c r="A317" s="1">
        <v>45816</v>
      </c>
      <c r="B317" t="s">
        <v>2086</v>
      </c>
      <c r="C317" t="s">
        <v>73</v>
      </c>
      <c r="E317">
        <v>1</v>
      </c>
      <c r="F317" t="s">
        <v>74</v>
      </c>
      <c r="G317">
        <v>37.99</v>
      </c>
      <c r="H317">
        <v>0</v>
      </c>
      <c r="I317">
        <v>0</v>
      </c>
      <c r="J317">
        <v>0</v>
      </c>
      <c r="K317">
        <v>37.99</v>
      </c>
      <c r="L317" t="s">
        <v>422</v>
      </c>
      <c r="N317" t="s">
        <v>76</v>
      </c>
      <c r="O317" t="s">
        <v>77</v>
      </c>
      <c r="P317" s="1">
        <v>45816</v>
      </c>
      <c r="Q317" t="s">
        <v>194</v>
      </c>
      <c r="R317" t="s">
        <v>519</v>
      </c>
      <c r="S317" s="1">
        <v>45846</v>
      </c>
      <c r="T317" t="s">
        <v>2087</v>
      </c>
      <c r="U317">
        <v>1</v>
      </c>
      <c r="V317" t="s">
        <v>80</v>
      </c>
      <c r="W317">
        <v>37.99</v>
      </c>
      <c r="X317">
        <v>0</v>
      </c>
      <c r="Z317">
        <v>0</v>
      </c>
      <c r="AA317">
        <v>37.99</v>
      </c>
      <c r="AB317" t="s">
        <v>196</v>
      </c>
      <c r="AC317" t="s">
        <v>208</v>
      </c>
      <c r="AD317" t="s">
        <v>2088</v>
      </c>
      <c r="AE317" t="s">
        <v>2089</v>
      </c>
      <c r="AF317" t="str">
        <f>"41111700"</f>
        <v>41111700</v>
      </c>
      <c r="AG317" t="s">
        <v>168</v>
      </c>
      <c r="AH317" t="s">
        <v>524</v>
      </c>
      <c r="AI317" t="s">
        <v>525</v>
      </c>
      <c r="AJ317" t="s">
        <v>525</v>
      </c>
      <c r="AL317" t="s">
        <v>2090</v>
      </c>
      <c r="AM317" t="s">
        <v>2090</v>
      </c>
      <c r="AP317" t="s">
        <v>2091</v>
      </c>
      <c r="AQ317" t="s">
        <v>92</v>
      </c>
      <c r="AS317" t="s">
        <v>93</v>
      </c>
      <c r="AT317">
        <v>37.99</v>
      </c>
      <c r="AU317">
        <v>1</v>
      </c>
      <c r="AV317">
        <v>37.99</v>
      </c>
      <c r="AW317">
        <v>0</v>
      </c>
      <c r="AY317">
        <v>0</v>
      </c>
      <c r="AZ317">
        <v>37.99</v>
      </c>
      <c r="BB317" t="s">
        <v>94</v>
      </c>
      <c r="BD317" t="s">
        <v>94</v>
      </c>
      <c r="BE317" t="s">
        <v>431</v>
      </c>
      <c r="BF317">
        <v>2</v>
      </c>
      <c r="BI317" t="s">
        <v>93</v>
      </c>
      <c r="BR317" t="s">
        <v>2090</v>
      </c>
    </row>
    <row r="318" spans="1:71" x14ac:dyDescent="0.2">
      <c r="A318" s="1">
        <v>45816</v>
      </c>
      <c r="B318" t="s">
        <v>2092</v>
      </c>
      <c r="C318" t="s">
        <v>73</v>
      </c>
      <c r="E318">
        <v>1</v>
      </c>
      <c r="F318" t="s">
        <v>74</v>
      </c>
      <c r="G318">
        <v>68.989999999999995</v>
      </c>
      <c r="H318">
        <v>0</v>
      </c>
      <c r="I318">
        <v>0</v>
      </c>
      <c r="J318">
        <v>0</v>
      </c>
      <c r="K318">
        <v>68.989999999999995</v>
      </c>
      <c r="L318" t="s">
        <v>422</v>
      </c>
      <c r="N318" t="s">
        <v>76</v>
      </c>
      <c r="O318" t="s">
        <v>77</v>
      </c>
      <c r="P318" s="1">
        <v>45846</v>
      </c>
      <c r="Q318" t="s">
        <v>194</v>
      </c>
      <c r="R318" t="s">
        <v>519</v>
      </c>
      <c r="S318" s="1">
        <v>45877</v>
      </c>
      <c r="T318" t="s">
        <v>2044</v>
      </c>
      <c r="U318">
        <v>1</v>
      </c>
      <c r="V318" t="s">
        <v>80</v>
      </c>
      <c r="W318">
        <v>68.989999999999995</v>
      </c>
      <c r="X318">
        <v>0</v>
      </c>
      <c r="Z318">
        <v>0</v>
      </c>
      <c r="AA318">
        <v>68.989999999999995</v>
      </c>
      <c r="AB318" t="s">
        <v>196</v>
      </c>
      <c r="AC318" t="s">
        <v>131</v>
      </c>
      <c r="AD318" t="s">
        <v>2093</v>
      </c>
      <c r="AE318" t="s">
        <v>2094</v>
      </c>
      <c r="AF318" t="str">
        <f>"43191601"</f>
        <v>43191601</v>
      </c>
      <c r="AG318" t="s">
        <v>84</v>
      </c>
      <c r="AH318" t="s">
        <v>100</v>
      </c>
      <c r="AI318" t="s">
        <v>101</v>
      </c>
      <c r="AJ318" t="s">
        <v>1432</v>
      </c>
      <c r="AL318" t="s">
        <v>2095</v>
      </c>
      <c r="AM318" t="s">
        <v>2095</v>
      </c>
      <c r="AO318" t="s">
        <v>2096</v>
      </c>
      <c r="AP318" t="s">
        <v>2096</v>
      </c>
      <c r="AQ318" t="s">
        <v>92</v>
      </c>
      <c r="AS318" t="s">
        <v>93</v>
      </c>
      <c r="AT318">
        <v>68.989999999999995</v>
      </c>
      <c r="AU318">
        <v>1</v>
      </c>
      <c r="AV318">
        <v>68.989999999999995</v>
      </c>
      <c r="AW318">
        <v>0</v>
      </c>
      <c r="AY318">
        <v>0</v>
      </c>
      <c r="AZ318">
        <v>68.989999999999995</v>
      </c>
      <c r="BB318" t="s">
        <v>94</v>
      </c>
      <c r="BD318" t="s">
        <v>94</v>
      </c>
      <c r="BE318" t="s">
        <v>431</v>
      </c>
      <c r="BF318">
        <v>1</v>
      </c>
      <c r="BI318" t="s">
        <v>93</v>
      </c>
      <c r="BR318" t="s">
        <v>2097</v>
      </c>
      <c r="BS318" t="s">
        <v>308</v>
      </c>
    </row>
    <row r="319" spans="1:71" x14ac:dyDescent="0.2">
      <c r="A319" s="1">
        <v>45816</v>
      </c>
      <c r="B319" t="s">
        <v>2098</v>
      </c>
      <c r="C319" t="s">
        <v>73</v>
      </c>
      <c r="E319">
        <v>1</v>
      </c>
      <c r="F319" t="s">
        <v>74</v>
      </c>
      <c r="G319">
        <v>38.99</v>
      </c>
      <c r="H319">
        <v>0</v>
      </c>
      <c r="I319">
        <v>0</v>
      </c>
      <c r="J319">
        <v>0</v>
      </c>
      <c r="K319">
        <v>38.99</v>
      </c>
      <c r="L319" t="s">
        <v>422</v>
      </c>
      <c r="N319" t="s">
        <v>76</v>
      </c>
      <c r="O319" t="s">
        <v>77</v>
      </c>
      <c r="P319" s="1">
        <v>45846</v>
      </c>
      <c r="Q319" t="s">
        <v>194</v>
      </c>
      <c r="R319" t="s">
        <v>519</v>
      </c>
      <c r="S319" s="1">
        <v>45877</v>
      </c>
      <c r="T319" t="s">
        <v>1944</v>
      </c>
      <c r="U319">
        <v>1</v>
      </c>
      <c r="V319" t="s">
        <v>80</v>
      </c>
      <c r="W319">
        <v>38.99</v>
      </c>
      <c r="X319">
        <v>0</v>
      </c>
      <c r="Z319">
        <v>0</v>
      </c>
      <c r="AA319">
        <v>38.99</v>
      </c>
      <c r="AB319" t="s">
        <v>196</v>
      </c>
      <c r="AC319" t="s">
        <v>131</v>
      </c>
      <c r="AD319" t="s">
        <v>2099</v>
      </c>
      <c r="AE319" t="s">
        <v>2100</v>
      </c>
      <c r="AF319" t="str">
        <f>"43191600"</f>
        <v>43191600</v>
      </c>
      <c r="AG319" t="s">
        <v>84</v>
      </c>
      <c r="AH319" t="s">
        <v>100</v>
      </c>
      <c r="AI319" t="s">
        <v>101</v>
      </c>
      <c r="AJ319" t="s">
        <v>101</v>
      </c>
      <c r="AL319" t="s">
        <v>2095</v>
      </c>
      <c r="AM319" t="s">
        <v>2095</v>
      </c>
      <c r="AO319" t="str">
        <f>"337301"</f>
        <v>337301</v>
      </c>
      <c r="AP319" t="str">
        <f>"337301"</f>
        <v>337301</v>
      </c>
      <c r="AQ319" t="s">
        <v>92</v>
      </c>
      <c r="AS319" t="s">
        <v>93</v>
      </c>
      <c r="AT319">
        <v>38.99</v>
      </c>
      <c r="AU319">
        <v>1</v>
      </c>
      <c r="AV319">
        <v>38.99</v>
      </c>
      <c r="AW319">
        <v>0</v>
      </c>
      <c r="AY319">
        <v>0</v>
      </c>
      <c r="AZ319">
        <v>38.99</v>
      </c>
      <c r="BB319" t="s">
        <v>94</v>
      </c>
      <c r="BD319" t="s">
        <v>94</v>
      </c>
      <c r="BE319" t="s">
        <v>431</v>
      </c>
      <c r="BF319">
        <v>1</v>
      </c>
      <c r="BI319" t="s">
        <v>93</v>
      </c>
      <c r="BR319" t="s">
        <v>2097</v>
      </c>
      <c r="BS319" t="s">
        <v>308</v>
      </c>
    </row>
    <row r="320" spans="1:71" x14ac:dyDescent="0.2">
      <c r="A320" s="1">
        <v>45816</v>
      </c>
      <c r="B320" t="s">
        <v>2101</v>
      </c>
      <c r="C320" t="s">
        <v>73</v>
      </c>
      <c r="E320">
        <v>1</v>
      </c>
      <c r="F320" t="s">
        <v>74</v>
      </c>
      <c r="G320">
        <v>15.17</v>
      </c>
      <c r="H320">
        <v>0</v>
      </c>
      <c r="I320">
        <v>-0.91</v>
      </c>
      <c r="J320">
        <v>0</v>
      </c>
      <c r="K320">
        <v>14.26</v>
      </c>
      <c r="L320" t="s">
        <v>422</v>
      </c>
      <c r="N320" t="s">
        <v>76</v>
      </c>
      <c r="O320" t="s">
        <v>77</v>
      </c>
      <c r="P320" s="1">
        <v>45816</v>
      </c>
      <c r="Q320" t="s">
        <v>194</v>
      </c>
      <c r="R320" t="s">
        <v>519</v>
      </c>
      <c r="S320" s="1">
        <v>45877</v>
      </c>
      <c r="T320" t="s">
        <v>2102</v>
      </c>
      <c r="U320">
        <v>1</v>
      </c>
      <c r="V320" t="s">
        <v>80</v>
      </c>
      <c r="W320">
        <v>15.17</v>
      </c>
      <c r="X320">
        <v>0</v>
      </c>
      <c r="Y320">
        <v>-0.91</v>
      </c>
      <c r="Z320">
        <v>0</v>
      </c>
      <c r="AA320">
        <v>14.26</v>
      </c>
      <c r="AB320" t="s">
        <v>196</v>
      </c>
      <c r="AC320" t="s">
        <v>363</v>
      </c>
      <c r="AD320" t="s">
        <v>2103</v>
      </c>
      <c r="AE320" t="s">
        <v>2104</v>
      </c>
      <c r="AF320" t="str">
        <f>"46181700"</f>
        <v>46181700</v>
      </c>
      <c r="AG320" t="s">
        <v>451</v>
      </c>
      <c r="AH320" t="s">
        <v>1461</v>
      </c>
      <c r="AI320" t="s">
        <v>2105</v>
      </c>
      <c r="AJ320" t="s">
        <v>2105</v>
      </c>
      <c r="AL320" t="s">
        <v>560</v>
      </c>
      <c r="AM320" t="s">
        <v>1398</v>
      </c>
      <c r="AP320" t="s">
        <v>2106</v>
      </c>
      <c r="AQ320" t="s">
        <v>92</v>
      </c>
      <c r="AS320" t="s">
        <v>93</v>
      </c>
      <c r="AT320">
        <v>15.17</v>
      </c>
      <c r="AU320">
        <v>1</v>
      </c>
      <c r="AV320">
        <v>15.17</v>
      </c>
      <c r="AW320">
        <v>0</v>
      </c>
      <c r="AX320">
        <v>-0.91</v>
      </c>
      <c r="AY320">
        <v>0</v>
      </c>
      <c r="AZ320">
        <v>14.26</v>
      </c>
      <c r="BB320" t="s">
        <v>94</v>
      </c>
      <c r="BD320" t="s">
        <v>94</v>
      </c>
      <c r="BE320" t="s">
        <v>431</v>
      </c>
      <c r="BF320">
        <v>0.15</v>
      </c>
      <c r="BI320" t="s">
        <v>93</v>
      </c>
      <c r="BR320" t="s">
        <v>894</v>
      </c>
    </row>
    <row r="321" spans="1:71" x14ac:dyDescent="0.2">
      <c r="A321" s="1">
        <v>45816</v>
      </c>
      <c r="B321" t="s">
        <v>2107</v>
      </c>
      <c r="C321" t="s">
        <v>73</v>
      </c>
      <c r="E321">
        <v>1</v>
      </c>
      <c r="F321" t="s">
        <v>74</v>
      </c>
      <c r="G321">
        <v>17.809999999999999</v>
      </c>
      <c r="H321">
        <v>0</v>
      </c>
      <c r="I321">
        <v>0</v>
      </c>
      <c r="J321">
        <v>0</v>
      </c>
      <c r="K321">
        <v>17.809999999999999</v>
      </c>
      <c r="L321" t="s">
        <v>422</v>
      </c>
      <c r="N321" t="s">
        <v>76</v>
      </c>
      <c r="O321" t="s">
        <v>77</v>
      </c>
      <c r="P321" s="1">
        <v>45846</v>
      </c>
      <c r="Q321" t="s">
        <v>194</v>
      </c>
      <c r="R321" t="s">
        <v>519</v>
      </c>
      <c r="S321" s="1">
        <v>45877</v>
      </c>
      <c r="T321" t="s">
        <v>2044</v>
      </c>
      <c r="U321">
        <v>1</v>
      </c>
      <c r="V321" t="s">
        <v>80</v>
      </c>
      <c r="W321">
        <v>17.809999999999999</v>
      </c>
      <c r="X321">
        <v>0</v>
      </c>
      <c r="Z321">
        <v>0</v>
      </c>
      <c r="AA321">
        <v>17.809999999999999</v>
      </c>
      <c r="AB321" t="s">
        <v>196</v>
      </c>
      <c r="AC321" t="s">
        <v>131</v>
      </c>
      <c r="AD321" t="s">
        <v>2108</v>
      </c>
      <c r="AE321" t="s">
        <v>2109</v>
      </c>
      <c r="AF321" t="str">
        <f>"43191600"</f>
        <v>43191600</v>
      </c>
      <c r="AG321" t="s">
        <v>84</v>
      </c>
      <c r="AH321" t="s">
        <v>100</v>
      </c>
      <c r="AI321" t="s">
        <v>101</v>
      </c>
      <c r="AJ321" t="s">
        <v>101</v>
      </c>
      <c r="AL321" t="s">
        <v>543</v>
      </c>
      <c r="AM321" t="s">
        <v>543</v>
      </c>
      <c r="AO321" t="s">
        <v>2110</v>
      </c>
      <c r="AP321" t="s">
        <v>2110</v>
      </c>
      <c r="AQ321" t="s">
        <v>92</v>
      </c>
      <c r="AS321" t="s">
        <v>93</v>
      </c>
      <c r="AT321">
        <v>17.809999999999999</v>
      </c>
      <c r="AU321">
        <v>1</v>
      </c>
      <c r="AV321">
        <v>17.809999999999999</v>
      </c>
      <c r="AW321">
        <v>0</v>
      </c>
      <c r="AY321">
        <v>0</v>
      </c>
      <c r="AZ321">
        <v>17.809999999999999</v>
      </c>
      <c r="BB321" t="s">
        <v>94</v>
      </c>
      <c r="BD321" t="s">
        <v>94</v>
      </c>
      <c r="BE321" t="s">
        <v>431</v>
      </c>
      <c r="BF321">
        <v>1.1399999999999999</v>
      </c>
      <c r="BI321" t="s">
        <v>93</v>
      </c>
      <c r="BR321" t="s">
        <v>545</v>
      </c>
      <c r="BS321" t="s">
        <v>96</v>
      </c>
    </row>
    <row r="322" spans="1:71" x14ac:dyDescent="0.2">
      <c r="A322" s="1">
        <v>45816</v>
      </c>
      <c r="B322" t="s">
        <v>2111</v>
      </c>
      <c r="C322" t="s">
        <v>73</v>
      </c>
      <c r="E322">
        <v>1</v>
      </c>
      <c r="F322" t="s">
        <v>74</v>
      </c>
      <c r="G322">
        <v>13.99</v>
      </c>
      <c r="H322">
        <v>0</v>
      </c>
      <c r="I322">
        <v>0</v>
      </c>
      <c r="J322">
        <v>0</v>
      </c>
      <c r="K322">
        <v>13.99</v>
      </c>
      <c r="L322" t="s">
        <v>422</v>
      </c>
      <c r="N322" t="s">
        <v>76</v>
      </c>
      <c r="O322" t="s">
        <v>77</v>
      </c>
      <c r="P322" s="1">
        <v>45816</v>
      </c>
      <c r="Q322" t="s">
        <v>194</v>
      </c>
      <c r="R322" t="s">
        <v>519</v>
      </c>
      <c r="S322" s="1">
        <v>45846</v>
      </c>
      <c r="T322" t="s">
        <v>2112</v>
      </c>
      <c r="U322">
        <v>1</v>
      </c>
      <c r="V322" t="s">
        <v>80</v>
      </c>
      <c r="W322">
        <v>13.99</v>
      </c>
      <c r="X322">
        <v>0</v>
      </c>
      <c r="Z322">
        <v>0</v>
      </c>
      <c r="AA322">
        <v>13.99</v>
      </c>
      <c r="AB322" t="s">
        <v>196</v>
      </c>
      <c r="AC322" t="s">
        <v>1528</v>
      </c>
      <c r="AD322" t="s">
        <v>2113</v>
      </c>
      <c r="AE322" t="s">
        <v>2114</v>
      </c>
      <c r="AF322" t="str">
        <f>"44121700"</f>
        <v>44121700</v>
      </c>
      <c r="AG322" t="s">
        <v>199</v>
      </c>
      <c r="AH322" t="s">
        <v>1079</v>
      </c>
      <c r="AI322" t="s">
        <v>1080</v>
      </c>
      <c r="AJ322" t="s">
        <v>1080</v>
      </c>
      <c r="AL322" t="s">
        <v>2115</v>
      </c>
      <c r="AM322" t="s">
        <v>2116</v>
      </c>
      <c r="AO322" t="s">
        <v>2117</v>
      </c>
      <c r="AP322" t="s">
        <v>2118</v>
      </c>
      <c r="AQ322" t="s">
        <v>92</v>
      </c>
      <c r="AS322" t="s">
        <v>93</v>
      </c>
      <c r="AT322">
        <v>13.99</v>
      </c>
      <c r="AU322">
        <v>1</v>
      </c>
      <c r="AV322">
        <v>13.99</v>
      </c>
      <c r="AW322">
        <v>0</v>
      </c>
      <c r="AY322">
        <v>0</v>
      </c>
      <c r="AZ322">
        <v>13.99</v>
      </c>
      <c r="BB322" t="s">
        <v>94</v>
      </c>
      <c r="BD322" t="s">
        <v>94</v>
      </c>
      <c r="BE322" t="s">
        <v>93</v>
      </c>
      <c r="BF322">
        <v>0</v>
      </c>
      <c r="BI322" t="s">
        <v>93</v>
      </c>
      <c r="BR322" t="s">
        <v>2119</v>
      </c>
    </row>
    <row r="323" spans="1:71" x14ac:dyDescent="0.2">
      <c r="A323" s="1">
        <v>45816</v>
      </c>
      <c r="B323" t="s">
        <v>2120</v>
      </c>
      <c r="C323" t="s">
        <v>73</v>
      </c>
      <c r="E323">
        <v>1</v>
      </c>
      <c r="F323" t="s">
        <v>74</v>
      </c>
      <c r="G323">
        <v>9.07</v>
      </c>
      <c r="H323">
        <v>0</v>
      </c>
      <c r="I323">
        <v>0</v>
      </c>
      <c r="J323">
        <v>0</v>
      </c>
      <c r="K323">
        <v>9.07</v>
      </c>
      <c r="L323" t="s">
        <v>422</v>
      </c>
      <c r="N323" t="s">
        <v>76</v>
      </c>
      <c r="O323" t="s">
        <v>77</v>
      </c>
      <c r="P323" s="1">
        <v>45816</v>
      </c>
      <c r="Q323" t="s">
        <v>194</v>
      </c>
      <c r="R323" t="s">
        <v>519</v>
      </c>
      <c r="S323" t="s">
        <v>1181</v>
      </c>
      <c r="T323" t="s">
        <v>2121</v>
      </c>
      <c r="U323">
        <v>1</v>
      </c>
      <c r="V323" t="s">
        <v>80</v>
      </c>
      <c r="W323">
        <v>9.07</v>
      </c>
      <c r="X323">
        <v>0</v>
      </c>
      <c r="Z323">
        <v>0</v>
      </c>
      <c r="AA323">
        <v>9.07</v>
      </c>
      <c r="AB323" t="s">
        <v>554</v>
      </c>
      <c r="AC323" t="s">
        <v>81</v>
      </c>
      <c r="AD323" t="s">
        <v>2122</v>
      </c>
      <c r="AE323" t="s">
        <v>2123</v>
      </c>
      <c r="AF323" t="str">
        <f>"43222612"</f>
        <v>43222612</v>
      </c>
      <c r="AG323" t="s">
        <v>84</v>
      </c>
      <c r="AH323" t="s">
        <v>1414</v>
      </c>
      <c r="AI323" t="s">
        <v>1415</v>
      </c>
      <c r="AJ323" t="s">
        <v>1416</v>
      </c>
      <c r="AL323" t="s">
        <v>2124</v>
      </c>
      <c r="AM323" t="s">
        <v>2124</v>
      </c>
      <c r="AO323" t="s">
        <v>2125</v>
      </c>
      <c r="AP323" t="s">
        <v>2125</v>
      </c>
      <c r="AQ323" t="s">
        <v>92</v>
      </c>
      <c r="AS323" t="s">
        <v>93</v>
      </c>
      <c r="AT323">
        <v>9.07</v>
      </c>
      <c r="AU323">
        <v>1</v>
      </c>
      <c r="AV323">
        <v>9.07</v>
      </c>
      <c r="AW323">
        <v>0</v>
      </c>
      <c r="AY323">
        <v>0</v>
      </c>
      <c r="AZ323">
        <v>9.07</v>
      </c>
      <c r="BB323" t="s">
        <v>94</v>
      </c>
      <c r="BD323" t="s">
        <v>94</v>
      </c>
      <c r="BE323" t="s">
        <v>431</v>
      </c>
      <c r="BF323">
        <v>0.18</v>
      </c>
      <c r="BI323" t="s">
        <v>93</v>
      </c>
      <c r="BR323" t="s">
        <v>2126</v>
      </c>
    </row>
    <row r="324" spans="1:71" x14ac:dyDescent="0.2">
      <c r="A324" s="1">
        <v>45816</v>
      </c>
      <c r="B324" t="s">
        <v>2127</v>
      </c>
      <c r="C324" t="s">
        <v>73</v>
      </c>
      <c r="E324">
        <v>1</v>
      </c>
      <c r="F324" t="s">
        <v>74</v>
      </c>
      <c r="G324">
        <v>8.48</v>
      </c>
      <c r="H324">
        <v>0</v>
      </c>
      <c r="I324">
        <v>0</v>
      </c>
      <c r="J324">
        <v>0</v>
      </c>
      <c r="K324">
        <v>8.48</v>
      </c>
      <c r="L324" t="s">
        <v>422</v>
      </c>
      <c r="N324" t="s">
        <v>76</v>
      </c>
      <c r="O324" t="s">
        <v>77</v>
      </c>
      <c r="P324" s="1">
        <v>45816</v>
      </c>
      <c r="Q324" t="s">
        <v>194</v>
      </c>
      <c r="R324" t="s">
        <v>519</v>
      </c>
      <c r="S324" s="1">
        <v>45786</v>
      </c>
      <c r="T324" t="s">
        <v>2128</v>
      </c>
      <c r="U324">
        <v>1</v>
      </c>
      <c r="V324" t="s">
        <v>80</v>
      </c>
      <c r="W324">
        <v>8.48</v>
      </c>
      <c r="X324">
        <v>0</v>
      </c>
      <c r="Z324">
        <v>0</v>
      </c>
      <c r="AA324">
        <v>8.48</v>
      </c>
      <c r="AB324" t="s">
        <v>554</v>
      </c>
      <c r="AC324" t="s">
        <v>146</v>
      </c>
      <c r="AD324" t="s">
        <v>1730</v>
      </c>
      <c r="AE324" t="s">
        <v>1731</v>
      </c>
      <c r="AF324" t="str">
        <f>"40142000"</f>
        <v>40142000</v>
      </c>
      <c r="AG324" t="s">
        <v>289</v>
      </c>
      <c r="AH324" t="s">
        <v>1115</v>
      </c>
      <c r="AI324" t="s">
        <v>1390</v>
      </c>
      <c r="AJ324" t="s">
        <v>1390</v>
      </c>
      <c r="AL324" t="s">
        <v>1732</v>
      </c>
      <c r="AM324" t="s">
        <v>1733</v>
      </c>
      <c r="AO324" t="s">
        <v>1734</v>
      </c>
      <c r="AP324" t="s">
        <v>1734</v>
      </c>
      <c r="AQ324" t="s">
        <v>92</v>
      </c>
      <c r="AS324" t="s">
        <v>93</v>
      </c>
      <c r="AT324">
        <v>8.48</v>
      </c>
      <c r="AU324">
        <v>1</v>
      </c>
      <c r="AV324">
        <v>8.48</v>
      </c>
      <c r="AW324">
        <v>0</v>
      </c>
      <c r="AY324">
        <v>0</v>
      </c>
      <c r="AZ324">
        <v>8.48</v>
      </c>
      <c r="BB324" t="s">
        <v>94</v>
      </c>
      <c r="BD324" t="s">
        <v>94</v>
      </c>
      <c r="BE324" t="s">
        <v>431</v>
      </c>
      <c r="BF324">
        <v>0.09</v>
      </c>
      <c r="BI324" t="s">
        <v>93</v>
      </c>
      <c r="BR324" t="s">
        <v>1735</v>
      </c>
    </row>
    <row r="325" spans="1:71" x14ac:dyDescent="0.2">
      <c r="A325" s="1">
        <v>45816</v>
      </c>
      <c r="B325" t="s">
        <v>2129</v>
      </c>
      <c r="C325" t="s">
        <v>73</v>
      </c>
      <c r="E325">
        <v>1</v>
      </c>
      <c r="F325" t="s">
        <v>74</v>
      </c>
      <c r="G325">
        <v>17.989999999999998</v>
      </c>
      <c r="H325">
        <v>0</v>
      </c>
      <c r="I325">
        <v>0</v>
      </c>
      <c r="J325">
        <v>0</v>
      </c>
      <c r="K325">
        <v>17.989999999999998</v>
      </c>
      <c r="L325" t="s">
        <v>422</v>
      </c>
      <c r="N325" t="s">
        <v>76</v>
      </c>
      <c r="O325" t="s">
        <v>77</v>
      </c>
      <c r="P325" s="1">
        <v>45846</v>
      </c>
      <c r="Q325" t="s">
        <v>194</v>
      </c>
      <c r="R325" t="s">
        <v>519</v>
      </c>
      <c r="S325" s="1">
        <v>45877</v>
      </c>
      <c r="T325" t="s">
        <v>2019</v>
      </c>
      <c r="U325">
        <v>1</v>
      </c>
      <c r="V325" t="s">
        <v>80</v>
      </c>
      <c r="W325">
        <v>17.989999999999998</v>
      </c>
      <c r="X325">
        <v>0</v>
      </c>
      <c r="Z325">
        <v>0</v>
      </c>
      <c r="AA325">
        <v>17.989999999999998</v>
      </c>
      <c r="AB325" t="s">
        <v>196</v>
      </c>
      <c r="AC325" t="s">
        <v>81</v>
      </c>
      <c r="AD325" t="s">
        <v>2130</v>
      </c>
      <c r="AE325" t="s">
        <v>2131</v>
      </c>
      <c r="AF325" t="str">
        <f>"43211700"</f>
        <v>43211700</v>
      </c>
      <c r="AG325" t="s">
        <v>84</v>
      </c>
      <c r="AH325" t="s">
        <v>85</v>
      </c>
      <c r="AI325" t="s">
        <v>416</v>
      </c>
      <c r="AJ325" t="s">
        <v>416</v>
      </c>
      <c r="AL325" t="s">
        <v>2132</v>
      </c>
      <c r="AM325" t="s">
        <v>2133</v>
      </c>
      <c r="AO325" t="s">
        <v>2134</v>
      </c>
      <c r="AQ325" t="s">
        <v>92</v>
      </c>
      <c r="AS325" t="s">
        <v>93</v>
      </c>
      <c r="AT325">
        <v>17.989999999999998</v>
      </c>
      <c r="AU325">
        <v>1</v>
      </c>
      <c r="AV325">
        <v>17.989999999999998</v>
      </c>
      <c r="AW325">
        <v>0</v>
      </c>
      <c r="AY325">
        <v>0</v>
      </c>
      <c r="AZ325">
        <v>17.989999999999998</v>
      </c>
      <c r="BB325" t="s">
        <v>94</v>
      </c>
      <c r="BD325" t="s">
        <v>94</v>
      </c>
      <c r="BE325" t="s">
        <v>93</v>
      </c>
      <c r="BF325">
        <v>0</v>
      </c>
      <c r="BI325" t="s">
        <v>93</v>
      </c>
      <c r="BR325" t="s">
        <v>2133</v>
      </c>
    </row>
    <row r="326" spans="1:71" x14ac:dyDescent="0.2">
      <c r="A326" s="1">
        <v>45816</v>
      </c>
      <c r="B326" t="s">
        <v>2135</v>
      </c>
      <c r="C326" t="s">
        <v>73</v>
      </c>
      <c r="E326">
        <v>1</v>
      </c>
      <c r="F326" t="s">
        <v>74</v>
      </c>
      <c r="G326">
        <v>12.99</v>
      </c>
      <c r="H326">
        <v>0</v>
      </c>
      <c r="I326">
        <v>0</v>
      </c>
      <c r="J326">
        <v>0</v>
      </c>
      <c r="K326">
        <v>12.99</v>
      </c>
      <c r="L326" t="s">
        <v>422</v>
      </c>
      <c r="N326" t="s">
        <v>76</v>
      </c>
      <c r="O326" t="s">
        <v>77</v>
      </c>
      <c r="P326" s="1">
        <v>45846</v>
      </c>
      <c r="Q326" t="s">
        <v>194</v>
      </c>
      <c r="R326" t="s">
        <v>519</v>
      </c>
      <c r="S326" s="1">
        <v>45877</v>
      </c>
      <c r="T326" t="s">
        <v>2075</v>
      </c>
      <c r="U326">
        <v>1</v>
      </c>
      <c r="V326" t="s">
        <v>80</v>
      </c>
      <c r="W326">
        <v>12.99</v>
      </c>
      <c r="X326">
        <v>0</v>
      </c>
      <c r="Z326">
        <v>0</v>
      </c>
      <c r="AA326">
        <v>12.99</v>
      </c>
      <c r="AB326" t="s">
        <v>196</v>
      </c>
      <c r="AC326" t="s">
        <v>139</v>
      </c>
      <c r="AD326" t="s">
        <v>2136</v>
      </c>
      <c r="AE326" t="s">
        <v>2137</v>
      </c>
      <c r="AF326" t="str">
        <f>"43211609"</f>
        <v>43211609</v>
      </c>
      <c r="AG326" t="s">
        <v>84</v>
      </c>
      <c r="AH326" t="s">
        <v>85</v>
      </c>
      <c r="AI326" t="s">
        <v>86</v>
      </c>
      <c r="AJ326" t="s">
        <v>178</v>
      </c>
      <c r="AL326" t="s">
        <v>2138</v>
      </c>
      <c r="AM326" t="s">
        <v>2138</v>
      </c>
      <c r="AO326" t="s">
        <v>2139</v>
      </c>
      <c r="AP326" t="s">
        <v>2139</v>
      </c>
      <c r="AQ326" t="s">
        <v>92</v>
      </c>
      <c r="AS326" t="s">
        <v>93</v>
      </c>
      <c r="AT326">
        <v>12.99</v>
      </c>
      <c r="AU326">
        <v>1</v>
      </c>
      <c r="AV326">
        <v>12.99</v>
      </c>
      <c r="AW326">
        <v>0</v>
      </c>
      <c r="AY326">
        <v>0</v>
      </c>
      <c r="AZ326">
        <v>12.99</v>
      </c>
      <c r="BB326" t="s">
        <v>94</v>
      </c>
      <c r="BD326" t="s">
        <v>94</v>
      </c>
      <c r="BE326" t="s">
        <v>93</v>
      </c>
      <c r="BF326">
        <v>0</v>
      </c>
      <c r="BI326" t="s">
        <v>93</v>
      </c>
      <c r="BR326" t="s">
        <v>2140</v>
      </c>
    </row>
    <row r="327" spans="1:71" x14ac:dyDescent="0.2">
      <c r="A327" s="1">
        <v>45785</v>
      </c>
      <c r="B327" t="s">
        <v>2141</v>
      </c>
      <c r="C327" t="s">
        <v>73</v>
      </c>
      <c r="E327">
        <v>1</v>
      </c>
      <c r="F327" t="s">
        <v>74</v>
      </c>
      <c r="G327">
        <v>8.99</v>
      </c>
      <c r="H327">
        <v>0</v>
      </c>
      <c r="I327">
        <v>0</v>
      </c>
      <c r="J327">
        <v>0</v>
      </c>
      <c r="K327">
        <v>8.99</v>
      </c>
      <c r="L327" t="s">
        <v>422</v>
      </c>
      <c r="N327" t="s">
        <v>76</v>
      </c>
      <c r="O327" t="s">
        <v>77</v>
      </c>
      <c r="P327" s="1">
        <v>45846</v>
      </c>
      <c r="Q327" t="s">
        <v>194</v>
      </c>
      <c r="R327" t="s">
        <v>519</v>
      </c>
      <c r="S327" s="1">
        <v>45877</v>
      </c>
      <c r="T327" t="s">
        <v>2075</v>
      </c>
      <c r="U327">
        <v>1</v>
      </c>
      <c r="V327" t="s">
        <v>80</v>
      </c>
      <c r="W327">
        <v>8.99</v>
      </c>
      <c r="X327">
        <v>0</v>
      </c>
      <c r="Z327">
        <v>0</v>
      </c>
      <c r="AA327">
        <v>8.99</v>
      </c>
      <c r="AB327" t="s">
        <v>196</v>
      </c>
      <c r="AC327" t="s">
        <v>1142</v>
      </c>
      <c r="AD327" t="s">
        <v>2142</v>
      </c>
      <c r="AE327" t="s">
        <v>2143</v>
      </c>
      <c r="AF327" t="str">
        <f>"55121607"</f>
        <v>55121607</v>
      </c>
      <c r="AG327" t="s">
        <v>2144</v>
      </c>
      <c r="AH327" t="s">
        <v>2145</v>
      </c>
      <c r="AI327" t="s">
        <v>2146</v>
      </c>
      <c r="AJ327" t="s">
        <v>2147</v>
      </c>
      <c r="AK327" t="s">
        <v>1148</v>
      </c>
      <c r="AL327" t="s">
        <v>368</v>
      </c>
      <c r="AM327" t="s">
        <v>368</v>
      </c>
      <c r="AO327" t="str">
        <f>"2010170"</f>
        <v>2010170</v>
      </c>
      <c r="AP327" t="str">
        <f>"2010170"</f>
        <v>2010170</v>
      </c>
      <c r="AQ327" t="s">
        <v>92</v>
      </c>
      <c r="AS327" t="s">
        <v>93</v>
      </c>
      <c r="AT327">
        <v>8.99</v>
      </c>
      <c r="AU327">
        <v>1</v>
      </c>
      <c r="AV327">
        <v>8.99</v>
      </c>
      <c r="AW327">
        <v>0</v>
      </c>
      <c r="AY327">
        <v>0</v>
      </c>
      <c r="AZ327">
        <v>8.99</v>
      </c>
      <c r="BB327" t="s">
        <v>94</v>
      </c>
      <c r="BD327" t="s">
        <v>94</v>
      </c>
      <c r="BE327" t="s">
        <v>93</v>
      </c>
      <c r="BF327">
        <v>0</v>
      </c>
      <c r="BI327" t="s">
        <v>93</v>
      </c>
      <c r="BR327" t="s">
        <v>324</v>
      </c>
    </row>
    <row r="328" spans="1:71" x14ac:dyDescent="0.2">
      <c r="A328" s="1">
        <v>45785</v>
      </c>
      <c r="B328" t="s">
        <v>2148</v>
      </c>
      <c r="C328" t="s">
        <v>73</v>
      </c>
      <c r="E328">
        <v>1</v>
      </c>
      <c r="F328" t="s">
        <v>74</v>
      </c>
      <c r="G328">
        <v>29.95</v>
      </c>
      <c r="H328">
        <v>0</v>
      </c>
      <c r="I328">
        <v>0</v>
      </c>
      <c r="J328">
        <v>0</v>
      </c>
      <c r="K328">
        <v>29.95</v>
      </c>
      <c r="L328" t="s">
        <v>422</v>
      </c>
      <c r="N328" t="s">
        <v>76</v>
      </c>
      <c r="O328" t="s">
        <v>77</v>
      </c>
      <c r="P328" s="1">
        <v>45816</v>
      </c>
      <c r="Q328" t="s">
        <v>194</v>
      </c>
      <c r="R328" t="s">
        <v>519</v>
      </c>
      <c r="S328" s="1">
        <v>45846</v>
      </c>
      <c r="T328" t="str">
        <f>"9361289725252239176298"</f>
        <v>9361289725252239176298</v>
      </c>
      <c r="U328">
        <v>1</v>
      </c>
      <c r="V328" t="s">
        <v>80</v>
      </c>
      <c r="W328">
        <v>29.95</v>
      </c>
      <c r="X328">
        <v>0</v>
      </c>
      <c r="Z328">
        <v>0</v>
      </c>
      <c r="AA328">
        <v>29.95</v>
      </c>
      <c r="AB328" t="s">
        <v>207</v>
      </c>
      <c r="AC328" t="s">
        <v>2149</v>
      </c>
      <c r="AD328" t="s">
        <v>2150</v>
      </c>
      <c r="AE328" t="s">
        <v>2151</v>
      </c>
      <c r="AF328" t="str">
        <f>"46182208"</f>
        <v>46182208</v>
      </c>
      <c r="AG328" t="s">
        <v>451</v>
      </c>
      <c r="AH328" t="s">
        <v>1461</v>
      </c>
      <c r="AI328" t="s">
        <v>1531</v>
      </c>
      <c r="AJ328" t="s">
        <v>2152</v>
      </c>
      <c r="AL328" t="s">
        <v>2153</v>
      </c>
      <c r="AM328" t="s">
        <v>2153</v>
      </c>
      <c r="AO328" t="s">
        <v>2154</v>
      </c>
      <c r="AP328" t="s">
        <v>2155</v>
      </c>
      <c r="AQ328" t="s">
        <v>92</v>
      </c>
      <c r="AS328" t="s">
        <v>93</v>
      </c>
      <c r="AT328">
        <v>29.95</v>
      </c>
      <c r="AU328">
        <v>1</v>
      </c>
      <c r="AV328">
        <v>29.95</v>
      </c>
      <c r="AW328">
        <v>0</v>
      </c>
      <c r="AY328">
        <v>0</v>
      </c>
      <c r="AZ328">
        <v>29.95</v>
      </c>
      <c r="BB328" t="s">
        <v>94</v>
      </c>
      <c r="BD328" t="s">
        <v>94</v>
      </c>
      <c r="BE328" t="s">
        <v>93</v>
      </c>
      <c r="BF328">
        <v>0</v>
      </c>
      <c r="BI328" t="s">
        <v>93</v>
      </c>
      <c r="BR328" t="s">
        <v>2156</v>
      </c>
      <c r="BS328" t="s">
        <v>978</v>
      </c>
    </row>
    <row r="329" spans="1:71" x14ac:dyDescent="0.2">
      <c r="A329" s="1">
        <v>45785</v>
      </c>
      <c r="B329" t="s">
        <v>2157</v>
      </c>
      <c r="C329" t="s">
        <v>73</v>
      </c>
      <c r="E329">
        <v>1</v>
      </c>
      <c r="F329" t="s">
        <v>74</v>
      </c>
      <c r="G329">
        <v>122.8</v>
      </c>
      <c r="H329">
        <v>0</v>
      </c>
      <c r="I329">
        <v>0</v>
      </c>
      <c r="J329">
        <v>0</v>
      </c>
      <c r="K329">
        <v>122.8</v>
      </c>
      <c r="L329" t="s">
        <v>422</v>
      </c>
      <c r="N329" t="s">
        <v>76</v>
      </c>
      <c r="O329" t="s">
        <v>77</v>
      </c>
      <c r="P329" s="1">
        <v>45846</v>
      </c>
      <c r="Q329" t="s">
        <v>194</v>
      </c>
      <c r="R329" t="s">
        <v>519</v>
      </c>
      <c r="S329" s="1">
        <v>45877</v>
      </c>
      <c r="T329" t="s">
        <v>2075</v>
      </c>
      <c r="U329">
        <v>2</v>
      </c>
      <c r="V329" t="s">
        <v>80</v>
      </c>
      <c r="W329">
        <v>122.8</v>
      </c>
      <c r="X329">
        <v>0</v>
      </c>
      <c r="Z329">
        <v>0</v>
      </c>
      <c r="AA329">
        <v>122.8</v>
      </c>
      <c r="AB329" t="s">
        <v>196</v>
      </c>
      <c r="AC329" t="s">
        <v>81</v>
      </c>
      <c r="AD329" t="s">
        <v>1573</v>
      </c>
      <c r="AE329" t="s">
        <v>1574</v>
      </c>
      <c r="AF329" t="str">
        <f>"52161500"</f>
        <v>52161500</v>
      </c>
      <c r="AG329" t="s">
        <v>158</v>
      </c>
      <c r="AH329" t="s">
        <v>186</v>
      </c>
      <c r="AI329" t="s">
        <v>187</v>
      </c>
      <c r="AJ329" t="s">
        <v>187</v>
      </c>
      <c r="AK329" t="s">
        <v>1575</v>
      </c>
      <c r="AL329" t="s">
        <v>1554</v>
      </c>
      <c r="AM329" t="s">
        <v>1554</v>
      </c>
      <c r="AO329" t="s">
        <v>1576</v>
      </c>
      <c r="AP329" t="s">
        <v>1576</v>
      </c>
      <c r="AQ329" t="s">
        <v>92</v>
      </c>
      <c r="AS329" t="s">
        <v>93</v>
      </c>
      <c r="AT329">
        <v>122.8</v>
      </c>
      <c r="AU329">
        <v>1</v>
      </c>
      <c r="AV329">
        <v>122.8</v>
      </c>
      <c r="AW329">
        <v>0</v>
      </c>
      <c r="AY329">
        <v>0</v>
      </c>
      <c r="AZ329">
        <v>122.8</v>
      </c>
      <c r="BB329" t="s">
        <v>94</v>
      </c>
      <c r="BD329" t="s">
        <v>94</v>
      </c>
      <c r="BE329" t="s">
        <v>93</v>
      </c>
      <c r="BF329">
        <v>0</v>
      </c>
      <c r="BI329" t="s">
        <v>93</v>
      </c>
      <c r="BR329" t="s">
        <v>324</v>
      </c>
    </row>
    <row r="330" spans="1:71" x14ac:dyDescent="0.2">
      <c r="A330" s="1">
        <v>45785</v>
      </c>
      <c r="B330" t="s">
        <v>2158</v>
      </c>
      <c r="C330" t="s">
        <v>73</v>
      </c>
      <c r="E330">
        <v>1</v>
      </c>
      <c r="F330" t="s">
        <v>74</v>
      </c>
      <c r="G330">
        <v>14.99</v>
      </c>
      <c r="H330">
        <v>0</v>
      </c>
      <c r="I330">
        <v>0</v>
      </c>
      <c r="J330">
        <v>0</v>
      </c>
      <c r="K330">
        <v>14.99</v>
      </c>
      <c r="L330" t="s">
        <v>422</v>
      </c>
      <c r="N330" t="s">
        <v>76</v>
      </c>
      <c r="O330" t="s">
        <v>77</v>
      </c>
      <c r="P330" s="1">
        <v>45846</v>
      </c>
      <c r="Q330" t="s">
        <v>194</v>
      </c>
      <c r="R330" t="s">
        <v>519</v>
      </c>
      <c r="S330" s="1">
        <v>45877</v>
      </c>
      <c r="T330" t="s">
        <v>2075</v>
      </c>
      <c r="U330">
        <v>1</v>
      </c>
      <c r="V330" t="s">
        <v>80</v>
      </c>
      <c r="W330">
        <v>14.99</v>
      </c>
      <c r="X330">
        <v>0</v>
      </c>
      <c r="Z330">
        <v>0</v>
      </c>
      <c r="AA330">
        <v>14.99</v>
      </c>
      <c r="AB330" t="s">
        <v>196</v>
      </c>
      <c r="AC330" t="s">
        <v>670</v>
      </c>
      <c r="AD330" t="s">
        <v>2159</v>
      </c>
      <c r="AE330" t="s">
        <v>2160</v>
      </c>
      <c r="AF330" t="str">
        <f>"45121600"</f>
        <v>45121600</v>
      </c>
      <c r="AG330" t="s">
        <v>211</v>
      </c>
      <c r="AH330" t="s">
        <v>212</v>
      </c>
      <c r="AI330" t="s">
        <v>213</v>
      </c>
      <c r="AJ330" t="s">
        <v>213</v>
      </c>
      <c r="AL330" t="s">
        <v>2161</v>
      </c>
      <c r="AM330" t="s">
        <v>2161</v>
      </c>
      <c r="AO330" t="s">
        <v>2162</v>
      </c>
      <c r="AQ330" t="s">
        <v>92</v>
      </c>
      <c r="AS330" t="s">
        <v>93</v>
      </c>
      <c r="AT330">
        <v>14.99</v>
      </c>
      <c r="AU330">
        <v>1</v>
      </c>
      <c r="AV330">
        <v>14.99</v>
      </c>
      <c r="AW330">
        <v>0</v>
      </c>
      <c r="AY330">
        <v>0</v>
      </c>
      <c r="AZ330">
        <v>14.99</v>
      </c>
      <c r="BB330" t="s">
        <v>94</v>
      </c>
      <c r="BD330" t="s">
        <v>94</v>
      </c>
      <c r="BE330" t="s">
        <v>431</v>
      </c>
      <c r="BF330">
        <v>1</v>
      </c>
      <c r="BI330" t="s">
        <v>93</v>
      </c>
      <c r="BR330" t="s">
        <v>2163</v>
      </c>
    </row>
    <row r="331" spans="1:71" x14ac:dyDescent="0.2">
      <c r="A331" s="1">
        <v>45785</v>
      </c>
      <c r="B331" t="s">
        <v>2164</v>
      </c>
      <c r="C331" t="s">
        <v>73</v>
      </c>
      <c r="E331">
        <v>1</v>
      </c>
      <c r="F331" t="s">
        <v>74</v>
      </c>
      <c r="G331">
        <v>19.079999999999998</v>
      </c>
      <c r="H331">
        <v>0</v>
      </c>
      <c r="I331">
        <v>0</v>
      </c>
      <c r="J331">
        <v>0</v>
      </c>
      <c r="K331">
        <v>19.079999999999998</v>
      </c>
      <c r="L331" t="s">
        <v>422</v>
      </c>
      <c r="N331" t="s">
        <v>76</v>
      </c>
      <c r="O331" t="s">
        <v>77</v>
      </c>
      <c r="P331" s="1">
        <v>45816</v>
      </c>
      <c r="Q331" t="s">
        <v>194</v>
      </c>
      <c r="R331" t="s">
        <v>519</v>
      </c>
      <c r="S331" t="s">
        <v>516</v>
      </c>
      <c r="T331" t="s">
        <v>2165</v>
      </c>
      <c r="U331">
        <v>1</v>
      </c>
      <c r="V331" t="s">
        <v>80</v>
      </c>
      <c r="W331">
        <v>19.079999999999998</v>
      </c>
      <c r="X331">
        <v>0</v>
      </c>
      <c r="Z331">
        <v>0</v>
      </c>
      <c r="AA331">
        <v>19.079999999999998</v>
      </c>
      <c r="AB331" t="s">
        <v>691</v>
      </c>
      <c r="AC331" t="s">
        <v>131</v>
      </c>
      <c r="AD331" t="s">
        <v>2166</v>
      </c>
      <c r="AE331" t="s">
        <v>2167</v>
      </c>
      <c r="AF331" t="str">
        <f>"43191601"</f>
        <v>43191601</v>
      </c>
      <c r="AG331" t="s">
        <v>84</v>
      </c>
      <c r="AH331" t="s">
        <v>100</v>
      </c>
      <c r="AI331" t="s">
        <v>101</v>
      </c>
      <c r="AJ331" t="s">
        <v>1432</v>
      </c>
      <c r="AK331" t="s">
        <v>2168</v>
      </c>
      <c r="AL331" t="s">
        <v>2169</v>
      </c>
      <c r="AM331" t="s">
        <v>2170</v>
      </c>
      <c r="AO331" t="s">
        <v>2171</v>
      </c>
      <c r="AP331" t="s">
        <v>2171</v>
      </c>
      <c r="AQ331" t="s">
        <v>92</v>
      </c>
      <c r="AS331" t="s">
        <v>93</v>
      </c>
      <c r="AT331">
        <v>19.079999999999998</v>
      </c>
      <c r="AU331">
        <v>1</v>
      </c>
      <c r="AV331">
        <v>19.079999999999998</v>
      </c>
      <c r="AW331">
        <v>0</v>
      </c>
      <c r="AY331">
        <v>0</v>
      </c>
      <c r="AZ331">
        <v>19.079999999999998</v>
      </c>
      <c r="BB331" t="s">
        <v>94</v>
      </c>
      <c r="BD331" t="s">
        <v>94</v>
      </c>
      <c r="BE331" t="s">
        <v>93</v>
      </c>
      <c r="BF331">
        <v>0</v>
      </c>
      <c r="BI331" t="s">
        <v>93</v>
      </c>
      <c r="BR331" t="s">
        <v>324</v>
      </c>
    </row>
    <row r="332" spans="1:71" x14ac:dyDescent="0.2">
      <c r="A332" s="1">
        <v>45785</v>
      </c>
      <c r="B332" t="s">
        <v>2172</v>
      </c>
      <c r="C332" t="s">
        <v>73</v>
      </c>
      <c r="E332">
        <v>1</v>
      </c>
      <c r="F332" t="s">
        <v>74</v>
      </c>
      <c r="G332">
        <v>6.14</v>
      </c>
      <c r="H332">
        <v>0</v>
      </c>
      <c r="I332">
        <v>0</v>
      </c>
      <c r="J332">
        <v>0</v>
      </c>
      <c r="K332">
        <v>6.14</v>
      </c>
      <c r="L332" t="s">
        <v>422</v>
      </c>
      <c r="N332" t="s">
        <v>76</v>
      </c>
      <c r="O332" t="s">
        <v>77</v>
      </c>
      <c r="P332" s="1">
        <v>45846</v>
      </c>
      <c r="Q332" t="s">
        <v>194</v>
      </c>
      <c r="R332" t="s">
        <v>519</v>
      </c>
      <c r="S332" s="1">
        <v>45877</v>
      </c>
      <c r="T332" t="s">
        <v>2075</v>
      </c>
      <c r="U332">
        <v>1</v>
      </c>
      <c r="V332" t="s">
        <v>80</v>
      </c>
      <c r="W332">
        <v>6.14</v>
      </c>
      <c r="X332">
        <v>0</v>
      </c>
      <c r="Z332">
        <v>0</v>
      </c>
      <c r="AA332">
        <v>6.14</v>
      </c>
      <c r="AB332" t="s">
        <v>196</v>
      </c>
      <c r="AC332" t="s">
        <v>146</v>
      </c>
      <c r="AD332" t="s">
        <v>2173</v>
      </c>
      <c r="AE332" t="s">
        <v>2174</v>
      </c>
      <c r="AF332" t="str">
        <f>"40141600"</f>
        <v>40141600</v>
      </c>
      <c r="AG332" t="s">
        <v>289</v>
      </c>
      <c r="AH332" t="s">
        <v>1115</v>
      </c>
      <c r="AI332" t="s">
        <v>1116</v>
      </c>
      <c r="AJ332" t="s">
        <v>1116</v>
      </c>
      <c r="AL332" t="s">
        <v>1305</v>
      </c>
      <c r="AM332" t="s">
        <v>1305</v>
      </c>
      <c r="AO332" t="s">
        <v>2175</v>
      </c>
      <c r="AP332" t="s">
        <v>2175</v>
      </c>
      <c r="AQ332" t="s">
        <v>92</v>
      </c>
      <c r="AS332" t="s">
        <v>93</v>
      </c>
      <c r="AT332">
        <v>6.14</v>
      </c>
      <c r="AU332">
        <v>1</v>
      </c>
      <c r="AV332">
        <v>6.14</v>
      </c>
      <c r="AW332">
        <v>0</v>
      </c>
      <c r="AY332">
        <v>0</v>
      </c>
      <c r="AZ332">
        <v>6.14</v>
      </c>
      <c r="BB332" t="s">
        <v>94</v>
      </c>
      <c r="BD332" t="s">
        <v>94</v>
      </c>
      <c r="BE332" t="s">
        <v>431</v>
      </c>
      <c r="BF332">
        <v>0.33</v>
      </c>
      <c r="BI332" t="s">
        <v>93</v>
      </c>
      <c r="BR332" t="s">
        <v>1305</v>
      </c>
    </row>
    <row r="333" spans="1:71" x14ac:dyDescent="0.2">
      <c r="A333" s="1">
        <v>45785</v>
      </c>
      <c r="B333" t="s">
        <v>2176</v>
      </c>
      <c r="C333" t="s">
        <v>73</v>
      </c>
      <c r="E333">
        <v>1</v>
      </c>
      <c r="F333" t="s">
        <v>74</v>
      </c>
      <c r="G333">
        <v>11.43</v>
      </c>
      <c r="H333">
        <v>0</v>
      </c>
      <c r="I333">
        <v>0</v>
      </c>
      <c r="J333">
        <v>0</v>
      </c>
      <c r="K333">
        <v>11.43</v>
      </c>
      <c r="L333" t="s">
        <v>422</v>
      </c>
      <c r="N333" t="s">
        <v>76</v>
      </c>
      <c r="O333" t="s">
        <v>77</v>
      </c>
      <c r="P333" s="1">
        <v>45938</v>
      </c>
      <c r="Q333" t="s">
        <v>194</v>
      </c>
      <c r="R333" t="s">
        <v>519</v>
      </c>
      <c r="S333" s="1">
        <v>45969</v>
      </c>
      <c r="T333" t="s">
        <v>1853</v>
      </c>
      <c r="U333">
        <v>1</v>
      </c>
      <c r="V333" t="s">
        <v>80</v>
      </c>
      <c r="W333">
        <v>11.43</v>
      </c>
      <c r="X333">
        <v>0</v>
      </c>
      <c r="Z333">
        <v>0</v>
      </c>
      <c r="AA333">
        <v>11.43</v>
      </c>
      <c r="AB333" t="s">
        <v>196</v>
      </c>
      <c r="AC333" t="s">
        <v>459</v>
      </c>
      <c r="AD333" t="s">
        <v>2177</v>
      </c>
      <c r="AE333" t="s">
        <v>2178</v>
      </c>
      <c r="AF333" t="str">
        <f>"39111610"</f>
        <v>39111610</v>
      </c>
      <c r="AG333" t="s">
        <v>354</v>
      </c>
      <c r="AH333" t="s">
        <v>355</v>
      </c>
      <c r="AI333" t="s">
        <v>356</v>
      </c>
      <c r="AJ333" t="s">
        <v>357</v>
      </c>
      <c r="AL333" t="s">
        <v>2179</v>
      </c>
      <c r="AM333" t="s">
        <v>2179</v>
      </c>
      <c r="AO333" t="s">
        <v>2180</v>
      </c>
      <c r="AP333" t="s">
        <v>2181</v>
      </c>
      <c r="AQ333" t="s">
        <v>92</v>
      </c>
      <c r="AS333" t="s">
        <v>93</v>
      </c>
      <c r="AT333">
        <v>11.43</v>
      </c>
      <c r="AU333">
        <v>1</v>
      </c>
      <c r="AV333">
        <v>11.43</v>
      </c>
      <c r="AW333">
        <v>0</v>
      </c>
      <c r="AY333">
        <v>0</v>
      </c>
      <c r="AZ333">
        <v>11.43</v>
      </c>
      <c r="BB333" t="s">
        <v>94</v>
      </c>
      <c r="BD333" t="s">
        <v>94</v>
      </c>
      <c r="BE333" t="s">
        <v>93</v>
      </c>
      <c r="BF333">
        <v>0</v>
      </c>
      <c r="BI333" t="s">
        <v>93</v>
      </c>
      <c r="BR333" t="s">
        <v>2182</v>
      </c>
      <c r="BS333" t="s">
        <v>371</v>
      </c>
    </row>
    <row r="334" spans="1:71" x14ac:dyDescent="0.2">
      <c r="A334" s="1">
        <v>45785</v>
      </c>
      <c r="B334" t="s">
        <v>2183</v>
      </c>
      <c r="C334" t="s">
        <v>73</v>
      </c>
      <c r="E334">
        <v>1</v>
      </c>
      <c r="F334" t="s">
        <v>74</v>
      </c>
      <c r="G334">
        <v>14.24</v>
      </c>
      <c r="H334">
        <v>0</v>
      </c>
      <c r="I334">
        <v>0</v>
      </c>
      <c r="J334">
        <v>0</v>
      </c>
      <c r="K334">
        <v>14.24</v>
      </c>
      <c r="L334" t="s">
        <v>422</v>
      </c>
      <c r="N334" t="s">
        <v>76</v>
      </c>
      <c r="O334" t="s">
        <v>77</v>
      </c>
      <c r="P334" s="1">
        <v>45938</v>
      </c>
      <c r="Q334" t="s">
        <v>194</v>
      </c>
      <c r="R334" t="s">
        <v>519</v>
      </c>
      <c r="S334" s="1">
        <v>45969</v>
      </c>
      <c r="T334" t="s">
        <v>1853</v>
      </c>
      <c r="U334">
        <v>1</v>
      </c>
      <c r="V334" t="s">
        <v>80</v>
      </c>
      <c r="W334">
        <v>14.24</v>
      </c>
      <c r="X334">
        <v>0</v>
      </c>
      <c r="Z334">
        <v>0</v>
      </c>
      <c r="AA334">
        <v>14.24</v>
      </c>
      <c r="AB334" t="s">
        <v>196</v>
      </c>
      <c r="AC334" t="s">
        <v>763</v>
      </c>
      <c r="AD334" t="s">
        <v>2184</v>
      </c>
      <c r="AE334" t="s">
        <v>2185</v>
      </c>
      <c r="AF334" t="str">
        <f>"46171600"</f>
        <v>46171600</v>
      </c>
      <c r="AG334" t="s">
        <v>451</v>
      </c>
      <c r="AH334" t="s">
        <v>452</v>
      </c>
      <c r="AI334" t="s">
        <v>701</v>
      </c>
      <c r="AJ334" t="s">
        <v>701</v>
      </c>
      <c r="AL334" t="s">
        <v>2186</v>
      </c>
      <c r="AM334" t="s">
        <v>2186</v>
      </c>
      <c r="AO334" t="s">
        <v>2187</v>
      </c>
      <c r="AP334" t="s">
        <v>2187</v>
      </c>
      <c r="AQ334" t="s">
        <v>92</v>
      </c>
      <c r="AS334" t="s">
        <v>93</v>
      </c>
      <c r="AT334">
        <v>14.24</v>
      </c>
      <c r="AU334">
        <v>1</v>
      </c>
      <c r="AV334">
        <v>14.24</v>
      </c>
      <c r="AW334">
        <v>0</v>
      </c>
      <c r="AY334">
        <v>0</v>
      </c>
      <c r="AZ334">
        <v>14.24</v>
      </c>
      <c r="BB334" t="s">
        <v>94</v>
      </c>
      <c r="BD334" t="s">
        <v>94</v>
      </c>
      <c r="BE334" t="s">
        <v>93</v>
      </c>
      <c r="BF334">
        <v>0</v>
      </c>
      <c r="BI334" t="s">
        <v>93</v>
      </c>
      <c r="BR334" t="s">
        <v>2188</v>
      </c>
    </row>
    <row r="335" spans="1:71" x14ac:dyDescent="0.2">
      <c r="A335" s="1">
        <v>45785</v>
      </c>
      <c r="B335" t="s">
        <v>2189</v>
      </c>
      <c r="C335" t="s">
        <v>73</v>
      </c>
      <c r="E335">
        <v>1</v>
      </c>
      <c r="F335" t="s">
        <v>74</v>
      </c>
      <c r="G335">
        <v>25.64</v>
      </c>
      <c r="H335">
        <v>0</v>
      </c>
      <c r="I335">
        <v>-1.28</v>
      </c>
      <c r="J335">
        <v>0</v>
      </c>
      <c r="K335">
        <v>24.36</v>
      </c>
      <c r="L335" t="s">
        <v>422</v>
      </c>
      <c r="N335" t="s">
        <v>76</v>
      </c>
      <c r="O335" t="s">
        <v>77</v>
      </c>
      <c r="P335" s="1">
        <v>45846</v>
      </c>
      <c r="Q335" t="s">
        <v>194</v>
      </c>
      <c r="R335" t="s">
        <v>519</v>
      </c>
      <c r="S335" s="1">
        <v>45969</v>
      </c>
      <c r="T335" t="s">
        <v>2190</v>
      </c>
      <c r="U335">
        <v>1</v>
      </c>
      <c r="V335" t="s">
        <v>80</v>
      </c>
      <c r="W335">
        <v>25.64</v>
      </c>
      <c r="X335">
        <v>0</v>
      </c>
      <c r="Y335">
        <v>-1.28</v>
      </c>
      <c r="Z335">
        <v>0</v>
      </c>
      <c r="AA335">
        <v>24.36</v>
      </c>
      <c r="AB335" t="s">
        <v>691</v>
      </c>
      <c r="AC335" t="s">
        <v>139</v>
      </c>
      <c r="AD335" t="s">
        <v>2191</v>
      </c>
      <c r="AE335" t="s">
        <v>2192</v>
      </c>
      <c r="AF335" t="str">
        <f>"43202222"</f>
        <v>43202222</v>
      </c>
      <c r="AG335" t="s">
        <v>84</v>
      </c>
      <c r="AH335" t="s">
        <v>112</v>
      </c>
      <c r="AI335" t="s">
        <v>328</v>
      </c>
      <c r="AJ335" t="s">
        <v>329</v>
      </c>
      <c r="AL335" t="s">
        <v>809</v>
      </c>
      <c r="AM335" t="s">
        <v>810</v>
      </c>
      <c r="AO335" t="str">
        <f>"8392418276996"</f>
        <v>8392418276996</v>
      </c>
      <c r="AP335" t="s">
        <v>2193</v>
      </c>
      <c r="AQ335" t="s">
        <v>92</v>
      </c>
      <c r="AS335" t="s">
        <v>93</v>
      </c>
      <c r="AT335">
        <v>25.64</v>
      </c>
      <c r="AU335">
        <v>1</v>
      </c>
      <c r="AV335">
        <v>25.64</v>
      </c>
      <c r="AW335">
        <v>0</v>
      </c>
      <c r="AX335">
        <v>-1.28</v>
      </c>
      <c r="AY335">
        <v>0</v>
      </c>
      <c r="AZ335">
        <v>24.36</v>
      </c>
      <c r="BB335" t="s">
        <v>94</v>
      </c>
      <c r="BD335" t="s">
        <v>94</v>
      </c>
      <c r="BE335" t="s">
        <v>431</v>
      </c>
      <c r="BF335">
        <v>1.35</v>
      </c>
      <c r="BI335" t="s">
        <v>93</v>
      </c>
      <c r="BR335" t="s">
        <v>812</v>
      </c>
    </row>
    <row r="336" spans="1:71" x14ac:dyDescent="0.2">
      <c r="A336" s="1">
        <v>45785</v>
      </c>
      <c r="B336" t="s">
        <v>2194</v>
      </c>
      <c r="C336" t="s">
        <v>73</v>
      </c>
      <c r="E336">
        <v>1</v>
      </c>
      <c r="F336" t="s">
        <v>74</v>
      </c>
      <c r="G336">
        <v>24.99</v>
      </c>
      <c r="H336">
        <v>0</v>
      </c>
      <c r="I336">
        <v>0</v>
      </c>
      <c r="J336">
        <v>0</v>
      </c>
      <c r="K336">
        <v>24.99</v>
      </c>
      <c r="L336" t="s">
        <v>422</v>
      </c>
      <c r="N336" t="s">
        <v>76</v>
      </c>
      <c r="O336" t="s">
        <v>77</v>
      </c>
      <c r="P336" s="1">
        <v>45846</v>
      </c>
      <c r="Q336" t="s">
        <v>194</v>
      </c>
      <c r="R336" t="s">
        <v>519</v>
      </c>
      <c r="S336" s="1">
        <v>45877</v>
      </c>
      <c r="T336" t="s">
        <v>2075</v>
      </c>
      <c r="U336">
        <v>1</v>
      </c>
      <c r="V336" t="s">
        <v>80</v>
      </c>
      <c r="W336">
        <v>24.99</v>
      </c>
      <c r="X336">
        <v>0</v>
      </c>
      <c r="Z336">
        <v>0</v>
      </c>
      <c r="AA336">
        <v>24.99</v>
      </c>
      <c r="AB336" t="s">
        <v>196</v>
      </c>
      <c r="AC336" t="s">
        <v>139</v>
      </c>
      <c r="AD336" t="s">
        <v>2195</v>
      </c>
      <c r="AE336" t="s">
        <v>2196</v>
      </c>
      <c r="AF336" t="str">
        <f>"26121600"</f>
        <v>26121600</v>
      </c>
      <c r="AG336" t="s">
        <v>118</v>
      </c>
      <c r="AH336" t="s">
        <v>119</v>
      </c>
      <c r="AI336" t="s">
        <v>120</v>
      </c>
      <c r="AJ336" t="s">
        <v>120</v>
      </c>
      <c r="AL336" t="s">
        <v>1015</v>
      </c>
      <c r="AM336" t="s">
        <v>1015</v>
      </c>
      <c r="AO336" t="s">
        <v>2197</v>
      </c>
      <c r="AP336" t="s">
        <v>2198</v>
      </c>
      <c r="AQ336" t="s">
        <v>92</v>
      </c>
      <c r="AS336" t="s">
        <v>93</v>
      </c>
      <c r="AT336">
        <v>24.99</v>
      </c>
      <c r="AU336">
        <v>1</v>
      </c>
      <c r="AV336">
        <v>24.99</v>
      </c>
      <c r="AW336">
        <v>0</v>
      </c>
      <c r="AY336">
        <v>0</v>
      </c>
      <c r="AZ336">
        <v>24.99</v>
      </c>
      <c r="BB336" t="s">
        <v>94</v>
      </c>
      <c r="BD336" t="s">
        <v>94</v>
      </c>
      <c r="BE336" t="s">
        <v>431</v>
      </c>
      <c r="BF336">
        <v>1</v>
      </c>
      <c r="BI336" t="s">
        <v>93</v>
      </c>
      <c r="BR336" t="s">
        <v>2199</v>
      </c>
    </row>
    <row r="337" spans="1:71" x14ac:dyDescent="0.2">
      <c r="A337" s="1">
        <v>45785</v>
      </c>
      <c r="B337" t="s">
        <v>2200</v>
      </c>
      <c r="C337" t="s">
        <v>73</v>
      </c>
      <c r="E337">
        <v>1</v>
      </c>
      <c r="F337" t="s">
        <v>74</v>
      </c>
      <c r="G337">
        <v>9.8800000000000008</v>
      </c>
      <c r="H337">
        <v>0</v>
      </c>
      <c r="I337">
        <v>0</v>
      </c>
      <c r="J337">
        <v>0</v>
      </c>
      <c r="K337">
        <v>9.8800000000000008</v>
      </c>
      <c r="L337" t="s">
        <v>422</v>
      </c>
      <c r="N337" t="s">
        <v>76</v>
      </c>
      <c r="O337" t="s">
        <v>77</v>
      </c>
      <c r="P337" s="1">
        <v>45816</v>
      </c>
      <c r="Q337" t="s">
        <v>194</v>
      </c>
      <c r="R337" t="s">
        <v>519</v>
      </c>
      <c r="S337" s="1">
        <v>45877</v>
      </c>
      <c r="T337" t="s">
        <v>2201</v>
      </c>
      <c r="U337">
        <v>1</v>
      </c>
      <c r="V337" t="s">
        <v>80</v>
      </c>
      <c r="W337">
        <v>9.8800000000000008</v>
      </c>
      <c r="X337">
        <v>0</v>
      </c>
      <c r="Z337">
        <v>0</v>
      </c>
      <c r="AA337">
        <v>9.8800000000000008</v>
      </c>
      <c r="AB337" t="s">
        <v>196</v>
      </c>
      <c r="AC337" t="s">
        <v>81</v>
      </c>
      <c r="AD337" t="s">
        <v>2202</v>
      </c>
      <c r="AE337" t="s">
        <v>2203</v>
      </c>
      <c r="AF337" t="str">
        <f>"52161525"</f>
        <v>52161525</v>
      </c>
      <c r="AG337" t="s">
        <v>158</v>
      </c>
      <c r="AH337" t="s">
        <v>186</v>
      </c>
      <c r="AI337" t="s">
        <v>187</v>
      </c>
      <c r="AJ337" t="s">
        <v>281</v>
      </c>
      <c r="AL337" t="s">
        <v>1276</v>
      </c>
      <c r="AM337" t="s">
        <v>1839</v>
      </c>
      <c r="AQ337" t="s">
        <v>92</v>
      </c>
      <c r="AS337" t="s">
        <v>93</v>
      </c>
      <c r="AT337">
        <v>9.8800000000000008</v>
      </c>
      <c r="AU337">
        <v>1</v>
      </c>
      <c r="AV337">
        <v>9.8800000000000008</v>
      </c>
      <c r="AW337">
        <v>0</v>
      </c>
      <c r="AY337">
        <v>0</v>
      </c>
      <c r="AZ337">
        <v>9.8800000000000008</v>
      </c>
      <c r="BB337" t="s">
        <v>94</v>
      </c>
      <c r="BD337" t="s">
        <v>94</v>
      </c>
      <c r="BE337" t="s">
        <v>431</v>
      </c>
      <c r="BF337">
        <v>0.1</v>
      </c>
      <c r="BI337" t="s">
        <v>93</v>
      </c>
      <c r="BR337" t="s">
        <v>1277</v>
      </c>
      <c r="BS337" t="s">
        <v>978</v>
      </c>
    </row>
    <row r="338" spans="1:71" x14ac:dyDescent="0.2">
      <c r="A338" s="1">
        <v>45785</v>
      </c>
      <c r="B338" t="s">
        <v>2204</v>
      </c>
      <c r="C338" t="s">
        <v>73</v>
      </c>
      <c r="E338">
        <v>1</v>
      </c>
      <c r="F338" t="s">
        <v>74</v>
      </c>
      <c r="G338">
        <v>27.27</v>
      </c>
      <c r="H338">
        <v>0</v>
      </c>
      <c r="I338">
        <v>0</v>
      </c>
      <c r="J338">
        <v>0</v>
      </c>
      <c r="K338">
        <v>27.27</v>
      </c>
      <c r="L338" t="s">
        <v>422</v>
      </c>
      <c r="N338" t="s">
        <v>76</v>
      </c>
      <c r="O338" t="s">
        <v>77</v>
      </c>
      <c r="P338" s="1">
        <v>45846</v>
      </c>
      <c r="Q338" t="s">
        <v>194</v>
      </c>
      <c r="R338" t="s">
        <v>519</v>
      </c>
      <c r="S338" s="1">
        <v>45877</v>
      </c>
      <c r="T338" t="s">
        <v>2205</v>
      </c>
      <c r="U338">
        <v>1</v>
      </c>
      <c r="V338" t="s">
        <v>80</v>
      </c>
      <c r="W338">
        <v>27.27</v>
      </c>
      <c r="X338">
        <v>0</v>
      </c>
      <c r="Z338">
        <v>0</v>
      </c>
      <c r="AA338">
        <v>27.27</v>
      </c>
      <c r="AB338" t="s">
        <v>196</v>
      </c>
      <c r="AC338" t="s">
        <v>261</v>
      </c>
      <c r="AD338" t="s">
        <v>2206</v>
      </c>
      <c r="AE338" t="s">
        <v>2207</v>
      </c>
      <c r="AF338" t="str">
        <f>"53102505"</f>
        <v>53102505</v>
      </c>
      <c r="AG338" t="s">
        <v>592</v>
      </c>
      <c r="AH338" t="s">
        <v>1863</v>
      </c>
      <c r="AI338" t="s">
        <v>1864</v>
      </c>
      <c r="AJ338" t="s">
        <v>2208</v>
      </c>
      <c r="AL338" t="s">
        <v>595</v>
      </c>
      <c r="AO338" t="s">
        <v>2209</v>
      </c>
      <c r="AP338" t="s">
        <v>2209</v>
      </c>
      <c r="AQ338" t="s">
        <v>92</v>
      </c>
      <c r="AS338" t="s">
        <v>93</v>
      </c>
      <c r="AT338">
        <v>27.27</v>
      </c>
      <c r="AU338">
        <v>1</v>
      </c>
      <c r="AV338">
        <v>27.27</v>
      </c>
      <c r="AW338">
        <v>0</v>
      </c>
      <c r="AY338">
        <v>0</v>
      </c>
      <c r="AZ338">
        <v>27.27</v>
      </c>
      <c r="BB338" t="s">
        <v>94</v>
      </c>
      <c r="BD338" t="s">
        <v>94</v>
      </c>
      <c r="BE338" t="s">
        <v>93</v>
      </c>
      <c r="BF338">
        <v>0</v>
      </c>
      <c r="BI338" t="s">
        <v>93</v>
      </c>
      <c r="BR338" t="s">
        <v>595</v>
      </c>
    </row>
    <row r="339" spans="1:71" x14ac:dyDescent="0.2">
      <c r="A339" s="1">
        <v>45785</v>
      </c>
      <c r="B339" t="s">
        <v>2210</v>
      </c>
      <c r="C339" t="s">
        <v>73</v>
      </c>
      <c r="E339">
        <v>1</v>
      </c>
      <c r="F339" t="s">
        <v>74</v>
      </c>
      <c r="G339">
        <v>8.99</v>
      </c>
      <c r="H339">
        <v>0</v>
      </c>
      <c r="I339">
        <v>0</v>
      </c>
      <c r="J339">
        <v>0</v>
      </c>
      <c r="K339">
        <v>8.99</v>
      </c>
      <c r="L339" t="s">
        <v>422</v>
      </c>
      <c r="N339" t="s">
        <v>76</v>
      </c>
      <c r="O339" t="s">
        <v>77</v>
      </c>
      <c r="P339" s="1">
        <v>45846</v>
      </c>
      <c r="Q339" t="s">
        <v>194</v>
      </c>
      <c r="R339" t="s">
        <v>519</v>
      </c>
      <c r="S339" s="1">
        <v>45877</v>
      </c>
      <c r="T339" t="s">
        <v>2211</v>
      </c>
      <c r="U339">
        <v>1</v>
      </c>
      <c r="V339" t="s">
        <v>80</v>
      </c>
      <c r="W339">
        <v>8.99</v>
      </c>
      <c r="X339">
        <v>0</v>
      </c>
      <c r="Z339">
        <v>0</v>
      </c>
      <c r="AA339">
        <v>8.99</v>
      </c>
      <c r="AB339" t="s">
        <v>196</v>
      </c>
      <c r="AC339" t="s">
        <v>81</v>
      </c>
      <c r="AD339" t="s">
        <v>2212</v>
      </c>
      <c r="AE339" t="s">
        <v>2213</v>
      </c>
      <c r="AF339" t="str">
        <f>"43191607"</f>
        <v>43191607</v>
      </c>
      <c r="AG339" t="s">
        <v>84</v>
      </c>
      <c r="AH339" t="s">
        <v>100</v>
      </c>
      <c r="AI339" t="s">
        <v>101</v>
      </c>
      <c r="AJ339" t="s">
        <v>102</v>
      </c>
      <c r="AL339" t="s">
        <v>728</v>
      </c>
      <c r="AM339" t="s">
        <v>729</v>
      </c>
      <c r="AO339" t="s">
        <v>2214</v>
      </c>
      <c r="AP339">
        <v>61527.01</v>
      </c>
      <c r="AQ339" t="s">
        <v>92</v>
      </c>
      <c r="AS339" t="s">
        <v>93</v>
      </c>
      <c r="AT339">
        <v>8.99</v>
      </c>
      <c r="AU339">
        <v>1</v>
      </c>
      <c r="AV339">
        <v>8.99</v>
      </c>
      <c r="AW339">
        <v>0</v>
      </c>
      <c r="AY339">
        <v>0</v>
      </c>
      <c r="AZ339">
        <v>8.99</v>
      </c>
      <c r="BB339" t="s">
        <v>94</v>
      </c>
      <c r="BD339" t="s">
        <v>94</v>
      </c>
      <c r="BE339" t="s">
        <v>93</v>
      </c>
      <c r="BF339">
        <v>0</v>
      </c>
      <c r="BI339" t="s">
        <v>93</v>
      </c>
      <c r="BR339" t="s">
        <v>731</v>
      </c>
      <c r="BS339" t="s">
        <v>371</v>
      </c>
    </row>
    <row r="340" spans="1:71" x14ac:dyDescent="0.2">
      <c r="A340" s="1">
        <v>45785</v>
      </c>
      <c r="B340" t="s">
        <v>2215</v>
      </c>
      <c r="C340" t="s">
        <v>73</v>
      </c>
      <c r="E340">
        <v>1</v>
      </c>
      <c r="F340" t="s">
        <v>74</v>
      </c>
      <c r="G340">
        <v>6.62</v>
      </c>
      <c r="H340">
        <v>0</v>
      </c>
      <c r="I340">
        <v>0</v>
      </c>
      <c r="J340">
        <v>0</v>
      </c>
      <c r="K340">
        <v>6.62</v>
      </c>
      <c r="L340" t="s">
        <v>422</v>
      </c>
      <c r="N340" t="s">
        <v>76</v>
      </c>
      <c r="O340" t="s">
        <v>77</v>
      </c>
      <c r="P340" s="1">
        <v>45816</v>
      </c>
      <c r="Q340" t="s">
        <v>194</v>
      </c>
      <c r="R340" t="s">
        <v>519</v>
      </c>
      <c r="S340" s="1">
        <v>45969</v>
      </c>
      <c r="T340" t="s">
        <v>2216</v>
      </c>
      <c r="U340">
        <v>1</v>
      </c>
      <c r="V340" t="s">
        <v>80</v>
      </c>
      <c r="W340">
        <v>6.62</v>
      </c>
      <c r="X340">
        <v>0</v>
      </c>
      <c r="Z340">
        <v>0</v>
      </c>
      <c r="AA340">
        <v>6.62</v>
      </c>
      <c r="AB340" t="s">
        <v>196</v>
      </c>
      <c r="AC340" t="s">
        <v>139</v>
      </c>
      <c r="AD340" t="s">
        <v>2217</v>
      </c>
      <c r="AE340" t="s">
        <v>2218</v>
      </c>
      <c r="AF340" t="str">
        <f>"39121601"</f>
        <v>39121601</v>
      </c>
      <c r="AG340" t="s">
        <v>354</v>
      </c>
      <c r="AH340" t="s">
        <v>394</v>
      </c>
      <c r="AI340" t="s">
        <v>2219</v>
      </c>
      <c r="AJ340" t="s">
        <v>2220</v>
      </c>
      <c r="AL340" t="s">
        <v>1305</v>
      </c>
      <c r="AM340" t="s">
        <v>1305</v>
      </c>
      <c r="AO340" t="s">
        <v>2221</v>
      </c>
      <c r="AP340" t="s">
        <v>2222</v>
      </c>
      <c r="AQ340" t="s">
        <v>92</v>
      </c>
      <c r="AS340" t="s">
        <v>93</v>
      </c>
      <c r="AT340">
        <v>6.62</v>
      </c>
      <c r="AU340">
        <v>1</v>
      </c>
      <c r="AV340">
        <v>6.62</v>
      </c>
      <c r="AW340">
        <v>0</v>
      </c>
      <c r="AY340">
        <v>0</v>
      </c>
      <c r="AZ340">
        <v>6.62</v>
      </c>
      <c r="BB340" t="s">
        <v>94</v>
      </c>
      <c r="BD340" t="s">
        <v>94</v>
      </c>
      <c r="BE340" t="s">
        <v>431</v>
      </c>
      <c r="BF340">
        <v>0.35</v>
      </c>
      <c r="BI340" t="s">
        <v>93</v>
      </c>
      <c r="BR340" t="s">
        <v>1305</v>
      </c>
    </row>
    <row r="341" spans="1:71" x14ac:dyDescent="0.2">
      <c r="A341" s="1">
        <v>45785</v>
      </c>
      <c r="B341" t="s">
        <v>2223</v>
      </c>
      <c r="C341" t="s">
        <v>73</v>
      </c>
      <c r="E341">
        <v>1</v>
      </c>
      <c r="F341" t="s">
        <v>74</v>
      </c>
      <c r="G341">
        <v>17.809999999999999</v>
      </c>
      <c r="H341">
        <v>0</v>
      </c>
      <c r="I341">
        <v>0</v>
      </c>
      <c r="J341">
        <v>0</v>
      </c>
      <c r="K341">
        <v>17.809999999999999</v>
      </c>
      <c r="L341" t="s">
        <v>422</v>
      </c>
      <c r="N341" t="s">
        <v>76</v>
      </c>
      <c r="O341" t="s">
        <v>77</v>
      </c>
      <c r="P341" s="1">
        <v>45785</v>
      </c>
      <c r="Q341" t="s">
        <v>194</v>
      </c>
      <c r="R341" t="s">
        <v>519</v>
      </c>
      <c r="S341" s="1">
        <v>45816</v>
      </c>
      <c r="T341" t="s">
        <v>2224</v>
      </c>
      <c r="U341">
        <v>1</v>
      </c>
      <c r="V341" t="s">
        <v>80</v>
      </c>
      <c r="W341">
        <v>17.809999999999999</v>
      </c>
      <c r="X341">
        <v>0</v>
      </c>
      <c r="Z341">
        <v>0</v>
      </c>
      <c r="AA341">
        <v>17.809999999999999</v>
      </c>
      <c r="AB341" t="s">
        <v>196</v>
      </c>
      <c r="AC341" t="s">
        <v>131</v>
      </c>
      <c r="AD341" t="s">
        <v>2108</v>
      </c>
      <c r="AE341" t="s">
        <v>2109</v>
      </c>
      <c r="AF341" t="str">
        <f>"43191600"</f>
        <v>43191600</v>
      </c>
      <c r="AG341" t="s">
        <v>84</v>
      </c>
      <c r="AH341" t="s">
        <v>100</v>
      </c>
      <c r="AI341" t="s">
        <v>101</v>
      </c>
      <c r="AJ341" t="s">
        <v>101</v>
      </c>
      <c r="AL341" t="s">
        <v>543</v>
      </c>
      <c r="AM341" t="s">
        <v>543</v>
      </c>
      <c r="AO341" t="s">
        <v>2110</v>
      </c>
      <c r="AP341" t="s">
        <v>2110</v>
      </c>
      <c r="AQ341" t="s">
        <v>92</v>
      </c>
      <c r="AS341" t="s">
        <v>93</v>
      </c>
      <c r="AT341">
        <v>17.809999999999999</v>
      </c>
      <c r="AU341">
        <v>1</v>
      </c>
      <c r="AV341">
        <v>17.809999999999999</v>
      </c>
      <c r="AW341">
        <v>0</v>
      </c>
      <c r="AY341">
        <v>0</v>
      </c>
      <c r="AZ341">
        <v>17.809999999999999</v>
      </c>
      <c r="BB341" t="s">
        <v>94</v>
      </c>
      <c r="BD341" t="s">
        <v>94</v>
      </c>
      <c r="BE341" t="s">
        <v>431</v>
      </c>
      <c r="BF341">
        <v>1.1399999999999999</v>
      </c>
      <c r="BI341" t="s">
        <v>93</v>
      </c>
      <c r="BR341" t="s">
        <v>545</v>
      </c>
      <c r="BS341" t="s">
        <v>96</v>
      </c>
    </row>
    <row r="342" spans="1:71" x14ac:dyDescent="0.2">
      <c r="A342" s="1">
        <v>45785</v>
      </c>
      <c r="B342" t="s">
        <v>2225</v>
      </c>
      <c r="C342" t="s">
        <v>73</v>
      </c>
      <c r="E342">
        <v>1</v>
      </c>
      <c r="F342" t="s">
        <v>74</v>
      </c>
      <c r="G342">
        <v>6.98</v>
      </c>
      <c r="H342">
        <v>0</v>
      </c>
      <c r="I342">
        <v>0</v>
      </c>
      <c r="J342">
        <v>0</v>
      </c>
      <c r="K342">
        <v>6.98</v>
      </c>
      <c r="L342" t="s">
        <v>422</v>
      </c>
      <c r="N342" t="s">
        <v>76</v>
      </c>
      <c r="O342" t="s">
        <v>77</v>
      </c>
      <c r="P342" s="1">
        <v>45785</v>
      </c>
      <c r="Q342" t="s">
        <v>194</v>
      </c>
      <c r="R342" t="s">
        <v>519</v>
      </c>
      <c r="S342" s="1">
        <v>45816</v>
      </c>
      <c r="T342" t="s">
        <v>2224</v>
      </c>
      <c r="U342">
        <v>1</v>
      </c>
      <c r="V342" t="s">
        <v>80</v>
      </c>
      <c r="W342">
        <v>6.98</v>
      </c>
      <c r="X342">
        <v>0</v>
      </c>
      <c r="Z342">
        <v>0</v>
      </c>
      <c r="AA342">
        <v>6.98</v>
      </c>
      <c r="AB342" t="s">
        <v>196</v>
      </c>
      <c r="AC342" t="s">
        <v>208</v>
      </c>
      <c r="AD342" t="s">
        <v>2226</v>
      </c>
      <c r="AE342" t="s">
        <v>2227</v>
      </c>
      <c r="AF342" t="str">
        <f>"45121500"</f>
        <v>45121500</v>
      </c>
      <c r="AG342" t="s">
        <v>211</v>
      </c>
      <c r="AH342" t="s">
        <v>212</v>
      </c>
      <c r="AI342" t="s">
        <v>736</v>
      </c>
      <c r="AJ342" t="s">
        <v>736</v>
      </c>
      <c r="AL342" t="s">
        <v>2228</v>
      </c>
      <c r="AM342" t="s">
        <v>2228</v>
      </c>
      <c r="AO342" t="s">
        <v>2229</v>
      </c>
      <c r="AP342" t="s">
        <v>2230</v>
      </c>
      <c r="AQ342" t="s">
        <v>92</v>
      </c>
      <c r="AS342" t="s">
        <v>93</v>
      </c>
      <c r="AT342">
        <v>6.98</v>
      </c>
      <c r="AU342">
        <v>1</v>
      </c>
      <c r="AV342">
        <v>6.98</v>
      </c>
      <c r="AW342">
        <v>0</v>
      </c>
      <c r="AY342">
        <v>0</v>
      </c>
      <c r="AZ342">
        <v>6.98</v>
      </c>
      <c r="BB342" t="s">
        <v>94</v>
      </c>
      <c r="BD342" t="s">
        <v>94</v>
      </c>
      <c r="BE342" t="s">
        <v>431</v>
      </c>
      <c r="BF342">
        <v>0.01</v>
      </c>
      <c r="BI342" t="s">
        <v>93</v>
      </c>
      <c r="BR342" t="s">
        <v>2231</v>
      </c>
    </row>
    <row r="343" spans="1:71" x14ac:dyDescent="0.2">
      <c r="A343" s="1">
        <v>45785</v>
      </c>
      <c r="B343" t="s">
        <v>2232</v>
      </c>
      <c r="C343" t="s">
        <v>73</v>
      </c>
      <c r="E343">
        <v>1</v>
      </c>
      <c r="F343" t="s">
        <v>74</v>
      </c>
      <c r="G343">
        <v>11.99</v>
      </c>
      <c r="H343">
        <v>5</v>
      </c>
      <c r="I343">
        <v>0</v>
      </c>
      <c r="J343">
        <v>0</v>
      </c>
      <c r="K343">
        <v>16.989999999999998</v>
      </c>
      <c r="L343" t="s">
        <v>422</v>
      </c>
      <c r="N343" t="s">
        <v>76</v>
      </c>
      <c r="O343" t="s">
        <v>77</v>
      </c>
      <c r="P343" s="1">
        <v>45785</v>
      </c>
      <c r="Q343" t="s">
        <v>194</v>
      </c>
      <c r="R343" t="s">
        <v>519</v>
      </c>
      <c r="S343" t="s">
        <v>206</v>
      </c>
      <c r="T343" t="s">
        <v>2233</v>
      </c>
      <c r="U343">
        <v>1</v>
      </c>
      <c r="V343" t="s">
        <v>80</v>
      </c>
      <c r="W343">
        <v>11.99</v>
      </c>
      <c r="X343">
        <v>5</v>
      </c>
      <c r="Z343">
        <v>0</v>
      </c>
      <c r="AA343">
        <v>16.989999999999998</v>
      </c>
      <c r="AB343" t="s">
        <v>554</v>
      </c>
      <c r="AC343" t="s">
        <v>871</v>
      </c>
      <c r="AD343" t="s">
        <v>2234</v>
      </c>
      <c r="AE343" t="s">
        <v>2235</v>
      </c>
      <c r="AF343" t="str">
        <f>"60141100"</f>
        <v>60141100</v>
      </c>
      <c r="AG343" t="s">
        <v>313</v>
      </c>
      <c r="AH343" t="s">
        <v>874</v>
      </c>
      <c r="AI343" t="s">
        <v>2236</v>
      </c>
      <c r="AJ343" t="s">
        <v>2236</v>
      </c>
      <c r="AL343" t="s">
        <v>501</v>
      </c>
      <c r="AM343" t="s">
        <v>501</v>
      </c>
      <c r="AQ343" t="s">
        <v>92</v>
      </c>
      <c r="AS343" t="s">
        <v>93</v>
      </c>
      <c r="AT343">
        <v>11.99</v>
      </c>
      <c r="AU343">
        <v>1</v>
      </c>
      <c r="AV343">
        <v>11.99</v>
      </c>
      <c r="AW343">
        <v>5</v>
      </c>
      <c r="AY343">
        <v>0</v>
      </c>
      <c r="AZ343">
        <v>16.989999999999998</v>
      </c>
      <c r="BB343" t="s">
        <v>94</v>
      </c>
      <c r="BD343" t="s">
        <v>94</v>
      </c>
      <c r="BE343" t="s">
        <v>93</v>
      </c>
      <c r="BF343">
        <v>0</v>
      </c>
      <c r="BI343" t="s">
        <v>93</v>
      </c>
      <c r="BR343" t="s">
        <v>503</v>
      </c>
    </row>
    <row r="344" spans="1:71" x14ac:dyDescent="0.2">
      <c r="A344" s="1">
        <v>45785</v>
      </c>
      <c r="B344" t="s">
        <v>2237</v>
      </c>
      <c r="C344" t="s">
        <v>73</v>
      </c>
      <c r="E344">
        <v>1</v>
      </c>
      <c r="F344" t="s">
        <v>74</v>
      </c>
      <c r="G344">
        <v>39.49</v>
      </c>
      <c r="H344">
        <v>0</v>
      </c>
      <c r="I344">
        <v>0</v>
      </c>
      <c r="J344">
        <v>0</v>
      </c>
      <c r="K344">
        <v>39.49</v>
      </c>
      <c r="L344" t="s">
        <v>422</v>
      </c>
      <c r="N344" t="s">
        <v>76</v>
      </c>
      <c r="O344" t="s">
        <v>77</v>
      </c>
      <c r="P344" s="1">
        <v>45816</v>
      </c>
      <c r="Q344" t="s">
        <v>194</v>
      </c>
      <c r="R344" t="s">
        <v>519</v>
      </c>
      <c r="S344" s="1">
        <v>45877</v>
      </c>
      <c r="T344" t="str">
        <f>"9361289725252238511908"</f>
        <v>9361289725252238511908</v>
      </c>
      <c r="U344">
        <v>1</v>
      </c>
      <c r="V344" t="s">
        <v>80</v>
      </c>
      <c r="W344">
        <v>39.49</v>
      </c>
      <c r="X344">
        <v>0</v>
      </c>
      <c r="Z344">
        <v>0</v>
      </c>
      <c r="AA344">
        <v>39.49</v>
      </c>
      <c r="AB344" t="s">
        <v>207</v>
      </c>
      <c r="AC344" t="s">
        <v>131</v>
      </c>
      <c r="AD344" t="s">
        <v>2238</v>
      </c>
      <c r="AE344" t="s">
        <v>2239</v>
      </c>
      <c r="AF344" t="str">
        <f>"43210000"</f>
        <v>43210000</v>
      </c>
      <c r="AG344" t="s">
        <v>84</v>
      </c>
      <c r="AH344" t="s">
        <v>85</v>
      </c>
      <c r="AI344" t="s">
        <v>85</v>
      </c>
      <c r="AJ344" t="s">
        <v>85</v>
      </c>
      <c r="AL344" t="s">
        <v>2240</v>
      </c>
      <c r="AM344" t="s">
        <v>2240</v>
      </c>
      <c r="AO344" t="s">
        <v>2241</v>
      </c>
      <c r="AP344" t="s">
        <v>2240</v>
      </c>
      <c r="AQ344" t="s">
        <v>92</v>
      </c>
      <c r="AS344" t="s">
        <v>93</v>
      </c>
      <c r="AT344">
        <v>39.49</v>
      </c>
      <c r="AU344">
        <v>1</v>
      </c>
      <c r="AV344">
        <v>39.49</v>
      </c>
      <c r="AW344">
        <v>0</v>
      </c>
      <c r="AY344">
        <v>0</v>
      </c>
      <c r="AZ344">
        <v>39.49</v>
      </c>
      <c r="BB344" t="s">
        <v>94</v>
      </c>
      <c r="BD344" t="s">
        <v>94</v>
      </c>
      <c r="BE344" t="s">
        <v>431</v>
      </c>
      <c r="BF344">
        <v>0.5</v>
      </c>
      <c r="BI344" t="s">
        <v>93</v>
      </c>
      <c r="BR344" t="s">
        <v>2242</v>
      </c>
    </row>
    <row r="345" spans="1:71" x14ac:dyDescent="0.2">
      <c r="A345" s="1">
        <v>45785</v>
      </c>
      <c r="B345" t="s">
        <v>2243</v>
      </c>
      <c r="C345" t="s">
        <v>73</v>
      </c>
      <c r="E345">
        <v>1</v>
      </c>
      <c r="F345" t="s">
        <v>74</v>
      </c>
      <c r="G345">
        <v>7.98</v>
      </c>
      <c r="H345">
        <v>0</v>
      </c>
      <c r="I345">
        <v>0</v>
      </c>
      <c r="J345">
        <v>0</v>
      </c>
      <c r="K345">
        <v>7.98</v>
      </c>
      <c r="L345" t="s">
        <v>422</v>
      </c>
      <c r="N345" t="s">
        <v>76</v>
      </c>
      <c r="O345" t="s">
        <v>77</v>
      </c>
      <c r="P345" s="1">
        <v>45785</v>
      </c>
      <c r="Q345" t="s">
        <v>194</v>
      </c>
      <c r="R345" t="s">
        <v>519</v>
      </c>
      <c r="S345" s="1">
        <v>45816</v>
      </c>
      <c r="T345" t="s">
        <v>2244</v>
      </c>
      <c r="U345">
        <v>1</v>
      </c>
      <c r="V345" t="s">
        <v>80</v>
      </c>
      <c r="W345">
        <v>7.98</v>
      </c>
      <c r="X345">
        <v>0</v>
      </c>
      <c r="Z345">
        <v>0</v>
      </c>
      <c r="AA345">
        <v>7.98</v>
      </c>
      <c r="AB345" t="s">
        <v>196</v>
      </c>
      <c r="AC345" t="s">
        <v>490</v>
      </c>
      <c r="AD345" t="s">
        <v>1904</v>
      </c>
      <c r="AE345" t="s">
        <v>1905</v>
      </c>
      <c r="AF345" t="str">
        <f>"43221700"</f>
        <v>43221700</v>
      </c>
      <c r="AG345" t="s">
        <v>84</v>
      </c>
      <c r="AH345" t="s">
        <v>1414</v>
      </c>
      <c r="AI345" t="s">
        <v>1906</v>
      </c>
      <c r="AJ345" t="s">
        <v>1906</v>
      </c>
      <c r="AL345" t="s">
        <v>1907</v>
      </c>
      <c r="AM345" t="s">
        <v>1907</v>
      </c>
      <c r="AO345" t="str">
        <f>"19501"</f>
        <v>19501</v>
      </c>
      <c r="AP345" t="str">
        <f>"19501"</f>
        <v>19501</v>
      </c>
      <c r="AQ345" t="s">
        <v>92</v>
      </c>
      <c r="AS345" t="s">
        <v>93</v>
      </c>
      <c r="AT345">
        <v>7.98</v>
      </c>
      <c r="AU345">
        <v>1</v>
      </c>
      <c r="AV345">
        <v>7.98</v>
      </c>
      <c r="AW345">
        <v>0</v>
      </c>
      <c r="AY345">
        <v>0</v>
      </c>
      <c r="AZ345">
        <v>7.98</v>
      </c>
      <c r="BB345" t="s">
        <v>94</v>
      </c>
      <c r="BD345" t="s">
        <v>94</v>
      </c>
      <c r="BE345" t="s">
        <v>431</v>
      </c>
      <c r="BF345">
        <v>0.01</v>
      </c>
      <c r="BI345" t="s">
        <v>93</v>
      </c>
      <c r="BR345" t="s">
        <v>1908</v>
      </c>
    </row>
    <row r="346" spans="1:71" x14ac:dyDescent="0.2">
      <c r="A346" s="1">
        <v>45785</v>
      </c>
      <c r="B346" t="s">
        <v>2245</v>
      </c>
      <c r="C346" t="s">
        <v>73</v>
      </c>
      <c r="E346">
        <v>1</v>
      </c>
      <c r="F346" t="s">
        <v>74</v>
      </c>
      <c r="G346">
        <v>1500</v>
      </c>
      <c r="H346">
        <v>0</v>
      </c>
      <c r="I346">
        <v>0</v>
      </c>
      <c r="J346">
        <v>0</v>
      </c>
      <c r="K346">
        <v>1500</v>
      </c>
      <c r="L346" t="s">
        <v>422</v>
      </c>
      <c r="N346" t="s">
        <v>76</v>
      </c>
      <c r="O346" t="s">
        <v>77</v>
      </c>
      <c r="P346" s="1">
        <v>45785</v>
      </c>
      <c r="Q346" t="s">
        <v>194</v>
      </c>
      <c r="R346" t="s">
        <v>93</v>
      </c>
      <c r="S346" t="s">
        <v>93</v>
      </c>
      <c r="U346">
        <v>1</v>
      </c>
      <c r="V346" t="s">
        <v>505</v>
      </c>
      <c r="W346">
        <v>1500</v>
      </c>
      <c r="Z346">
        <v>0</v>
      </c>
      <c r="AA346">
        <v>1500</v>
      </c>
      <c r="AC346" t="s">
        <v>506</v>
      </c>
      <c r="AD346" t="s">
        <v>507</v>
      </c>
      <c r="AE346" t="s">
        <v>508</v>
      </c>
      <c r="AF346" t="str">
        <f>"64151505"</f>
        <v>64151505</v>
      </c>
      <c r="AG346" t="s">
        <v>509</v>
      </c>
      <c r="AH346" t="s">
        <v>510</v>
      </c>
      <c r="AI346" t="s">
        <v>511</v>
      </c>
      <c r="AJ346" t="s">
        <v>512</v>
      </c>
      <c r="AL346" t="s">
        <v>513</v>
      </c>
      <c r="AM346" t="s">
        <v>514</v>
      </c>
      <c r="AO346" t="s">
        <v>515</v>
      </c>
      <c r="AP346" t="s">
        <v>515</v>
      </c>
      <c r="AQ346" t="s">
        <v>92</v>
      </c>
      <c r="AS346" t="s">
        <v>93</v>
      </c>
      <c r="AT346">
        <v>1500</v>
      </c>
      <c r="AU346">
        <v>1</v>
      </c>
      <c r="AV346">
        <v>1500</v>
      </c>
      <c r="AY346">
        <v>0</v>
      </c>
      <c r="AZ346">
        <v>1500</v>
      </c>
      <c r="BB346" t="s">
        <v>94</v>
      </c>
      <c r="BD346" t="s">
        <v>94</v>
      </c>
      <c r="BE346" t="s">
        <v>93</v>
      </c>
      <c r="BF346">
        <v>0</v>
      </c>
      <c r="BI346" t="s">
        <v>93</v>
      </c>
      <c r="BR346" t="s">
        <v>324</v>
      </c>
    </row>
    <row r="347" spans="1:71" x14ac:dyDescent="0.2">
      <c r="A347" s="1">
        <v>45785</v>
      </c>
      <c r="B347" t="s">
        <v>2246</v>
      </c>
      <c r="C347" t="s">
        <v>73</v>
      </c>
      <c r="E347">
        <v>1</v>
      </c>
      <c r="F347" t="s">
        <v>74</v>
      </c>
      <c r="G347">
        <v>22.95</v>
      </c>
      <c r="H347">
        <v>0</v>
      </c>
      <c r="I347">
        <v>0</v>
      </c>
      <c r="J347">
        <v>0</v>
      </c>
      <c r="K347">
        <v>22.95</v>
      </c>
      <c r="L347" t="s">
        <v>422</v>
      </c>
      <c r="N347" t="s">
        <v>76</v>
      </c>
      <c r="O347" t="s">
        <v>77</v>
      </c>
      <c r="P347" s="1">
        <v>45785</v>
      </c>
      <c r="Q347" t="s">
        <v>194</v>
      </c>
      <c r="R347" t="s">
        <v>519</v>
      </c>
      <c r="S347" s="1">
        <v>45816</v>
      </c>
      <c r="T347" t="s">
        <v>2247</v>
      </c>
      <c r="U347">
        <v>1</v>
      </c>
      <c r="V347" t="s">
        <v>80</v>
      </c>
      <c r="W347">
        <v>22.95</v>
      </c>
      <c r="X347">
        <v>0</v>
      </c>
      <c r="Z347">
        <v>0</v>
      </c>
      <c r="AA347">
        <v>22.95</v>
      </c>
      <c r="AB347" t="s">
        <v>196</v>
      </c>
      <c r="AC347" t="s">
        <v>131</v>
      </c>
      <c r="AD347" t="s">
        <v>2248</v>
      </c>
      <c r="AE347" t="s">
        <v>2249</v>
      </c>
      <c r="AF347" t="str">
        <f>"43191609"</f>
        <v>43191609</v>
      </c>
      <c r="AG347" t="s">
        <v>84</v>
      </c>
      <c r="AH347" t="s">
        <v>100</v>
      </c>
      <c r="AI347" t="s">
        <v>101</v>
      </c>
      <c r="AJ347" t="s">
        <v>134</v>
      </c>
      <c r="AK347" t="s">
        <v>88</v>
      </c>
      <c r="AL347" t="s">
        <v>89</v>
      </c>
      <c r="AM347" t="s">
        <v>89</v>
      </c>
      <c r="AO347" t="s">
        <v>2250</v>
      </c>
      <c r="AP347" t="s">
        <v>2250</v>
      </c>
      <c r="AQ347" t="s">
        <v>92</v>
      </c>
      <c r="AS347" t="s">
        <v>93</v>
      </c>
      <c r="AT347">
        <v>22.95</v>
      </c>
      <c r="AU347">
        <v>1</v>
      </c>
      <c r="AV347">
        <v>22.95</v>
      </c>
      <c r="AW347">
        <v>0</v>
      </c>
      <c r="AY347">
        <v>0</v>
      </c>
      <c r="AZ347">
        <v>22.95</v>
      </c>
      <c r="BB347" t="s">
        <v>94</v>
      </c>
      <c r="BD347" t="s">
        <v>94</v>
      </c>
      <c r="BE347" t="s">
        <v>431</v>
      </c>
      <c r="BF347">
        <v>0.04</v>
      </c>
      <c r="BI347" t="s">
        <v>93</v>
      </c>
      <c r="BR347" t="s">
        <v>95</v>
      </c>
      <c r="BS347" t="s">
        <v>96</v>
      </c>
    </row>
    <row r="348" spans="1:71" x14ac:dyDescent="0.2">
      <c r="A348" s="1">
        <v>45785</v>
      </c>
      <c r="B348" t="s">
        <v>2251</v>
      </c>
      <c r="C348" t="s">
        <v>73</v>
      </c>
      <c r="E348">
        <v>1</v>
      </c>
      <c r="F348" t="s">
        <v>74</v>
      </c>
      <c r="G348">
        <v>58.75</v>
      </c>
      <c r="H348">
        <v>0</v>
      </c>
      <c r="I348">
        <v>0</v>
      </c>
      <c r="J348">
        <v>0</v>
      </c>
      <c r="K348">
        <v>58.75</v>
      </c>
      <c r="L348" t="s">
        <v>422</v>
      </c>
      <c r="N348" t="s">
        <v>76</v>
      </c>
      <c r="O348" t="s">
        <v>77</v>
      </c>
      <c r="P348" s="1">
        <v>45785</v>
      </c>
      <c r="Q348" t="s">
        <v>194</v>
      </c>
      <c r="R348" t="s">
        <v>519</v>
      </c>
      <c r="S348" s="1">
        <v>45816</v>
      </c>
      <c r="T348" t="s">
        <v>2247</v>
      </c>
      <c r="U348">
        <v>1</v>
      </c>
      <c r="V348" t="s">
        <v>80</v>
      </c>
      <c r="W348">
        <v>58.75</v>
      </c>
      <c r="X348">
        <v>0</v>
      </c>
      <c r="Z348">
        <v>0</v>
      </c>
      <c r="AA348">
        <v>58.75</v>
      </c>
      <c r="AB348" t="s">
        <v>196</v>
      </c>
      <c r="AC348" t="s">
        <v>131</v>
      </c>
      <c r="AD348" t="s">
        <v>2252</v>
      </c>
      <c r="AE348" t="s">
        <v>2253</v>
      </c>
      <c r="AF348" t="str">
        <f>"49201600"</f>
        <v>49201600</v>
      </c>
      <c r="AG348" t="s">
        <v>1711</v>
      </c>
      <c r="AH348" t="s">
        <v>1802</v>
      </c>
      <c r="AI348" t="s">
        <v>1803</v>
      </c>
      <c r="AJ348" t="s">
        <v>1803</v>
      </c>
      <c r="AK348" t="s">
        <v>2254</v>
      </c>
      <c r="AL348" t="s">
        <v>2255</v>
      </c>
      <c r="AM348" t="s">
        <v>2256</v>
      </c>
      <c r="AO348" t="s">
        <v>2257</v>
      </c>
      <c r="AP348" t="str">
        <f>"5204358"</f>
        <v>5204358</v>
      </c>
      <c r="AQ348" t="s">
        <v>92</v>
      </c>
      <c r="AS348" t="s">
        <v>93</v>
      </c>
      <c r="AT348">
        <v>58.75</v>
      </c>
      <c r="AU348">
        <v>1</v>
      </c>
      <c r="AV348">
        <v>58.75</v>
      </c>
      <c r="AW348">
        <v>0</v>
      </c>
      <c r="AY348">
        <v>0</v>
      </c>
      <c r="AZ348">
        <v>58.75</v>
      </c>
      <c r="BB348" t="s">
        <v>94</v>
      </c>
      <c r="BD348" t="s">
        <v>94</v>
      </c>
      <c r="BE348" t="s">
        <v>431</v>
      </c>
      <c r="BF348">
        <v>1.2</v>
      </c>
      <c r="BI348" t="s">
        <v>93</v>
      </c>
      <c r="BR348" t="s">
        <v>2258</v>
      </c>
      <c r="BS348" t="s">
        <v>371</v>
      </c>
    </row>
    <row r="349" spans="1:71" x14ac:dyDescent="0.2">
      <c r="A349" s="1">
        <v>45785</v>
      </c>
      <c r="B349" t="s">
        <v>2259</v>
      </c>
      <c r="C349" t="s">
        <v>73</v>
      </c>
      <c r="E349">
        <v>1</v>
      </c>
      <c r="F349" t="s">
        <v>74</v>
      </c>
      <c r="G349">
        <v>26.95</v>
      </c>
      <c r="H349">
        <v>0</v>
      </c>
      <c r="I349">
        <v>0</v>
      </c>
      <c r="J349">
        <v>0</v>
      </c>
      <c r="K349">
        <v>26.95</v>
      </c>
      <c r="L349" t="s">
        <v>422</v>
      </c>
      <c r="N349" t="s">
        <v>76</v>
      </c>
      <c r="O349" t="s">
        <v>77</v>
      </c>
      <c r="P349" s="1">
        <v>45785</v>
      </c>
      <c r="Q349" t="s">
        <v>194</v>
      </c>
      <c r="R349" t="s">
        <v>519</v>
      </c>
      <c r="S349" s="1">
        <v>45877</v>
      </c>
      <c r="T349" t="s">
        <v>2260</v>
      </c>
      <c r="U349">
        <v>1</v>
      </c>
      <c r="V349" t="s">
        <v>80</v>
      </c>
      <c r="W349">
        <v>26.95</v>
      </c>
      <c r="X349">
        <v>0</v>
      </c>
      <c r="Z349">
        <v>0</v>
      </c>
      <c r="AA349">
        <v>26.95</v>
      </c>
      <c r="AB349" t="s">
        <v>196</v>
      </c>
      <c r="AC349" t="s">
        <v>1361</v>
      </c>
      <c r="AD349" t="s">
        <v>2261</v>
      </c>
      <c r="AE349" t="s">
        <v>2262</v>
      </c>
      <c r="AF349" t="str">
        <f>"53131620"</f>
        <v>53131620</v>
      </c>
      <c r="AG349" t="s">
        <v>592</v>
      </c>
      <c r="AH349" t="s">
        <v>1364</v>
      </c>
      <c r="AI349" t="s">
        <v>1365</v>
      </c>
      <c r="AJ349" t="s">
        <v>2263</v>
      </c>
      <c r="AK349" t="s">
        <v>2264</v>
      </c>
      <c r="AL349" t="s">
        <v>2265</v>
      </c>
      <c r="AM349" t="s">
        <v>2265</v>
      </c>
      <c r="AO349" t="s">
        <v>2266</v>
      </c>
      <c r="AP349" t="s">
        <v>2267</v>
      </c>
      <c r="AQ349" t="s">
        <v>92</v>
      </c>
      <c r="AS349" t="s">
        <v>93</v>
      </c>
      <c r="AT349">
        <v>26.95</v>
      </c>
      <c r="AU349">
        <v>1</v>
      </c>
      <c r="AV349">
        <v>26.95</v>
      </c>
      <c r="AW349">
        <v>0</v>
      </c>
      <c r="AY349">
        <v>0</v>
      </c>
      <c r="AZ349">
        <v>26.95</v>
      </c>
      <c r="BB349" t="s">
        <v>94</v>
      </c>
      <c r="BD349" t="s">
        <v>94</v>
      </c>
      <c r="BE349" t="s">
        <v>93</v>
      </c>
      <c r="BF349">
        <v>0</v>
      </c>
      <c r="BI349" t="s">
        <v>93</v>
      </c>
      <c r="BR349" t="s">
        <v>2268</v>
      </c>
      <c r="BS349" t="s">
        <v>2269</v>
      </c>
    </row>
    <row r="350" spans="1:71" x14ac:dyDescent="0.2">
      <c r="A350" s="1">
        <v>45785</v>
      </c>
      <c r="B350" t="s">
        <v>2270</v>
      </c>
      <c r="C350" t="s">
        <v>73</v>
      </c>
      <c r="E350">
        <v>1</v>
      </c>
      <c r="F350" t="s">
        <v>74</v>
      </c>
      <c r="G350">
        <v>24.95</v>
      </c>
      <c r="H350">
        <v>0</v>
      </c>
      <c r="I350">
        <v>0</v>
      </c>
      <c r="J350">
        <v>0</v>
      </c>
      <c r="K350">
        <v>24.95</v>
      </c>
      <c r="L350" t="s">
        <v>422</v>
      </c>
      <c r="N350" t="s">
        <v>76</v>
      </c>
      <c r="O350" t="s">
        <v>77</v>
      </c>
      <c r="P350" s="1">
        <v>45785</v>
      </c>
      <c r="Q350" t="s">
        <v>194</v>
      </c>
      <c r="R350" t="s">
        <v>519</v>
      </c>
      <c r="S350" s="1">
        <v>45816</v>
      </c>
      <c r="T350" t="s">
        <v>2247</v>
      </c>
      <c r="U350">
        <v>1</v>
      </c>
      <c r="V350" t="s">
        <v>80</v>
      </c>
      <c r="W350">
        <v>24.95</v>
      </c>
      <c r="X350">
        <v>0</v>
      </c>
      <c r="Z350">
        <v>0</v>
      </c>
      <c r="AA350">
        <v>24.95</v>
      </c>
      <c r="AB350" t="s">
        <v>196</v>
      </c>
      <c r="AC350" t="s">
        <v>131</v>
      </c>
      <c r="AD350" t="s">
        <v>2271</v>
      </c>
      <c r="AE350" t="s">
        <v>2272</v>
      </c>
      <c r="AF350" t="str">
        <f>"43191600"</f>
        <v>43191600</v>
      </c>
      <c r="AG350" t="s">
        <v>84</v>
      </c>
      <c r="AH350" t="s">
        <v>100</v>
      </c>
      <c r="AI350" t="s">
        <v>101</v>
      </c>
      <c r="AJ350" t="s">
        <v>101</v>
      </c>
      <c r="AL350" t="s">
        <v>2273</v>
      </c>
      <c r="AM350" t="s">
        <v>2273</v>
      </c>
      <c r="AO350" t="s">
        <v>2274</v>
      </c>
      <c r="AP350" t="s">
        <v>2274</v>
      </c>
      <c r="AQ350" t="s">
        <v>92</v>
      </c>
      <c r="AS350" t="s">
        <v>93</v>
      </c>
      <c r="AT350">
        <v>24.95</v>
      </c>
      <c r="AU350">
        <v>1</v>
      </c>
      <c r="AV350">
        <v>24.95</v>
      </c>
      <c r="AW350">
        <v>0</v>
      </c>
      <c r="AY350">
        <v>0</v>
      </c>
      <c r="AZ350">
        <v>24.95</v>
      </c>
      <c r="BB350" t="s">
        <v>94</v>
      </c>
      <c r="BD350" t="s">
        <v>94</v>
      </c>
      <c r="BE350" t="s">
        <v>93</v>
      </c>
      <c r="BF350">
        <v>0</v>
      </c>
      <c r="BI350" t="s">
        <v>93</v>
      </c>
      <c r="BR350" t="s">
        <v>2275</v>
      </c>
      <c r="BS350" t="s">
        <v>978</v>
      </c>
    </row>
    <row r="351" spans="1:71" x14ac:dyDescent="0.2">
      <c r="A351" s="1">
        <v>45755</v>
      </c>
      <c r="B351" t="s">
        <v>2276</v>
      </c>
      <c r="C351" t="s">
        <v>73</v>
      </c>
      <c r="E351">
        <v>1</v>
      </c>
      <c r="F351" t="s">
        <v>74</v>
      </c>
      <c r="G351">
        <v>9.98</v>
      </c>
      <c r="H351">
        <v>0</v>
      </c>
      <c r="I351">
        <v>0</v>
      </c>
      <c r="J351">
        <v>0</v>
      </c>
      <c r="K351">
        <v>9.98</v>
      </c>
      <c r="L351" t="s">
        <v>422</v>
      </c>
      <c r="N351" t="s">
        <v>76</v>
      </c>
      <c r="O351" t="s">
        <v>77</v>
      </c>
      <c r="P351" s="1">
        <v>45785</v>
      </c>
      <c r="Q351" t="s">
        <v>194</v>
      </c>
      <c r="R351" t="s">
        <v>519</v>
      </c>
      <c r="S351" s="1">
        <v>45816</v>
      </c>
      <c r="T351" t="str">
        <f>"9361289725252198630589"</f>
        <v>9361289725252198630589</v>
      </c>
      <c r="U351">
        <v>1</v>
      </c>
      <c r="V351" t="s">
        <v>80</v>
      </c>
      <c r="W351">
        <v>9.98</v>
      </c>
      <c r="X351">
        <v>0</v>
      </c>
      <c r="Z351">
        <v>0</v>
      </c>
      <c r="AA351">
        <v>9.98</v>
      </c>
      <c r="AB351" t="s">
        <v>207</v>
      </c>
      <c r="AC351" t="s">
        <v>139</v>
      </c>
      <c r="AD351" t="s">
        <v>2277</v>
      </c>
      <c r="AE351" t="s">
        <v>2278</v>
      </c>
      <c r="AF351" t="str">
        <f>"43200000"</f>
        <v>43200000</v>
      </c>
      <c r="AG351" t="s">
        <v>84</v>
      </c>
      <c r="AH351" t="s">
        <v>112</v>
      </c>
      <c r="AI351" t="s">
        <v>112</v>
      </c>
      <c r="AJ351" t="s">
        <v>112</v>
      </c>
      <c r="AL351" t="s">
        <v>1907</v>
      </c>
      <c r="AM351" t="s">
        <v>1907</v>
      </c>
      <c r="AO351" t="s">
        <v>2279</v>
      </c>
      <c r="AP351" t="s">
        <v>2279</v>
      </c>
      <c r="AQ351" t="s">
        <v>92</v>
      </c>
      <c r="AS351" t="s">
        <v>93</v>
      </c>
      <c r="AT351">
        <v>9.98</v>
      </c>
      <c r="AU351">
        <v>1</v>
      </c>
      <c r="AV351">
        <v>9.98</v>
      </c>
      <c r="AW351">
        <v>0</v>
      </c>
      <c r="AY351">
        <v>0</v>
      </c>
      <c r="AZ351">
        <v>9.98</v>
      </c>
      <c r="BB351" t="s">
        <v>94</v>
      </c>
      <c r="BD351" t="s">
        <v>94</v>
      </c>
      <c r="BE351" t="s">
        <v>431</v>
      </c>
      <c r="BF351">
        <v>0.01</v>
      </c>
      <c r="BI351" t="s">
        <v>93</v>
      </c>
      <c r="BR351" t="s">
        <v>1908</v>
      </c>
    </row>
    <row r="352" spans="1:71" x14ac:dyDescent="0.2">
      <c r="A352" s="1">
        <v>45755</v>
      </c>
      <c r="B352" t="s">
        <v>2280</v>
      </c>
      <c r="C352" t="s">
        <v>73</v>
      </c>
      <c r="E352">
        <v>1</v>
      </c>
      <c r="F352" t="s">
        <v>74</v>
      </c>
      <c r="G352">
        <v>24.69</v>
      </c>
      <c r="H352">
        <v>0</v>
      </c>
      <c r="I352">
        <v>0</v>
      </c>
      <c r="J352">
        <v>0</v>
      </c>
      <c r="K352">
        <v>24.69</v>
      </c>
      <c r="L352" t="s">
        <v>422</v>
      </c>
      <c r="N352" t="s">
        <v>76</v>
      </c>
      <c r="O352" t="s">
        <v>77</v>
      </c>
      <c r="P352" s="1">
        <v>45785</v>
      </c>
      <c r="Q352" t="s">
        <v>194</v>
      </c>
      <c r="R352" t="s">
        <v>519</v>
      </c>
      <c r="S352" s="1">
        <v>45816</v>
      </c>
      <c r="T352" t="s">
        <v>2281</v>
      </c>
      <c r="U352">
        <v>1</v>
      </c>
      <c r="V352" t="s">
        <v>80</v>
      </c>
      <c r="W352">
        <v>24.69</v>
      </c>
      <c r="X352">
        <v>0</v>
      </c>
      <c r="Z352">
        <v>0</v>
      </c>
      <c r="AA352">
        <v>24.69</v>
      </c>
      <c r="AB352" t="s">
        <v>196</v>
      </c>
      <c r="AC352" t="s">
        <v>261</v>
      </c>
      <c r="AD352" t="s">
        <v>2282</v>
      </c>
      <c r="AE352" t="s">
        <v>2283</v>
      </c>
      <c r="AF352" t="str">
        <f>"53102505"</f>
        <v>53102505</v>
      </c>
      <c r="AG352" t="s">
        <v>592</v>
      </c>
      <c r="AH352" t="s">
        <v>1863</v>
      </c>
      <c r="AI352" t="s">
        <v>1864</v>
      </c>
      <c r="AJ352" t="s">
        <v>2208</v>
      </c>
      <c r="AL352" t="s">
        <v>595</v>
      </c>
      <c r="AM352" t="s">
        <v>595</v>
      </c>
      <c r="AP352" t="s">
        <v>2284</v>
      </c>
      <c r="AQ352" t="s">
        <v>92</v>
      </c>
      <c r="AS352" t="s">
        <v>93</v>
      </c>
      <c r="AT352">
        <v>24.69</v>
      </c>
      <c r="AU352">
        <v>1</v>
      </c>
      <c r="AV352">
        <v>24.69</v>
      </c>
      <c r="AW352">
        <v>0</v>
      </c>
      <c r="AY352">
        <v>0</v>
      </c>
      <c r="AZ352">
        <v>24.69</v>
      </c>
      <c r="BB352" t="s">
        <v>94</v>
      </c>
      <c r="BD352" t="s">
        <v>94</v>
      </c>
      <c r="BE352" t="s">
        <v>93</v>
      </c>
      <c r="BF352">
        <v>0</v>
      </c>
      <c r="BI352" t="s">
        <v>93</v>
      </c>
      <c r="BR352" t="s">
        <v>595</v>
      </c>
    </row>
    <row r="353" spans="1:71" x14ac:dyDescent="0.2">
      <c r="A353" s="1">
        <v>45755</v>
      </c>
      <c r="B353" t="s">
        <v>2285</v>
      </c>
      <c r="C353" t="s">
        <v>73</v>
      </c>
      <c r="E353">
        <v>1</v>
      </c>
      <c r="F353" t="s">
        <v>74</v>
      </c>
      <c r="G353">
        <v>4.9800000000000004</v>
      </c>
      <c r="H353">
        <v>0</v>
      </c>
      <c r="I353">
        <v>0</v>
      </c>
      <c r="J353">
        <v>0</v>
      </c>
      <c r="K353">
        <v>4.9800000000000004</v>
      </c>
      <c r="L353" t="s">
        <v>422</v>
      </c>
      <c r="N353" t="s">
        <v>76</v>
      </c>
      <c r="O353" t="s">
        <v>77</v>
      </c>
      <c r="P353" s="1">
        <v>45785</v>
      </c>
      <c r="Q353" t="s">
        <v>194</v>
      </c>
      <c r="R353" t="s">
        <v>519</v>
      </c>
      <c r="S353" s="1">
        <v>45816</v>
      </c>
      <c r="T353" t="str">
        <f>"9361289725252210504195"</f>
        <v>9361289725252210504195</v>
      </c>
      <c r="U353">
        <v>2</v>
      </c>
      <c r="V353" t="s">
        <v>80</v>
      </c>
      <c r="W353">
        <v>4.9800000000000004</v>
      </c>
      <c r="X353">
        <v>0</v>
      </c>
      <c r="Z353">
        <v>0</v>
      </c>
      <c r="AA353">
        <v>4.9800000000000004</v>
      </c>
      <c r="AB353" t="s">
        <v>207</v>
      </c>
      <c r="AC353" t="s">
        <v>139</v>
      </c>
      <c r="AD353" t="s">
        <v>2286</v>
      </c>
      <c r="AE353" t="s">
        <v>2287</v>
      </c>
      <c r="AF353" t="str">
        <f>"43220000"</f>
        <v>43220000</v>
      </c>
      <c r="AG353" t="s">
        <v>84</v>
      </c>
      <c r="AH353" t="s">
        <v>1414</v>
      </c>
      <c r="AI353" t="s">
        <v>1414</v>
      </c>
      <c r="AJ353" t="s">
        <v>1414</v>
      </c>
      <c r="AL353" t="s">
        <v>2288</v>
      </c>
      <c r="AM353" t="s">
        <v>2288</v>
      </c>
      <c r="AO353" t="str">
        <f>"701715471580"</f>
        <v>701715471580</v>
      </c>
      <c r="AQ353" t="s">
        <v>92</v>
      </c>
      <c r="AS353" t="s">
        <v>93</v>
      </c>
      <c r="AT353">
        <v>4.9800000000000004</v>
      </c>
      <c r="AU353">
        <v>1</v>
      </c>
      <c r="AV353">
        <v>4.9800000000000004</v>
      </c>
      <c r="AW353">
        <v>0</v>
      </c>
      <c r="AY353">
        <v>0</v>
      </c>
      <c r="AZ353">
        <v>4.9800000000000004</v>
      </c>
      <c r="BB353" t="s">
        <v>94</v>
      </c>
      <c r="BD353" t="s">
        <v>94</v>
      </c>
      <c r="BE353" t="s">
        <v>431</v>
      </c>
      <c r="BF353">
        <v>0.01</v>
      </c>
      <c r="BI353" t="s">
        <v>93</v>
      </c>
      <c r="BR353" t="s">
        <v>2289</v>
      </c>
    </row>
    <row r="354" spans="1:71" x14ac:dyDescent="0.2">
      <c r="A354" s="1">
        <v>45755</v>
      </c>
      <c r="B354" t="s">
        <v>2290</v>
      </c>
      <c r="C354" t="s">
        <v>73</v>
      </c>
      <c r="E354">
        <v>1</v>
      </c>
      <c r="F354" t="s">
        <v>74</v>
      </c>
      <c r="G354">
        <v>6.64</v>
      </c>
      <c r="H354">
        <v>0</v>
      </c>
      <c r="I354">
        <v>0</v>
      </c>
      <c r="J354">
        <v>0</v>
      </c>
      <c r="K354">
        <v>6.64</v>
      </c>
      <c r="L354" t="s">
        <v>422</v>
      </c>
      <c r="N354" t="s">
        <v>76</v>
      </c>
      <c r="O354" t="s">
        <v>77</v>
      </c>
      <c r="P354" s="1">
        <v>45785</v>
      </c>
      <c r="Q354" t="s">
        <v>194</v>
      </c>
      <c r="R354" t="s">
        <v>519</v>
      </c>
      <c r="S354" s="1">
        <v>45816</v>
      </c>
      <c r="T354" t="s">
        <v>2291</v>
      </c>
      <c r="U354">
        <v>1</v>
      </c>
      <c r="V354" t="s">
        <v>80</v>
      </c>
      <c r="W354">
        <v>6.64</v>
      </c>
      <c r="X354">
        <v>0</v>
      </c>
      <c r="Z354">
        <v>0</v>
      </c>
      <c r="AA354">
        <v>6.64</v>
      </c>
      <c r="AB354" t="s">
        <v>196</v>
      </c>
      <c r="AC354" t="s">
        <v>146</v>
      </c>
      <c r="AD354" t="s">
        <v>2292</v>
      </c>
      <c r="AE354" t="s">
        <v>2293</v>
      </c>
      <c r="AF354" t="str">
        <f>"26111704"</f>
        <v>26111704</v>
      </c>
      <c r="AG354" t="s">
        <v>118</v>
      </c>
      <c r="AH354" t="s">
        <v>224</v>
      </c>
      <c r="AI354" t="s">
        <v>533</v>
      </c>
      <c r="AJ354" t="s">
        <v>534</v>
      </c>
      <c r="AK354" t="s">
        <v>2294</v>
      </c>
      <c r="AL354" t="s">
        <v>2295</v>
      </c>
      <c r="AM354" t="s">
        <v>2295</v>
      </c>
      <c r="AO354" t="s">
        <v>2296</v>
      </c>
      <c r="AP354" t="s">
        <v>2296</v>
      </c>
      <c r="AQ354" t="s">
        <v>92</v>
      </c>
      <c r="AS354" t="s">
        <v>93</v>
      </c>
      <c r="AT354">
        <v>6.64</v>
      </c>
      <c r="AU354">
        <v>1</v>
      </c>
      <c r="AV354">
        <v>6.64</v>
      </c>
      <c r="AW354">
        <v>0</v>
      </c>
      <c r="AY354">
        <v>0</v>
      </c>
      <c r="AZ354">
        <v>6.64</v>
      </c>
      <c r="BB354" t="s">
        <v>94</v>
      </c>
      <c r="BD354" t="s">
        <v>94</v>
      </c>
      <c r="BE354" t="s">
        <v>431</v>
      </c>
      <c r="BF354">
        <v>7.35</v>
      </c>
      <c r="BI354" t="s">
        <v>93</v>
      </c>
      <c r="BR354" t="s">
        <v>2297</v>
      </c>
    </row>
    <row r="355" spans="1:71" x14ac:dyDescent="0.2">
      <c r="A355" s="1">
        <v>45755</v>
      </c>
      <c r="B355" t="s">
        <v>2298</v>
      </c>
      <c r="C355" t="s">
        <v>73</v>
      </c>
      <c r="E355">
        <v>5</v>
      </c>
      <c r="F355" t="s">
        <v>74</v>
      </c>
      <c r="G355">
        <v>142.44999999999999</v>
      </c>
      <c r="H355">
        <v>0</v>
      </c>
      <c r="I355">
        <v>0</v>
      </c>
      <c r="J355">
        <v>0</v>
      </c>
      <c r="K355">
        <v>142.44999999999999</v>
      </c>
      <c r="L355" t="s">
        <v>422</v>
      </c>
      <c r="N355" t="s">
        <v>76</v>
      </c>
      <c r="O355" t="s">
        <v>77</v>
      </c>
      <c r="P355" s="1">
        <v>45785</v>
      </c>
      <c r="Q355" t="s">
        <v>194</v>
      </c>
      <c r="R355" t="s">
        <v>519</v>
      </c>
      <c r="S355" s="1">
        <v>45999</v>
      </c>
      <c r="T355" t="s">
        <v>2299</v>
      </c>
      <c r="U355">
        <v>1</v>
      </c>
      <c r="V355" t="s">
        <v>80</v>
      </c>
      <c r="W355">
        <v>142.44999999999999</v>
      </c>
      <c r="X355">
        <v>0</v>
      </c>
      <c r="Z355">
        <v>0</v>
      </c>
      <c r="AA355">
        <v>142.44999999999999</v>
      </c>
      <c r="AB355" t="s">
        <v>691</v>
      </c>
      <c r="AC355" t="s">
        <v>115</v>
      </c>
      <c r="AD355" t="s">
        <v>2300</v>
      </c>
      <c r="AE355" t="s">
        <v>2301</v>
      </c>
      <c r="AF355" t="str">
        <f>"26121609"</f>
        <v>26121609</v>
      </c>
      <c r="AG355" t="s">
        <v>118</v>
      </c>
      <c r="AH355" t="s">
        <v>119</v>
      </c>
      <c r="AI355" t="s">
        <v>120</v>
      </c>
      <c r="AJ355" t="s">
        <v>121</v>
      </c>
      <c r="AL355" t="s">
        <v>2302</v>
      </c>
      <c r="AM355" t="s">
        <v>2302</v>
      </c>
      <c r="AO355" t="s">
        <v>2303</v>
      </c>
      <c r="AP355" t="s">
        <v>2303</v>
      </c>
      <c r="AQ355" t="s">
        <v>92</v>
      </c>
      <c r="AS355" t="s">
        <v>93</v>
      </c>
      <c r="AT355">
        <v>28.49</v>
      </c>
      <c r="AU355">
        <v>5</v>
      </c>
      <c r="AV355">
        <v>142.44999999999999</v>
      </c>
      <c r="AW355">
        <v>0</v>
      </c>
      <c r="AY355">
        <v>0</v>
      </c>
      <c r="AZ355">
        <v>142.44999999999999</v>
      </c>
      <c r="BB355" t="s">
        <v>94</v>
      </c>
      <c r="BD355" t="s">
        <v>94</v>
      </c>
      <c r="BE355" t="s">
        <v>1041</v>
      </c>
      <c r="BF355">
        <v>7.5</v>
      </c>
      <c r="BI355" t="s">
        <v>93</v>
      </c>
      <c r="BR355" t="s">
        <v>2302</v>
      </c>
    </row>
    <row r="356" spans="1:71" x14ac:dyDescent="0.2">
      <c r="A356" s="1">
        <v>45755</v>
      </c>
      <c r="B356" t="s">
        <v>2304</v>
      </c>
      <c r="C356" t="s">
        <v>73</v>
      </c>
      <c r="E356">
        <v>1</v>
      </c>
      <c r="F356" t="s">
        <v>74</v>
      </c>
      <c r="G356">
        <v>8.0399999999999991</v>
      </c>
      <c r="H356">
        <v>0</v>
      </c>
      <c r="I356">
        <v>0</v>
      </c>
      <c r="J356">
        <v>0</v>
      </c>
      <c r="K356">
        <v>8.0399999999999991</v>
      </c>
      <c r="L356" t="s">
        <v>422</v>
      </c>
      <c r="N356" t="s">
        <v>76</v>
      </c>
      <c r="O356" t="s">
        <v>77</v>
      </c>
      <c r="P356" s="1">
        <v>45785</v>
      </c>
      <c r="Q356" t="s">
        <v>194</v>
      </c>
      <c r="R356" t="s">
        <v>519</v>
      </c>
      <c r="S356" s="1">
        <v>45816</v>
      </c>
      <c r="T356" t="s">
        <v>2305</v>
      </c>
      <c r="U356">
        <v>1</v>
      </c>
      <c r="V356" t="s">
        <v>80</v>
      </c>
      <c r="W356">
        <v>8.0399999999999991</v>
      </c>
      <c r="X356">
        <v>0</v>
      </c>
      <c r="Z356">
        <v>0</v>
      </c>
      <c r="AA356">
        <v>8.0399999999999991</v>
      </c>
      <c r="AB356" t="s">
        <v>196</v>
      </c>
      <c r="AC356" t="s">
        <v>155</v>
      </c>
      <c r="AD356" t="s">
        <v>2306</v>
      </c>
      <c r="AE356" t="s">
        <v>2307</v>
      </c>
      <c r="AF356" t="str">
        <f>"40141700"</f>
        <v>40141700</v>
      </c>
      <c r="AG356" t="s">
        <v>289</v>
      </c>
      <c r="AH356" t="s">
        <v>1115</v>
      </c>
      <c r="AI356" t="s">
        <v>2308</v>
      </c>
      <c r="AJ356" t="s">
        <v>2308</v>
      </c>
      <c r="AL356" t="s">
        <v>1305</v>
      </c>
      <c r="AM356" t="s">
        <v>1305</v>
      </c>
      <c r="AO356" t="s">
        <v>2309</v>
      </c>
      <c r="AP356" t="s">
        <v>2309</v>
      </c>
      <c r="AQ356" t="s">
        <v>92</v>
      </c>
      <c r="AS356" t="s">
        <v>93</v>
      </c>
      <c r="AT356">
        <v>8.0399999999999991</v>
      </c>
      <c r="AU356">
        <v>1</v>
      </c>
      <c r="AV356">
        <v>8.0399999999999991</v>
      </c>
      <c r="AW356">
        <v>0</v>
      </c>
      <c r="AY356">
        <v>0</v>
      </c>
      <c r="AZ356">
        <v>8.0399999999999991</v>
      </c>
      <c r="BB356" t="s">
        <v>94</v>
      </c>
      <c r="BD356" t="s">
        <v>94</v>
      </c>
      <c r="BE356" t="s">
        <v>431</v>
      </c>
      <c r="BF356">
        <v>0.43</v>
      </c>
      <c r="BI356" t="s">
        <v>93</v>
      </c>
      <c r="BR356" t="s">
        <v>2310</v>
      </c>
    </row>
    <row r="357" spans="1:71" x14ac:dyDescent="0.2">
      <c r="A357" s="1">
        <v>45755</v>
      </c>
      <c r="B357" t="s">
        <v>2311</v>
      </c>
      <c r="C357" t="s">
        <v>73</v>
      </c>
      <c r="E357">
        <v>1</v>
      </c>
      <c r="F357" t="s">
        <v>74</v>
      </c>
      <c r="G357">
        <v>29.95</v>
      </c>
      <c r="H357">
        <v>0</v>
      </c>
      <c r="I357">
        <v>0</v>
      </c>
      <c r="J357">
        <v>0</v>
      </c>
      <c r="K357">
        <v>29.95</v>
      </c>
      <c r="L357" t="s">
        <v>422</v>
      </c>
      <c r="N357" t="s">
        <v>76</v>
      </c>
      <c r="O357" t="s">
        <v>77</v>
      </c>
      <c r="P357" s="1">
        <v>45785</v>
      </c>
      <c r="Q357" t="s">
        <v>194</v>
      </c>
      <c r="R357" t="s">
        <v>519</v>
      </c>
      <c r="S357" s="1">
        <v>45816</v>
      </c>
      <c r="T357" t="s">
        <v>2312</v>
      </c>
      <c r="U357">
        <v>1</v>
      </c>
      <c r="V357" t="s">
        <v>80</v>
      </c>
      <c r="W357">
        <v>29.95</v>
      </c>
      <c r="X357">
        <v>0</v>
      </c>
      <c r="Z357">
        <v>0</v>
      </c>
      <c r="AA357">
        <v>29.95</v>
      </c>
      <c r="AB357" t="s">
        <v>196</v>
      </c>
      <c r="AC357" t="s">
        <v>139</v>
      </c>
      <c r="AD357" t="s">
        <v>2313</v>
      </c>
      <c r="AE357" t="s">
        <v>2314</v>
      </c>
      <c r="AF357" t="str">
        <f>"43221700"</f>
        <v>43221700</v>
      </c>
      <c r="AG357" t="s">
        <v>84</v>
      </c>
      <c r="AH357" t="s">
        <v>1414</v>
      </c>
      <c r="AI357" t="s">
        <v>1906</v>
      </c>
      <c r="AJ357" t="s">
        <v>1906</v>
      </c>
      <c r="AL357" t="s">
        <v>2315</v>
      </c>
      <c r="AM357" t="s">
        <v>2315</v>
      </c>
      <c r="AO357" t="str">
        <f>"1272"</f>
        <v>1272</v>
      </c>
      <c r="AP357" t="str">
        <f>"1272"</f>
        <v>1272</v>
      </c>
      <c r="AQ357" t="s">
        <v>92</v>
      </c>
      <c r="AS357" t="s">
        <v>93</v>
      </c>
      <c r="AT357">
        <v>29.95</v>
      </c>
      <c r="AU357">
        <v>1</v>
      </c>
      <c r="AV357">
        <v>29.95</v>
      </c>
      <c r="AW357">
        <v>0</v>
      </c>
      <c r="AY357">
        <v>0</v>
      </c>
      <c r="AZ357">
        <v>29.95</v>
      </c>
      <c r="BB357" t="s">
        <v>94</v>
      </c>
      <c r="BD357" t="s">
        <v>94</v>
      </c>
      <c r="BE357" t="s">
        <v>93</v>
      </c>
      <c r="BF357">
        <v>0</v>
      </c>
      <c r="BI357" t="s">
        <v>93</v>
      </c>
      <c r="BR357" t="s">
        <v>2316</v>
      </c>
      <c r="BS357" t="s">
        <v>978</v>
      </c>
    </row>
    <row r="358" spans="1:71" x14ac:dyDescent="0.2">
      <c r="A358" s="1">
        <v>45755</v>
      </c>
      <c r="B358" t="s">
        <v>2317</v>
      </c>
      <c r="C358" t="s">
        <v>73</v>
      </c>
      <c r="E358">
        <v>1</v>
      </c>
      <c r="F358" t="s">
        <v>74</v>
      </c>
      <c r="G358">
        <v>15.93</v>
      </c>
      <c r="H358">
        <v>0</v>
      </c>
      <c r="I358">
        <v>0</v>
      </c>
      <c r="J358">
        <v>0</v>
      </c>
      <c r="K358">
        <v>15.93</v>
      </c>
      <c r="L358" t="s">
        <v>422</v>
      </c>
      <c r="N358" t="s">
        <v>76</v>
      </c>
      <c r="O358" t="s">
        <v>77</v>
      </c>
      <c r="P358" s="1">
        <v>45877</v>
      </c>
      <c r="Q358" t="s">
        <v>194</v>
      </c>
      <c r="R358" t="s">
        <v>519</v>
      </c>
      <c r="S358" s="1">
        <v>45969</v>
      </c>
      <c r="T358" t="s">
        <v>2318</v>
      </c>
      <c r="U358">
        <v>2</v>
      </c>
      <c r="V358" t="s">
        <v>80</v>
      </c>
      <c r="W358">
        <v>15.93</v>
      </c>
      <c r="X358">
        <v>0</v>
      </c>
      <c r="Z358">
        <v>0</v>
      </c>
      <c r="AA358">
        <v>15.93</v>
      </c>
      <c r="AB358" t="s">
        <v>196</v>
      </c>
      <c r="AC358" t="s">
        <v>131</v>
      </c>
      <c r="AD358" t="s">
        <v>2319</v>
      </c>
      <c r="AE358" t="s">
        <v>2320</v>
      </c>
      <c r="AF358" t="str">
        <f>"43191600"</f>
        <v>43191600</v>
      </c>
      <c r="AG358" t="s">
        <v>84</v>
      </c>
      <c r="AH358" t="s">
        <v>100</v>
      </c>
      <c r="AI358" t="s">
        <v>101</v>
      </c>
      <c r="AJ358" t="s">
        <v>101</v>
      </c>
      <c r="AL358" t="s">
        <v>543</v>
      </c>
      <c r="AM358" t="s">
        <v>543</v>
      </c>
      <c r="AO358" t="s">
        <v>2321</v>
      </c>
      <c r="AP358" t="s">
        <v>2321</v>
      </c>
      <c r="AQ358" t="s">
        <v>92</v>
      </c>
      <c r="AS358" t="s">
        <v>93</v>
      </c>
      <c r="AT358">
        <v>15.93</v>
      </c>
      <c r="AU358">
        <v>1</v>
      </c>
      <c r="AV358">
        <v>15.93</v>
      </c>
      <c r="AW358">
        <v>0</v>
      </c>
      <c r="AY358">
        <v>0</v>
      </c>
      <c r="AZ358">
        <v>15.93</v>
      </c>
      <c r="BB358" t="s">
        <v>94</v>
      </c>
      <c r="BD358" t="s">
        <v>94</v>
      </c>
      <c r="BE358" t="s">
        <v>93</v>
      </c>
      <c r="BF358">
        <v>0</v>
      </c>
      <c r="BI358" t="s">
        <v>93</v>
      </c>
      <c r="BR358" t="s">
        <v>545</v>
      </c>
      <c r="BS358" t="s">
        <v>96</v>
      </c>
    </row>
    <row r="359" spans="1:71" x14ac:dyDescent="0.2">
      <c r="A359" s="1">
        <v>45755</v>
      </c>
      <c r="B359" t="s">
        <v>2322</v>
      </c>
      <c r="C359" t="s">
        <v>73</v>
      </c>
      <c r="E359">
        <v>1</v>
      </c>
      <c r="F359" t="s">
        <v>74</v>
      </c>
      <c r="G359">
        <v>6.64</v>
      </c>
      <c r="H359">
        <v>0</v>
      </c>
      <c r="I359">
        <v>0</v>
      </c>
      <c r="J359">
        <v>0</v>
      </c>
      <c r="K359">
        <v>6.64</v>
      </c>
      <c r="L359" t="s">
        <v>422</v>
      </c>
      <c r="N359" t="s">
        <v>76</v>
      </c>
      <c r="O359" t="s">
        <v>77</v>
      </c>
      <c r="P359" s="1">
        <v>45785</v>
      </c>
      <c r="Q359" t="s">
        <v>194</v>
      </c>
      <c r="R359" t="s">
        <v>519</v>
      </c>
      <c r="S359" s="1">
        <v>45816</v>
      </c>
      <c r="T359" t="s">
        <v>2291</v>
      </c>
      <c r="U359">
        <v>1</v>
      </c>
      <c r="V359" t="s">
        <v>80</v>
      </c>
      <c r="W359">
        <v>6.64</v>
      </c>
      <c r="X359">
        <v>0</v>
      </c>
      <c r="Z359">
        <v>0</v>
      </c>
      <c r="AA359">
        <v>6.64</v>
      </c>
      <c r="AB359" t="s">
        <v>196</v>
      </c>
      <c r="AC359" t="s">
        <v>131</v>
      </c>
      <c r="AD359" t="s">
        <v>2323</v>
      </c>
      <c r="AE359" t="s">
        <v>2324</v>
      </c>
      <c r="AF359" t="str">
        <f>"45121600"</f>
        <v>45121600</v>
      </c>
      <c r="AG359" t="s">
        <v>211</v>
      </c>
      <c r="AH359" t="s">
        <v>212</v>
      </c>
      <c r="AI359" t="s">
        <v>213</v>
      </c>
      <c r="AJ359" t="s">
        <v>213</v>
      </c>
      <c r="AL359" t="s">
        <v>2325</v>
      </c>
      <c r="AM359" t="s">
        <v>2326</v>
      </c>
      <c r="AO359" t="s">
        <v>2327</v>
      </c>
      <c r="AP359" t="s">
        <v>2327</v>
      </c>
      <c r="AQ359" t="s">
        <v>92</v>
      </c>
      <c r="AS359" t="s">
        <v>93</v>
      </c>
      <c r="AT359">
        <v>6.64</v>
      </c>
      <c r="AU359">
        <v>1</v>
      </c>
      <c r="AV359">
        <v>6.64</v>
      </c>
      <c r="AW359">
        <v>0</v>
      </c>
      <c r="AY359">
        <v>0</v>
      </c>
      <c r="AZ359">
        <v>6.64</v>
      </c>
      <c r="BB359" t="s">
        <v>94</v>
      </c>
      <c r="BD359" t="s">
        <v>94</v>
      </c>
      <c r="BE359" t="s">
        <v>431</v>
      </c>
      <c r="BF359">
        <v>0.35</v>
      </c>
      <c r="BI359" t="s">
        <v>93</v>
      </c>
      <c r="BR359" t="s">
        <v>2328</v>
      </c>
    </row>
    <row r="360" spans="1:71" x14ac:dyDescent="0.2">
      <c r="A360" s="1">
        <v>45755</v>
      </c>
      <c r="B360" t="s">
        <v>2329</v>
      </c>
      <c r="C360" t="s">
        <v>73</v>
      </c>
      <c r="E360">
        <v>1</v>
      </c>
      <c r="F360" t="s">
        <v>74</v>
      </c>
      <c r="G360">
        <v>13.79</v>
      </c>
      <c r="H360">
        <v>0</v>
      </c>
      <c r="I360">
        <v>0</v>
      </c>
      <c r="J360">
        <v>0</v>
      </c>
      <c r="K360">
        <v>13.79</v>
      </c>
      <c r="L360" t="s">
        <v>422</v>
      </c>
      <c r="N360" t="s">
        <v>76</v>
      </c>
      <c r="O360" t="s">
        <v>77</v>
      </c>
      <c r="P360" s="1">
        <v>45785</v>
      </c>
      <c r="Q360" t="s">
        <v>194</v>
      </c>
      <c r="R360" t="s">
        <v>519</v>
      </c>
      <c r="S360" s="1">
        <v>45816</v>
      </c>
      <c r="T360" t="s">
        <v>2291</v>
      </c>
      <c r="U360">
        <v>1</v>
      </c>
      <c r="V360" t="s">
        <v>80</v>
      </c>
      <c r="W360">
        <v>13.79</v>
      </c>
      <c r="X360">
        <v>0</v>
      </c>
      <c r="Z360">
        <v>0</v>
      </c>
      <c r="AA360">
        <v>13.79</v>
      </c>
      <c r="AB360" t="s">
        <v>196</v>
      </c>
      <c r="AC360" t="s">
        <v>459</v>
      </c>
      <c r="AD360" t="s">
        <v>460</v>
      </c>
      <c r="AE360" t="s">
        <v>461</v>
      </c>
      <c r="AF360" t="str">
        <f>"39111610"</f>
        <v>39111610</v>
      </c>
      <c r="AG360" t="s">
        <v>354</v>
      </c>
      <c r="AH360" t="s">
        <v>355</v>
      </c>
      <c r="AI360" t="s">
        <v>356</v>
      </c>
      <c r="AJ360" t="s">
        <v>357</v>
      </c>
      <c r="AL360" t="s">
        <v>359</v>
      </c>
      <c r="AM360" t="s">
        <v>359</v>
      </c>
      <c r="AO360" t="s">
        <v>462</v>
      </c>
      <c r="AP360" t="s">
        <v>462</v>
      </c>
      <c r="AQ360" t="s">
        <v>92</v>
      </c>
      <c r="AS360" t="s">
        <v>93</v>
      </c>
      <c r="AT360">
        <v>13.79</v>
      </c>
      <c r="AU360">
        <v>1</v>
      </c>
      <c r="AV360">
        <v>13.79</v>
      </c>
      <c r="AW360">
        <v>0</v>
      </c>
      <c r="AY360">
        <v>0</v>
      </c>
      <c r="AZ360">
        <v>13.79</v>
      </c>
      <c r="BB360" t="s">
        <v>94</v>
      </c>
      <c r="BD360" t="s">
        <v>94</v>
      </c>
      <c r="BE360" t="s">
        <v>93</v>
      </c>
      <c r="BF360">
        <v>0</v>
      </c>
      <c r="BI360" t="s">
        <v>93</v>
      </c>
      <c r="BR360" t="s">
        <v>361</v>
      </c>
    </row>
    <row r="361" spans="1:71" x14ac:dyDescent="0.2">
      <c r="A361" s="1">
        <v>45755</v>
      </c>
      <c r="B361" t="s">
        <v>2330</v>
      </c>
      <c r="C361" t="s">
        <v>73</v>
      </c>
      <c r="E361">
        <v>1</v>
      </c>
      <c r="F361" t="s">
        <v>74</v>
      </c>
      <c r="G361">
        <v>8.99</v>
      </c>
      <c r="H361">
        <v>4.5</v>
      </c>
      <c r="I361">
        <v>0</v>
      </c>
      <c r="J361">
        <v>0</v>
      </c>
      <c r="K361">
        <v>13.49</v>
      </c>
      <c r="L361" t="s">
        <v>422</v>
      </c>
      <c r="N361" t="s">
        <v>76</v>
      </c>
      <c r="O361" t="s">
        <v>77</v>
      </c>
      <c r="P361" s="1">
        <v>45785</v>
      </c>
      <c r="Q361" t="s">
        <v>194</v>
      </c>
      <c r="R361" t="s">
        <v>519</v>
      </c>
      <c r="S361" t="s">
        <v>805</v>
      </c>
      <c r="T361" t="s">
        <v>2331</v>
      </c>
      <c r="U361">
        <v>1</v>
      </c>
      <c r="V361" t="s">
        <v>80</v>
      </c>
      <c r="W361">
        <v>8.99</v>
      </c>
      <c r="X361">
        <v>4.5</v>
      </c>
      <c r="Z361">
        <v>0</v>
      </c>
      <c r="AA361">
        <v>13.49</v>
      </c>
      <c r="AB361" t="s">
        <v>1429</v>
      </c>
      <c r="AC361" t="s">
        <v>692</v>
      </c>
      <c r="AD361" t="s">
        <v>2332</v>
      </c>
      <c r="AE361" t="s">
        <v>2333</v>
      </c>
      <c r="AF361" t="str">
        <f>"52161558"</f>
        <v>52161558</v>
      </c>
      <c r="AG361" t="s">
        <v>158</v>
      </c>
      <c r="AH361" t="s">
        <v>186</v>
      </c>
      <c r="AI361" t="s">
        <v>187</v>
      </c>
      <c r="AJ361" t="s">
        <v>2334</v>
      </c>
      <c r="AL361" t="s">
        <v>696</v>
      </c>
      <c r="AM361" t="s">
        <v>696</v>
      </c>
      <c r="AO361" t="str">
        <f>"609652490711"</f>
        <v>609652490711</v>
      </c>
      <c r="AP361" t="str">
        <f>"076803"</f>
        <v>076803</v>
      </c>
      <c r="AQ361" t="s">
        <v>92</v>
      </c>
      <c r="AS361" t="s">
        <v>93</v>
      </c>
      <c r="AT361">
        <v>8.99</v>
      </c>
      <c r="AU361">
        <v>1</v>
      </c>
      <c r="AV361">
        <v>8.99</v>
      </c>
      <c r="AW361">
        <v>4.5</v>
      </c>
      <c r="AY361">
        <v>0</v>
      </c>
      <c r="AZ361">
        <v>13.49</v>
      </c>
      <c r="BB361" t="s">
        <v>94</v>
      </c>
      <c r="BD361" t="s">
        <v>94</v>
      </c>
      <c r="BE361" t="s">
        <v>431</v>
      </c>
      <c r="BF361">
        <v>4.51</v>
      </c>
      <c r="BI361" t="s">
        <v>93</v>
      </c>
      <c r="BR361" t="s">
        <v>697</v>
      </c>
    </row>
    <row r="362" spans="1:71" x14ac:dyDescent="0.2">
      <c r="A362" s="1">
        <v>45755</v>
      </c>
      <c r="B362" t="s">
        <v>2335</v>
      </c>
      <c r="C362" t="s">
        <v>73</v>
      </c>
      <c r="E362">
        <v>1</v>
      </c>
      <c r="F362" t="s">
        <v>74</v>
      </c>
      <c r="G362">
        <v>9.35</v>
      </c>
      <c r="H362">
        <v>0</v>
      </c>
      <c r="I362">
        <v>0</v>
      </c>
      <c r="J362">
        <v>0</v>
      </c>
      <c r="K362">
        <v>9.35</v>
      </c>
      <c r="L362" t="s">
        <v>422</v>
      </c>
      <c r="N362" t="s">
        <v>76</v>
      </c>
      <c r="O362" t="s">
        <v>77</v>
      </c>
      <c r="P362" s="1">
        <v>45785</v>
      </c>
      <c r="Q362" t="s">
        <v>194</v>
      </c>
      <c r="R362" t="s">
        <v>519</v>
      </c>
      <c r="S362" s="1">
        <v>45816</v>
      </c>
      <c r="T362" t="s">
        <v>2291</v>
      </c>
      <c r="U362">
        <v>1</v>
      </c>
      <c r="V362" t="s">
        <v>80</v>
      </c>
      <c r="W362">
        <v>9.35</v>
      </c>
      <c r="X362">
        <v>0</v>
      </c>
      <c r="Z362">
        <v>0</v>
      </c>
      <c r="AA362">
        <v>9.35</v>
      </c>
      <c r="AB362" t="s">
        <v>196</v>
      </c>
      <c r="AC362" t="s">
        <v>333</v>
      </c>
      <c r="AD362" t="s">
        <v>2336</v>
      </c>
      <c r="AE362" t="s">
        <v>2337</v>
      </c>
      <c r="AF362" t="str">
        <f>"54111704"</f>
        <v>54111704</v>
      </c>
      <c r="AG362" t="s">
        <v>232</v>
      </c>
      <c r="AH362" t="s">
        <v>233</v>
      </c>
      <c r="AI362" t="s">
        <v>234</v>
      </c>
      <c r="AJ362" t="s">
        <v>235</v>
      </c>
      <c r="AL362" t="s">
        <v>2338</v>
      </c>
      <c r="AQ362" t="s">
        <v>92</v>
      </c>
      <c r="AS362" t="s">
        <v>93</v>
      </c>
      <c r="AT362">
        <v>9.35</v>
      </c>
      <c r="AU362">
        <v>1</v>
      </c>
      <c r="AV362">
        <v>9.35</v>
      </c>
      <c r="AW362">
        <v>0</v>
      </c>
      <c r="AY362">
        <v>0</v>
      </c>
      <c r="AZ362">
        <v>9.35</v>
      </c>
      <c r="BB362" t="s">
        <v>94</v>
      </c>
      <c r="BD362" t="s">
        <v>94</v>
      </c>
      <c r="BE362" t="s">
        <v>93</v>
      </c>
      <c r="BF362">
        <v>0</v>
      </c>
      <c r="BI362" t="s">
        <v>93</v>
      </c>
      <c r="BR362" t="s">
        <v>2338</v>
      </c>
    </row>
    <row r="363" spans="1:71" x14ac:dyDescent="0.2">
      <c r="A363" s="1">
        <v>45724</v>
      </c>
      <c r="B363" t="s">
        <v>2339</v>
      </c>
      <c r="C363" t="s">
        <v>73</v>
      </c>
      <c r="E363">
        <v>1</v>
      </c>
      <c r="F363" t="s">
        <v>74</v>
      </c>
      <c r="G363">
        <v>69.790000000000006</v>
      </c>
      <c r="H363">
        <v>0</v>
      </c>
      <c r="I363">
        <v>0</v>
      </c>
      <c r="J363">
        <v>0</v>
      </c>
      <c r="K363">
        <v>69.790000000000006</v>
      </c>
      <c r="L363" t="s">
        <v>422</v>
      </c>
      <c r="N363" t="s">
        <v>76</v>
      </c>
      <c r="O363" t="s">
        <v>77</v>
      </c>
      <c r="P363" s="1">
        <v>45755</v>
      </c>
      <c r="Q363" t="s">
        <v>194</v>
      </c>
      <c r="R363" t="s">
        <v>519</v>
      </c>
      <c r="S363" s="1">
        <v>45785</v>
      </c>
      <c r="T363" t="s">
        <v>2340</v>
      </c>
      <c r="U363">
        <v>1</v>
      </c>
      <c r="V363" t="s">
        <v>80</v>
      </c>
      <c r="W363">
        <v>69.790000000000006</v>
      </c>
      <c r="X363">
        <v>0</v>
      </c>
      <c r="Z363">
        <v>0</v>
      </c>
      <c r="AA363">
        <v>69.790000000000006</v>
      </c>
      <c r="AB363" t="s">
        <v>196</v>
      </c>
      <c r="AC363" t="s">
        <v>115</v>
      </c>
      <c r="AD363" t="s">
        <v>2341</v>
      </c>
      <c r="AE363" t="s">
        <v>2342</v>
      </c>
      <c r="AF363" t="str">
        <f>"32101600"</f>
        <v>32101600</v>
      </c>
      <c r="AG363" t="s">
        <v>967</v>
      </c>
      <c r="AH363" t="s">
        <v>968</v>
      </c>
      <c r="AI363" t="s">
        <v>969</v>
      </c>
      <c r="AJ363" t="s">
        <v>969</v>
      </c>
      <c r="AL363" t="s">
        <v>2343</v>
      </c>
      <c r="AM363" t="s">
        <v>2343</v>
      </c>
      <c r="AO363" t="str">
        <f>"7"</f>
        <v>7</v>
      </c>
      <c r="AP363" t="str">
        <f>"7"</f>
        <v>7</v>
      </c>
      <c r="AQ363" t="s">
        <v>92</v>
      </c>
      <c r="AS363" t="s">
        <v>93</v>
      </c>
      <c r="AT363">
        <v>69.790000000000006</v>
      </c>
      <c r="AU363">
        <v>1</v>
      </c>
      <c r="AV363">
        <v>69.790000000000006</v>
      </c>
      <c r="AW363">
        <v>0</v>
      </c>
      <c r="AY363">
        <v>0</v>
      </c>
      <c r="AZ363">
        <v>69.790000000000006</v>
      </c>
      <c r="BB363" t="s">
        <v>94</v>
      </c>
      <c r="BD363" t="s">
        <v>94</v>
      </c>
      <c r="BE363" t="s">
        <v>431</v>
      </c>
      <c r="BF363">
        <v>0.2</v>
      </c>
      <c r="BI363" t="s">
        <v>93</v>
      </c>
      <c r="BR363" t="s">
        <v>2344</v>
      </c>
      <c r="BS363" t="s">
        <v>978</v>
      </c>
    </row>
    <row r="364" spans="1:71" x14ac:dyDescent="0.2">
      <c r="A364" s="1">
        <v>45724</v>
      </c>
      <c r="B364" t="s">
        <v>2345</v>
      </c>
      <c r="C364" t="s">
        <v>73</v>
      </c>
      <c r="E364">
        <v>1</v>
      </c>
      <c r="F364" t="s">
        <v>74</v>
      </c>
      <c r="G364">
        <v>14.05</v>
      </c>
      <c r="H364">
        <v>0</v>
      </c>
      <c r="I364">
        <v>0</v>
      </c>
      <c r="J364">
        <v>0</v>
      </c>
      <c r="K364">
        <v>14.05</v>
      </c>
      <c r="L364" t="s">
        <v>422</v>
      </c>
      <c r="N364" t="s">
        <v>76</v>
      </c>
      <c r="O364" t="s">
        <v>77</v>
      </c>
      <c r="P364" s="1">
        <v>45755</v>
      </c>
      <c r="Q364" t="s">
        <v>194</v>
      </c>
      <c r="R364" t="s">
        <v>519</v>
      </c>
      <c r="S364" s="1">
        <v>45846</v>
      </c>
      <c r="T364" t="s">
        <v>2346</v>
      </c>
      <c r="U364">
        <v>1</v>
      </c>
      <c r="V364" t="s">
        <v>80</v>
      </c>
      <c r="W364">
        <v>14.05</v>
      </c>
      <c r="X364">
        <v>0</v>
      </c>
      <c r="Z364">
        <v>0</v>
      </c>
      <c r="AA364">
        <v>14.05</v>
      </c>
      <c r="AB364" t="s">
        <v>196</v>
      </c>
      <c r="AC364" t="s">
        <v>131</v>
      </c>
      <c r="AD364" t="s">
        <v>2347</v>
      </c>
      <c r="AE364" t="s">
        <v>2348</v>
      </c>
      <c r="AF364" t="str">
        <f>"43191600"</f>
        <v>43191600</v>
      </c>
      <c r="AG364" t="s">
        <v>84</v>
      </c>
      <c r="AH364" t="s">
        <v>100</v>
      </c>
      <c r="AI364" t="s">
        <v>101</v>
      </c>
      <c r="AJ364" t="s">
        <v>101</v>
      </c>
      <c r="AL364" t="s">
        <v>543</v>
      </c>
      <c r="AM364" t="s">
        <v>543</v>
      </c>
      <c r="AO364" t="s">
        <v>2349</v>
      </c>
      <c r="AP364" t="s">
        <v>2349</v>
      </c>
      <c r="AQ364" t="s">
        <v>92</v>
      </c>
      <c r="AS364" t="s">
        <v>93</v>
      </c>
      <c r="AT364">
        <v>14.05</v>
      </c>
      <c r="AU364">
        <v>1</v>
      </c>
      <c r="AV364">
        <v>14.05</v>
      </c>
      <c r="AW364">
        <v>0</v>
      </c>
      <c r="AY364">
        <v>0</v>
      </c>
      <c r="AZ364">
        <v>14.05</v>
      </c>
      <c r="BB364" t="s">
        <v>94</v>
      </c>
      <c r="BD364" t="s">
        <v>94</v>
      </c>
      <c r="BE364" t="s">
        <v>431</v>
      </c>
      <c r="BF364">
        <v>0.9</v>
      </c>
      <c r="BI364" t="s">
        <v>93</v>
      </c>
      <c r="BR364" t="s">
        <v>545</v>
      </c>
      <c r="BS364" t="s">
        <v>96</v>
      </c>
    </row>
    <row r="365" spans="1:71" x14ac:dyDescent="0.2">
      <c r="A365" s="1">
        <v>45724</v>
      </c>
      <c r="B365" t="s">
        <v>2350</v>
      </c>
      <c r="C365" t="s">
        <v>73</v>
      </c>
      <c r="E365">
        <v>1</v>
      </c>
      <c r="F365" t="s">
        <v>74</v>
      </c>
      <c r="G365">
        <v>27.3</v>
      </c>
      <c r="H365">
        <v>0</v>
      </c>
      <c r="I365">
        <v>0</v>
      </c>
      <c r="J365">
        <v>0</v>
      </c>
      <c r="K365">
        <v>27.3</v>
      </c>
      <c r="L365" t="s">
        <v>422</v>
      </c>
      <c r="N365" t="s">
        <v>76</v>
      </c>
      <c r="O365" t="s">
        <v>77</v>
      </c>
      <c r="P365" s="1">
        <v>45755</v>
      </c>
      <c r="Q365" t="s">
        <v>194</v>
      </c>
      <c r="R365" t="s">
        <v>519</v>
      </c>
      <c r="S365" t="s">
        <v>109</v>
      </c>
      <c r="T365" t="s">
        <v>2351</v>
      </c>
      <c r="U365">
        <v>1</v>
      </c>
      <c r="V365" t="s">
        <v>80</v>
      </c>
      <c r="W365">
        <v>27.3</v>
      </c>
      <c r="X365">
        <v>0</v>
      </c>
      <c r="Z365">
        <v>0</v>
      </c>
      <c r="AA365">
        <v>27.3</v>
      </c>
      <c r="AB365" t="s">
        <v>554</v>
      </c>
      <c r="AC365" t="s">
        <v>208</v>
      </c>
      <c r="AD365" t="s">
        <v>2352</v>
      </c>
      <c r="AE365" t="s">
        <v>2353</v>
      </c>
      <c r="AF365" t="str">
        <f>"45121500"</f>
        <v>45121500</v>
      </c>
      <c r="AG365" t="s">
        <v>211</v>
      </c>
      <c r="AH365" t="s">
        <v>212</v>
      </c>
      <c r="AI365" t="s">
        <v>736</v>
      </c>
      <c r="AJ365" t="s">
        <v>736</v>
      </c>
      <c r="AL365" t="s">
        <v>2354</v>
      </c>
      <c r="AM365" t="s">
        <v>2355</v>
      </c>
      <c r="AO365" t="s">
        <v>2356</v>
      </c>
      <c r="AP365" t="s">
        <v>2356</v>
      </c>
      <c r="AQ365" t="s">
        <v>92</v>
      </c>
      <c r="AS365" t="s">
        <v>93</v>
      </c>
      <c r="AT365">
        <v>27.3</v>
      </c>
      <c r="AU365">
        <v>1</v>
      </c>
      <c r="AV365">
        <v>27.3</v>
      </c>
      <c r="AW365">
        <v>0</v>
      </c>
      <c r="AY365">
        <v>0</v>
      </c>
      <c r="AZ365">
        <v>27.3</v>
      </c>
      <c r="BB365" t="s">
        <v>94</v>
      </c>
      <c r="BD365" t="s">
        <v>94</v>
      </c>
      <c r="BE365" t="s">
        <v>431</v>
      </c>
      <c r="BF365">
        <v>0.28000000000000003</v>
      </c>
      <c r="BI365" t="s">
        <v>93</v>
      </c>
      <c r="BR365" t="s">
        <v>2357</v>
      </c>
    </row>
    <row r="366" spans="1:71" x14ac:dyDescent="0.2">
      <c r="A366" s="1">
        <v>45724</v>
      </c>
      <c r="B366" t="s">
        <v>2358</v>
      </c>
      <c r="C366" t="s">
        <v>73</v>
      </c>
      <c r="E366">
        <v>1</v>
      </c>
      <c r="F366" t="s">
        <v>74</v>
      </c>
      <c r="G366">
        <v>4.7699999999999996</v>
      </c>
      <c r="H366">
        <v>0</v>
      </c>
      <c r="I366">
        <v>0</v>
      </c>
      <c r="J366">
        <v>0</v>
      </c>
      <c r="K366">
        <v>4.7699999999999996</v>
      </c>
      <c r="L366" t="s">
        <v>422</v>
      </c>
      <c r="N366" t="s">
        <v>76</v>
      </c>
      <c r="O366" t="s">
        <v>77</v>
      </c>
      <c r="P366" s="1">
        <v>45755</v>
      </c>
      <c r="Q366" t="s">
        <v>194</v>
      </c>
      <c r="R366" t="s">
        <v>519</v>
      </c>
      <c r="S366" s="1">
        <v>45785</v>
      </c>
      <c r="T366" t="s">
        <v>2359</v>
      </c>
      <c r="U366">
        <v>1</v>
      </c>
      <c r="V366" t="s">
        <v>80</v>
      </c>
      <c r="W366">
        <v>4.7699999999999996</v>
      </c>
      <c r="X366">
        <v>0</v>
      </c>
      <c r="Z366">
        <v>0</v>
      </c>
      <c r="AA366">
        <v>4.7699999999999996</v>
      </c>
      <c r="AB366" t="s">
        <v>196</v>
      </c>
      <c r="AC366" t="s">
        <v>131</v>
      </c>
      <c r="AD366" t="s">
        <v>2360</v>
      </c>
      <c r="AE366" t="s">
        <v>2361</v>
      </c>
      <c r="AF366" t="str">
        <f>"43191600"</f>
        <v>43191600</v>
      </c>
      <c r="AG366" t="s">
        <v>84</v>
      </c>
      <c r="AH366" t="s">
        <v>100</v>
      </c>
      <c r="AI366" t="s">
        <v>101</v>
      </c>
      <c r="AJ366" t="s">
        <v>101</v>
      </c>
      <c r="AL366" t="s">
        <v>2362</v>
      </c>
      <c r="AM366" t="s">
        <v>2362</v>
      </c>
      <c r="AO366" t="s">
        <v>2363</v>
      </c>
      <c r="AP366" t="s">
        <v>2364</v>
      </c>
      <c r="AQ366" t="s">
        <v>92</v>
      </c>
      <c r="AS366" t="s">
        <v>93</v>
      </c>
      <c r="AT366">
        <v>4.7699999999999996</v>
      </c>
      <c r="AU366">
        <v>1</v>
      </c>
      <c r="AV366">
        <v>4.7699999999999996</v>
      </c>
      <c r="AW366">
        <v>0</v>
      </c>
      <c r="AY366">
        <v>0</v>
      </c>
      <c r="AZ366">
        <v>4.7699999999999996</v>
      </c>
      <c r="BB366" t="s">
        <v>94</v>
      </c>
      <c r="BD366" t="s">
        <v>94</v>
      </c>
      <c r="BE366" t="s">
        <v>93</v>
      </c>
      <c r="BF366">
        <v>0</v>
      </c>
      <c r="BI366" t="s">
        <v>93</v>
      </c>
      <c r="BR366" t="s">
        <v>2362</v>
      </c>
    </row>
    <row r="367" spans="1:71" x14ac:dyDescent="0.2">
      <c r="A367" s="1">
        <v>45724</v>
      </c>
      <c r="B367" t="s">
        <v>2365</v>
      </c>
      <c r="C367" t="s">
        <v>73</v>
      </c>
      <c r="E367">
        <v>1</v>
      </c>
      <c r="F367" t="s">
        <v>74</v>
      </c>
      <c r="G367">
        <v>123.99</v>
      </c>
      <c r="H367">
        <v>0</v>
      </c>
      <c r="I367">
        <v>0</v>
      </c>
      <c r="J367">
        <v>0</v>
      </c>
      <c r="K367">
        <v>123.99</v>
      </c>
      <c r="L367" t="s">
        <v>422</v>
      </c>
      <c r="N367" t="s">
        <v>76</v>
      </c>
      <c r="O367" t="s">
        <v>77</v>
      </c>
      <c r="P367" s="1">
        <v>45755</v>
      </c>
      <c r="Q367" t="s">
        <v>194</v>
      </c>
      <c r="R367" t="s">
        <v>519</v>
      </c>
      <c r="S367" s="1">
        <v>45785</v>
      </c>
      <c r="T367" t="s">
        <v>2366</v>
      </c>
      <c r="U367">
        <v>1</v>
      </c>
      <c r="V367" t="s">
        <v>80</v>
      </c>
      <c r="W367">
        <v>123.99</v>
      </c>
      <c r="X367">
        <v>0</v>
      </c>
      <c r="Z367">
        <v>0</v>
      </c>
      <c r="AA367">
        <v>123.99</v>
      </c>
      <c r="AB367" t="s">
        <v>196</v>
      </c>
      <c r="AC367" t="s">
        <v>81</v>
      </c>
      <c r="AD367" t="s">
        <v>2367</v>
      </c>
      <c r="AE367" t="s">
        <v>2368</v>
      </c>
      <c r="AF367" t="str">
        <f>"43211602"</f>
        <v>43211602</v>
      </c>
      <c r="AG367" t="s">
        <v>84</v>
      </c>
      <c r="AH367" t="s">
        <v>85</v>
      </c>
      <c r="AI367" t="s">
        <v>86</v>
      </c>
      <c r="AJ367" t="s">
        <v>849</v>
      </c>
      <c r="AL367" t="s">
        <v>2369</v>
      </c>
      <c r="AM367" t="s">
        <v>2369</v>
      </c>
      <c r="AO367" t="s">
        <v>2370</v>
      </c>
      <c r="AP367" t="s">
        <v>2370</v>
      </c>
      <c r="AQ367" t="s">
        <v>92</v>
      </c>
      <c r="AS367" t="s">
        <v>93</v>
      </c>
      <c r="AT367">
        <v>123.99</v>
      </c>
      <c r="AU367">
        <v>1</v>
      </c>
      <c r="AV367">
        <v>123.99</v>
      </c>
      <c r="AW367">
        <v>0</v>
      </c>
      <c r="AY367">
        <v>0</v>
      </c>
      <c r="AZ367">
        <v>123.99</v>
      </c>
      <c r="BB367" t="s">
        <v>94</v>
      </c>
      <c r="BD367" t="s">
        <v>94</v>
      </c>
      <c r="BE367" t="s">
        <v>93</v>
      </c>
      <c r="BF367">
        <v>0</v>
      </c>
      <c r="BI367" t="s">
        <v>93</v>
      </c>
      <c r="BR367" t="s">
        <v>2369</v>
      </c>
    </row>
    <row r="368" spans="1:71" x14ac:dyDescent="0.2">
      <c r="A368" s="1">
        <v>45724</v>
      </c>
      <c r="B368" t="s">
        <v>2371</v>
      </c>
      <c r="C368" t="s">
        <v>73</v>
      </c>
      <c r="E368">
        <v>1</v>
      </c>
      <c r="F368" t="s">
        <v>74</v>
      </c>
      <c r="G368">
        <v>12.98</v>
      </c>
      <c r="H368">
        <v>0</v>
      </c>
      <c r="I368">
        <v>0</v>
      </c>
      <c r="J368">
        <v>0</v>
      </c>
      <c r="K368">
        <v>12.98</v>
      </c>
      <c r="L368" t="s">
        <v>422</v>
      </c>
      <c r="N368" t="s">
        <v>76</v>
      </c>
      <c r="O368" t="s">
        <v>77</v>
      </c>
      <c r="P368" s="1">
        <v>45755</v>
      </c>
      <c r="Q368" t="s">
        <v>194</v>
      </c>
      <c r="R368" t="s">
        <v>519</v>
      </c>
      <c r="S368" t="s">
        <v>518</v>
      </c>
      <c r="T368" t="str">
        <f>"9400150105501093170328"</f>
        <v>9400150105501093170328</v>
      </c>
      <c r="U368">
        <v>1</v>
      </c>
      <c r="V368" t="s">
        <v>80</v>
      </c>
      <c r="W368">
        <v>12.98</v>
      </c>
      <c r="X368">
        <v>0</v>
      </c>
      <c r="Z368">
        <v>0</v>
      </c>
      <c r="AA368">
        <v>12.98</v>
      </c>
      <c r="AB368" t="s">
        <v>207</v>
      </c>
      <c r="AC368" t="s">
        <v>81</v>
      </c>
      <c r="AD368" t="s">
        <v>2372</v>
      </c>
      <c r="AE368" t="s">
        <v>2373</v>
      </c>
      <c r="AF368" t="str">
        <f>"43211803"</f>
        <v>43211803</v>
      </c>
      <c r="AG368" t="s">
        <v>84</v>
      </c>
      <c r="AH368" t="s">
        <v>85</v>
      </c>
      <c r="AI368" t="s">
        <v>1834</v>
      </c>
      <c r="AJ368" t="s">
        <v>2374</v>
      </c>
      <c r="AL368" t="s">
        <v>2375</v>
      </c>
      <c r="AM368" t="s">
        <v>2376</v>
      </c>
      <c r="AP368" t="s">
        <v>2377</v>
      </c>
      <c r="AQ368" t="s">
        <v>92</v>
      </c>
      <c r="AS368" t="s">
        <v>93</v>
      </c>
      <c r="AT368">
        <v>12.98</v>
      </c>
      <c r="AU368">
        <v>1</v>
      </c>
      <c r="AV368">
        <v>12.98</v>
      </c>
      <c r="AW368">
        <v>0</v>
      </c>
      <c r="AY368">
        <v>0</v>
      </c>
      <c r="AZ368">
        <v>12.98</v>
      </c>
      <c r="BB368" t="s">
        <v>94</v>
      </c>
      <c r="BD368" t="s">
        <v>94</v>
      </c>
      <c r="BE368" t="s">
        <v>93</v>
      </c>
      <c r="BF368">
        <v>0</v>
      </c>
      <c r="BI368" t="s">
        <v>93</v>
      </c>
      <c r="BR368" t="s">
        <v>2376</v>
      </c>
      <c r="BS368" t="s">
        <v>978</v>
      </c>
    </row>
    <row r="369" spans="1:71" x14ac:dyDescent="0.2">
      <c r="A369" s="1">
        <v>45724</v>
      </c>
      <c r="B369" t="s">
        <v>2378</v>
      </c>
      <c r="C369" t="s">
        <v>73</v>
      </c>
      <c r="E369">
        <v>1</v>
      </c>
      <c r="F369" t="s">
        <v>74</v>
      </c>
      <c r="G369">
        <v>19.989999999999998</v>
      </c>
      <c r="H369">
        <v>0</v>
      </c>
      <c r="I369">
        <v>0</v>
      </c>
      <c r="J369">
        <v>0</v>
      </c>
      <c r="K369">
        <v>19.989999999999998</v>
      </c>
      <c r="L369" t="s">
        <v>422</v>
      </c>
      <c r="N369" t="s">
        <v>76</v>
      </c>
      <c r="O369" t="s">
        <v>77</v>
      </c>
      <c r="P369" s="1">
        <v>45755</v>
      </c>
      <c r="Q369" t="s">
        <v>194</v>
      </c>
      <c r="R369" t="s">
        <v>519</v>
      </c>
      <c r="S369" t="s">
        <v>130</v>
      </c>
      <c r="T369" t="s">
        <v>2379</v>
      </c>
      <c r="U369">
        <v>1</v>
      </c>
      <c r="V369" t="s">
        <v>80</v>
      </c>
      <c r="W369">
        <v>19.989999999999998</v>
      </c>
      <c r="X369">
        <v>0</v>
      </c>
      <c r="Z369">
        <v>0</v>
      </c>
      <c r="AA369">
        <v>19.989999999999998</v>
      </c>
      <c r="AB369" t="s">
        <v>554</v>
      </c>
      <c r="AC369" t="s">
        <v>333</v>
      </c>
      <c r="AD369" t="s">
        <v>2380</v>
      </c>
      <c r="AE369" t="s">
        <v>2381</v>
      </c>
      <c r="AF369" t="str">
        <f>"54111704"</f>
        <v>54111704</v>
      </c>
      <c r="AG369" t="s">
        <v>232</v>
      </c>
      <c r="AH369" t="s">
        <v>233</v>
      </c>
      <c r="AI369" t="s">
        <v>234</v>
      </c>
      <c r="AJ369" t="s">
        <v>235</v>
      </c>
      <c r="AL369" t="s">
        <v>1810</v>
      </c>
      <c r="AM369" t="s">
        <v>1810</v>
      </c>
      <c r="AO369" t="s">
        <v>2382</v>
      </c>
      <c r="AP369" t="s">
        <v>2382</v>
      </c>
      <c r="AQ369" t="s">
        <v>92</v>
      </c>
      <c r="AS369" t="s">
        <v>93</v>
      </c>
      <c r="AT369">
        <v>19.989999999999998</v>
      </c>
      <c r="AU369">
        <v>1</v>
      </c>
      <c r="AV369">
        <v>19.989999999999998</v>
      </c>
      <c r="AW369">
        <v>0</v>
      </c>
      <c r="AY369">
        <v>0</v>
      </c>
      <c r="AZ369">
        <v>19.989999999999998</v>
      </c>
      <c r="BB369" t="s">
        <v>94</v>
      </c>
      <c r="BD369" t="s">
        <v>94</v>
      </c>
      <c r="BE369" t="s">
        <v>93</v>
      </c>
      <c r="BF369">
        <v>0</v>
      </c>
      <c r="BI369" t="s">
        <v>93</v>
      </c>
      <c r="BR369" t="s">
        <v>1812</v>
      </c>
    </row>
    <row r="370" spans="1:71" x14ac:dyDescent="0.2">
      <c r="A370" s="1">
        <v>45724</v>
      </c>
      <c r="B370" t="s">
        <v>2383</v>
      </c>
      <c r="C370" t="s">
        <v>73</v>
      </c>
      <c r="E370">
        <v>1</v>
      </c>
      <c r="F370" t="s">
        <v>74</v>
      </c>
      <c r="G370">
        <v>9.98</v>
      </c>
      <c r="H370">
        <v>0</v>
      </c>
      <c r="I370">
        <v>0</v>
      </c>
      <c r="J370">
        <v>0</v>
      </c>
      <c r="K370">
        <v>9.98</v>
      </c>
      <c r="L370" t="s">
        <v>422</v>
      </c>
      <c r="N370" t="s">
        <v>76</v>
      </c>
      <c r="O370" t="s">
        <v>77</v>
      </c>
      <c r="P370" s="1">
        <v>45755</v>
      </c>
      <c r="Q370" t="s">
        <v>194</v>
      </c>
      <c r="R370" t="s">
        <v>519</v>
      </c>
      <c r="S370" s="1">
        <v>45846</v>
      </c>
      <c r="T370" t="s">
        <v>2384</v>
      </c>
      <c r="U370">
        <v>1</v>
      </c>
      <c r="V370" t="s">
        <v>80</v>
      </c>
      <c r="W370">
        <v>9.98</v>
      </c>
      <c r="X370">
        <v>0</v>
      </c>
      <c r="Z370">
        <v>0</v>
      </c>
      <c r="AA370">
        <v>9.98</v>
      </c>
      <c r="AB370" t="s">
        <v>196</v>
      </c>
      <c r="AC370" t="s">
        <v>131</v>
      </c>
      <c r="AD370" t="s">
        <v>2385</v>
      </c>
      <c r="AE370" t="s">
        <v>2386</v>
      </c>
      <c r="AF370" t="str">
        <f>"43210000"</f>
        <v>43210000</v>
      </c>
      <c r="AG370" t="s">
        <v>84</v>
      </c>
      <c r="AH370" t="s">
        <v>85</v>
      </c>
      <c r="AI370" t="s">
        <v>85</v>
      </c>
      <c r="AJ370" t="s">
        <v>85</v>
      </c>
      <c r="AL370" t="s">
        <v>336</v>
      </c>
      <c r="AM370" t="s">
        <v>336</v>
      </c>
      <c r="AQ370" t="s">
        <v>92</v>
      </c>
      <c r="AS370" t="s">
        <v>93</v>
      </c>
      <c r="AT370">
        <v>9.98</v>
      </c>
      <c r="AU370">
        <v>1</v>
      </c>
      <c r="AV370">
        <v>9.98</v>
      </c>
      <c r="AW370">
        <v>0</v>
      </c>
      <c r="AY370">
        <v>0</v>
      </c>
      <c r="AZ370">
        <v>9.98</v>
      </c>
      <c r="BB370" t="s">
        <v>94</v>
      </c>
      <c r="BD370" t="s">
        <v>94</v>
      </c>
      <c r="BE370" t="s">
        <v>93</v>
      </c>
      <c r="BF370">
        <v>0</v>
      </c>
      <c r="BI370" t="s">
        <v>93</v>
      </c>
      <c r="BR370" t="s">
        <v>337</v>
      </c>
    </row>
    <row r="371" spans="1:71" x14ac:dyDescent="0.2">
      <c r="A371" s="1">
        <v>45724</v>
      </c>
      <c r="B371" t="s">
        <v>2387</v>
      </c>
      <c r="C371" t="s">
        <v>73</v>
      </c>
      <c r="E371">
        <v>1</v>
      </c>
      <c r="F371" t="s">
        <v>74</v>
      </c>
      <c r="G371">
        <v>8.99</v>
      </c>
      <c r="H371">
        <v>4.5</v>
      </c>
      <c r="I371">
        <v>0</v>
      </c>
      <c r="J371">
        <v>0</v>
      </c>
      <c r="K371">
        <v>13.49</v>
      </c>
      <c r="L371" t="s">
        <v>422</v>
      </c>
      <c r="N371" t="s">
        <v>76</v>
      </c>
      <c r="O371" t="s">
        <v>77</v>
      </c>
      <c r="P371" s="1">
        <v>45755</v>
      </c>
      <c r="Q371" t="s">
        <v>194</v>
      </c>
      <c r="R371" t="s">
        <v>519</v>
      </c>
      <c r="S371" t="s">
        <v>1181</v>
      </c>
      <c r="T371" t="s">
        <v>2388</v>
      </c>
      <c r="U371">
        <v>1</v>
      </c>
      <c r="V371" t="s">
        <v>80</v>
      </c>
      <c r="W371">
        <v>8.99</v>
      </c>
      <c r="X371">
        <v>4.5</v>
      </c>
      <c r="Z371">
        <v>0</v>
      </c>
      <c r="AA371">
        <v>13.49</v>
      </c>
      <c r="AB371" t="s">
        <v>1429</v>
      </c>
      <c r="AC371" t="s">
        <v>635</v>
      </c>
      <c r="AD371" t="s">
        <v>2389</v>
      </c>
      <c r="AE371" t="s">
        <v>2390</v>
      </c>
      <c r="AF371" t="str">
        <f>"52161558"</f>
        <v>52161558</v>
      </c>
      <c r="AG371" t="s">
        <v>158</v>
      </c>
      <c r="AH371" t="s">
        <v>186</v>
      </c>
      <c r="AI371" t="s">
        <v>187</v>
      </c>
      <c r="AJ371" t="s">
        <v>2334</v>
      </c>
      <c r="AL371" t="s">
        <v>696</v>
      </c>
      <c r="AM371" t="s">
        <v>696</v>
      </c>
      <c r="AO371" t="s">
        <v>2391</v>
      </c>
      <c r="AP371" t="str">
        <f>"076810"</f>
        <v>076810</v>
      </c>
      <c r="AQ371" t="s">
        <v>92</v>
      </c>
      <c r="AS371" t="s">
        <v>93</v>
      </c>
      <c r="AT371">
        <v>8.99</v>
      </c>
      <c r="AU371">
        <v>1</v>
      </c>
      <c r="AV371">
        <v>8.99</v>
      </c>
      <c r="AW371">
        <v>4.5</v>
      </c>
      <c r="AY371">
        <v>0</v>
      </c>
      <c r="AZ371">
        <v>13.49</v>
      </c>
      <c r="BB371" t="s">
        <v>94</v>
      </c>
      <c r="BD371" t="s">
        <v>94</v>
      </c>
      <c r="BE371" t="s">
        <v>431</v>
      </c>
      <c r="BF371">
        <v>4.51</v>
      </c>
      <c r="BI371" t="s">
        <v>93</v>
      </c>
      <c r="BR371" t="s">
        <v>697</v>
      </c>
    </row>
    <row r="372" spans="1:71" x14ac:dyDescent="0.2">
      <c r="A372" s="1">
        <v>45724</v>
      </c>
      <c r="B372" t="s">
        <v>2392</v>
      </c>
      <c r="C372" t="s">
        <v>73</v>
      </c>
      <c r="E372">
        <v>1</v>
      </c>
      <c r="F372" t="s">
        <v>74</v>
      </c>
      <c r="G372">
        <v>63.61</v>
      </c>
      <c r="H372">
        <v>0</v>
      </c>
      <c r="I372">
        <v>0</v>
      </c>
      <c r="J372">
        <v>0</v>
      </c>
      <c r="K372">
        <v>63.61</v>
      </c>
      <c r="L372" t="s">
        <v>422</v>
      </c>
      <c r="N372" t="s">
        <v>76</v>
      </c>
      <c r="O372" t="s">
        <v>77</v>
      </c>
      <c r="P372" s="1">
        <v>45755</v>
      </c>
      <c r="Q372" t="s">
        <v>194</v>
      </c>
      <c r="R372" t="s">
        <v>519</v>
      </c>
      <c r="S372" s="1">
        <v>45846</v>
      </c>
      <c r="T372" t="str">
        <f>"472130423020"</f>
        <v>472130423020</v>
      </c>
      <c r="U372">
        <v>1</v>
      </c>
      <c r="V372" t="s">
        <v>80</v>
      </c>
      <c r="W372">
        <v>63.61</v>
      </c>
      <c r="X372">
        <v>0</v>
      </c>
      <c r="Z372">
        <v>0</v>
      </c>
      <c r="AA372">
        <v>63.61</v>
      </c>
      <c r="AB372" t="s">
        <v>579</v>
      </c>
      <c r="AC372" t="s">
        <v>115</v>
      </c>
      <c r="AD372" t="s">
        <v>2393</v>
      </c>
      <c r="AE372" t="s">
        <v>2394</v>
      </c>
      <c r="AF372" t="str">
        <f>"43211609"</f>
        <v>43211609</v>
      </c>
      <c r="AG372" t="s">
        <v>84</v>
      </c>
      <c r="AH372" t="s">
        <v>85</v>
      </c>
      <c r="AI372" t="s">
        <v>86</v>
      </c>
      <c r="AJ372" t="s">
        <v>178</v>
      </c>
      <c r="AK372" t="s">
        <v>2395</v>
      </c>
      <c r="AL372" t="s">
        <v>2396</v>
      </c>
      <c r="AM372" t="s">
        <v>2396</v>
      </c>
      <c r="AO372" t="str">
        <f>"32154"</f>
        <v>32154</v>
      </c>
      <c r="AP372" t="str">
        <f>"32154"</f>
        <v>32154</v>
      </c>
      <c r="AQ372" t="s">
        <v>92</v>
      </c>
      <c r="AS372" t="s">
        <v>93</v>
      </c>
      <c r="AT372">
        <v>63.61</v>
      </c>
      <c r="AU372">
        <v>1</v>
      </c>
      <c r="AV372">
        <v>63.61</v>
      </c>
      <c r="AW372">
        <v>0</v>
      </c>
      <c r="AY372">
        <v>0</v>
      </c>
      <c r="AZ372">
        <v>63.61</v>
      </c>
      <c r="BB372" t="s">
        <v>94</v>
      </c>
      <c r="BD372" t="s">
        <v>94</v>
      </c>
      <c r="BE372" t="s">
        <v>431</v>
      </c>
      <c r="BF372">
        <v>0.32</v>
      </c>
      <c r="BI372" t="s">
        <v>93</v>
      </c>
      <c r="BR372" t="s">
        <v>2397</v>
      </c>
      <c r="BS372" t="s">
        <v>2398</v>
      </c>
    </row>
    <row r="373" spans="1:71" x14ac:dyDescent="0.2">
      <c r="A373" s="1">
        <v>45724</v>
      </c>
      <c r="B373" t="s">
        <v>2399</v>
      </c>
      <c r="C373" t="s">
        <v>73</v>
      </c>
      <c r="E373">
        <v>2</v>
      </c>
      <c r="F373" t="s">
        <v>74</v>
      </c>
      <c r="G373">
        <v>15.68</v>
      </c>
      <c r="H373">
        <v>0</v>
      </c>
      <c r="I373">
        <v>0</v>
      </c>
      <c r="J373">
        <v>0</v>
      </c>
      <c r="K373">
        <v>15.68</v>
      </c>
      <c r="L373" t="s">
        <v>422</v>
      </c>
      <c r="N373" t="s">
        <v>76</v>
      </c>
      <c r="O373" t="s">
        <v>77</v>
      </c>
      <c r="P373" s="1">
        <v>45755</v>
      </c>
      <c r="Q373" t="s">
        <v>194</v>
      </c>
      <c r="R373" t="s">
        <v>519</v>
      </c>
      <c r="S373" s="1">
        <v>45785</v>
      </c>
      <c r="T373" t="s">
        <v>2400</v>
      </c>
      <c r="U373">
        <v>1</v>
      </c>
      <c r="V373" t="s">
        <v>80</v>
      </c>
      <c r="W373">
        <v>7.84</v>
      </c>
      <c r="X373">
        <v>0</v>
      </c>
      <c r="Z373">
        <v>0</v>
      </c>
      <c r="AA373">
        <v>7.84</v>
      </c>
      <c r="AB373" t="s">
        <v>196</v>
      </c>
      <c r="AC373" t="s">
        <v>115</v>
      </c>
      <c r="AD373" t="s">
        <v>2401</v>
      </c>
      <c r="AE373" t="s">
        <v>2402</v>
      </c>
      <c r="AF373" t="str">
        <f>"43202222"</f>
        <v>43202222</v>
      </c>
      <c r="AG373" t="s">
        <v>84</v>
      </c>
      <c r="AH373" t="s">
        <v>112</v>
      </c>
      <c r="AI373" t="s">
        <v>328</v>
      </c>
      <c r="AJ373" t="s">
        <v>329</v>
      </c>
      <c r="AL373" t="s">
        <v>1925</v>
      </c>
      <c r="AM373" t="s">
        <v>1925</v>
      </c>
      <c r="AO373" t="s">
        <v>2403</v>
      </c>
      <c r="AP373" t="s">
        <v>2404</v>
      </c>
      <c r="AQ373" t="s">
        <v>92</v>
      </c>
      <c r="AS373" t="s">
        <v>93</v>
      </c>
      <c r="AT373">
        <v>7.84</v>
      </c>
      <c r="AU373">
        <v>1</v>
      </c>
      <c r="AV373">
        <v>7.84</v>
      </c>
      <c r="AW373">
        <v>0</v>
      </c>
      <c r="AY373">
        <v>0</v>
      </c>
      <c r="AZ373">
        <v>7.84</v>
      </c>
      <c r="BB373" t="s">
        <v>94</v>
      </c>
      <c r="BD373" t="s">
        <v>94</v>
      </c>
      <c r="BE373" t="s">
        <v>431</v>
      </c>
      <c r="BF373">
        <v>0.32</v>
      </c>
      <c r="BI373" t="s">
        <v>93</v>
      </c>
      <c r="BR373" t="s">
        <v>1928</v>
      </c>
    </row>
    <row r="374" spans="1:71" x14ac:dyDescent="0.2">
      <c r="A374" s="1">
        <v>45724</v>
      </c>
      <c r="B374" t="s">
        <v>2399</v>
      </c>
      <c r="C374" t="s">
        <v>73</v>
      </c>
      <c r="E374">
        <v>2</v>
      </c>
      <c r="F374" t="s">
        <v>74</v>
      </c>
      <c r="G374">
        <v>15.68</v>
      </c>
      <c r="H374">
        <v>0</v>
      </c>
      <c r="I374">
        <v>0</v>
      </c>
      <c r="J374">
        <v>0</v>
      </c>
      <c r="K374">
        <v>15.68</v>
      </c>
      <c r="L374" t="s">
        <v>422</v>
      </c>
      <c r="N374" t="s">
        <v>76</v>
      </c>
      <c r="O374" t="s">
        <v>77</v>
      </c>
      <c r="P374" s="1">
        <v>45755</v>
      </c>
      <c r="Q374" t="s">
        <v>194</v>
      </c>
      <c r="R374" t="s">
        <v>519</v>
      </c>
      <c r="S374" s="1">
        <v>45785</v>
      </c>
      <c r="T374" t="s">
        <v>2405</v>
      </c>
      <c r="U374">
        <v>1</v>
      </c>
      <c r="V374" t="s">
        <v>80</v>
      </c>
      <c r="W374">
        <v>7.84</v>
      </c>
      <c r="X374">
        <v>0</v>
      </c>
      <c r="Z374">
        <v>0</v>
      </c>
      <c r="AA374">
        <v>7.84</v>
      </c>
      <c r="AB374" t="s">
        <v>196</v>
      </c>
      <c r="AC374" t="s">
        <v>115</v>
      </c>
      <c r="AD374" t="s">
        <v>2401</v>
      </c>
      <c r="AE374" t="s">
        <v>2402</v>
      </c>
      <c r="AF374" t="str">
        <f>"43202222"</f>
        <v>43202222</v>
      </c>
      <c r="AG374" t="s">
        <v>84</v>
      </c>
      <c r="AH374" t="s">
        <v>112</v>
      </c>
      <c r="AI374" t="s">
        <v>328</v>
      </c>
      <c r="AJ374" t="s">
        <v>329</v>
      </c>
      <c r="AL374" t="s">
        <v>1925</v>
      </c>
      <c r="AM374" t="s">
        <v>1925</v>
      </c>
      <c r="AO374" t="s">
        <v>2403</v>
      </c>
      <c r="AP374" t="s">
        <v>2404</v>
      </c>
      <c r="AQ374" t="s">
        <v>92</v>
      </c>
      <c r="AS374" t="s">
        <v>93</v>
      </c>
      <c r="AT374">
        <v>7.84</v>
      </c>
      <c r="AU374">
        <v>1</v>
      </c>
      <c r="AV374">
        <v>7.84</v>
      </c>
      <c r="AW374">
        <v>0</v>
      </c>
      <c r="AY374">
        <v>0</v>
      </c>
      <c r="AZ374">
        <v>7.84</v>
      </c>
      <c r="BB374" t="s">
        <v>94</v>
      </c>
      <c r="BD374" t="s">
        <v>94</v>
      </c>
      <c r="BE374" t="s">
        <v>431</v>
      </c>
      <c r="BF374">
        <v>0.32</v>
      </c>
      <c r="BI374" t="s">
        <v>93</v>
      </c>
      <c r="BR374" t="s">
        <v>1928</v>
      </c>
    </row>
    <row r="375" spans="1:71" x14ac:dyDescent="0.2">
      <c r="A375" s="1">
        <v>45724</v>
      </c>
      <c r="B375" t="s">
        <v>2406</v>
      </c>
      <c r="C375" t="s">
        <v>73</v>
      </c>
      <c r="E375">
        <v>1</v>
      </c>
      <c r="F375" t="s">
        <v>74</v>
      </c>
      <c r="G375">
        <v>8.99</v>
      </c>
      <c r="H375">
        <v>0</v>
      </c>
      <c r="I375">
        <v>0</v>
      </c>
      <c r="J375">
        <v>0</v>
      </c>
      <c r="K375">
        <v>8.99</v>
      </c>
      <c r="L375" t="s">
        <v>422</v>
      </c>
      <c r="N375" t="s">
        <v>76</v>
      </c>
      <c r="O375" t="s">
        <v>77</v>
      </c>
      <c r="P375" s="1">
        <v>45785</v>
      </c>
      <c r="Q375" t="s">
        <v>194</v>
      </c>
      <c r="R375" t="s">
        <v>519</v>
      </c>
      <c r="S375" s="1">
        <v>45816</v>
      </c>
      <c r="T375" t="s">
        <v>2407</v>
      </c>
      <c r="U375">
        <v>1</v>
      </c>
      <c r="V375" t="s">
        <v>80</v>
      </c>
      <c r="W375">
        <v>8.99</v>
      </c>
      <c r="X375">
        <v>0</v>
      </c>
      <c r="Z375">
        <v>0</v>
      </c>
      <c r="AA375">
        <v>8.99</v>
      </c>
      <c r="AB375" t="s">
        <v>196</v>
      </c>
      <c r="AC375" t="s">
        <v>139</v>
      </c>
      <c r="AD375" t="s">
        <v>789</v>
      </c>
      <c r="AE375" t="s">
        <v>790</v>
      </c>
      <c r="AF375" t="str">
        <f>"43200000"</f>
        <v>43200000</v>
      </c>
      <c r="AG375" t="s">
        <v>84</v>
      </c>
      <c r="AH375" t="s">
        <v>112</v>
      </c>
      <c r="AI375" t="s">
        <v>112</v>
      </c>
      <c r="AJ375" t="s">
        <v>112</v>
      </c>
      <c r="AL375" t="s">
        <v>791</v>
      </c>
      <c r="AM375" t="s">
        <v>792</v>
      </c>
      <c r="AO375" t="s">
        <v>793</v>
      </c>
      <c r="AP375" t="s">
        <v>793</v>
      </c>
      <c r="AQ375" t="s">
        <v>92</v>
      </c>
      <c r="AS375" t="s">
        <v>93</v>
      </c>
      <c r="AT375">
        <v>8.99</v>
      </c>
      <c r="AU375">
        <v>1</v>
      </c>
      <c r="AV375">
        <v>8.99</v>
      </c>
      <c r="AW375">
        <v>0</v>
      </c>
      <c r="AY375">
        <v>0</v>
      </c>
      <c r="AZ375">
        <v>8.99</v>
      </c>
      <c r="BB375" t="s">
        <v>94</v>
      </c>
      <c r="BD375" t="s">
        <v>94</v>
      </c>
      <c r="BE375" t="s">
        <v>93</v>
      </c>
      <c r="BF375">
        <v>0</v>
      </c>
      <c r="BI375" t="s">
        <v>93</v>
      </c>
      <c r="BR375" t="s">
        <v>792</v>
      </c>
    </row>
    <row r="376" spans="1:71" x14ac:dyDescent="0.2">
      <c r="A376" s="1">
        <v>45724</v>
      </c>
      <c r="B376" t="s">
        <v>2408</v>
      </c>
      <c r="C376" t="s">
        <v>73</v>
      </c>
      <c r="E376">
        <v>1</v>
      </c>
      <c r="F376" t="s">
        <v>74</v>
      </c>
      <c r="G376">
        <v>11.49</v>
      </c>
      <c r="H376">
        <v>0</v>
      </c>
      <c r="I376">
        <v>0</v>
      </c>
      <c r="J376">
        <v>0</v>
      </c>
      <c r="K376">
        <v>11.49</v>
      </c>
      <c r="L376" t="s">
        <v>422</v>
      </c>
      <c r="N376" t="s">
        <v>76</v>
      </c>
      <c r="O376" t="s">
        <v>77</v>
      </c>
      <c r="P376" s="1">
        <v>45755</v>
      </c>
      <c r="Q376" t="s">
        <v>194</v>
      </c>
      <c r="R376" t="s">
        <v>519</v>
      </c>
      <c r="S376" s="1">
        <v>45785</v>
      </c>
      <c r="T376" t="s">
        <v>2409</v>
      </c>
      <c r="U376">
        <v>1</v>
      </c>
      <c r="V376" t="s">
        <v>80</v>
      </c>
      <c r="W376">
        <v>11.49</v>
      </c>
      <c r="X376">
        <v>0</v>
      </c>
      <c r="Z376">
        <v>0</v>
      </c>
      <c r="AA376">
        <v>11.49</v>
      </c>
      <c r="AB376" t="s">
        <v>196</v>
      </c>
      <c r="AC376" t="s">
        <v>139</v>
      </c>
      <c r="AD376" t="s">
        <v>2410</v>
      </c>
      <c r="AE376" t="s">
        <v>2411</v>
      </c>
      <c r="AF376" t="str">
        <f>"45121600"</f>
        <v>45121600</v>
      </c>
      <c r="AG376" t="s">
        <v>211</v>
      </c>
      <c r="AH376" t="s">
        <v>212</v>
      </c>
      <c r="AI376" t="s">
        <v>213</v>
      </c>
      <c r="AJ376" t="s">
        <v>213</v>
      </c>
      <c r="AL376" t="s">
        <v>2412</v>
      </c>
      <c r="AM376" t="s">
        <v>2413</v>
      </c>
      <c r="AP376" t="s">
        <v>2414</v>
      </c>
      <c r="AQ376" t="s">
        <v>92</v>
      </c>
      <c r="AS376" t="s">
        <v>93</v>
      </c>
      <c r="AT376">
        <v>11.49</v>
      </c>
      <c r="AU376">
        <v>1</v>
      </c>
      <c r="AV376">
        <v>11.49</v>
      </c>
      <c r="AW376">
        <v>0</v>
      </c>
      <c r="AY376">
        <v>0</v>
      </c>
      <c r="AZ376">
        <v>11.49</v>
      </c>
      <c r="BB376" t="s">
        <v>94</v>
      </c>
      <c r="BD376" t="s">
        <v>94</v>
      </c>
      <c r="BE376" t="s">
        <v>93</v>
      </c>
      <c r="BF376">
        <v>0</v>
      </c>
      <c r="BI376" t="s">
        <v>93</v>
      </c>
      <c r="BR376" t="s">
        <v>2415</v>
      </c>
    </row>
    <row r="377" spans="1:71" x14ac:dyDescent="0.2">
      <c r="A377" s="1">
        <v>45724</v>
      </c>
      <c r="B377" t="s">
        <v>2416</v>
      </c>
      <c r="C377" t="s">
        <v>73</v>
      </c>
      <c r="E377">
        <v>1</v>
      </c>
      <c r="F377" t="s">
        <v>74</v>
      </c>
      <c r="G377">
        <v>24.99</v>
      </c>
      <c r="H377">
        <v>0</v>
      </c>
      <c r="I377">
        <v>0</v>
      </c>
      <c r="J377">
        <v>0</v>
      </c>
      <c r="K377">
        <v>24.99</v>
      </c>
      <c r="L377" t="s">
        <v>422</v>
      </c>
      <c r="N377" t="s">
        <v>76</v>
      </c>
      <c r="O377" t="s">
        <v>77</v>
      </c>
      <c r="P377" s="1">
        <v>45755</v>
      </c>
      <c r="Q377" t="s">
        <v>194</v>
      </c>
      <c r="R377" t="s">
        <v>519</v>
      </c>
      <c r="S377" s="1">
        <v>45816</v>
      </c>
      <c r="T377" t="str">
        <f>"9361289725252153416401"</f>
        <v>9361289725252153416401</v>
      </c>
      <c r="U377">
        <v>1</v>
      </c>
      <c r="V377" t="s">
        <v>80</v>
      </c>
      <c r="W377">
        <v>24.99</v>
      </c>
      <c r="X377">
        <v>0</v>
      </c>
      <c r="Z377">
        <v>0</v>
      </c>
      <c r="AA377">
        <v>24.99</v>
      </c>
      <c r="AB377" t="s">
        <v>207</v>
      </c>
      <c r="AC377" t="s">
        <v>261</v>
      </c>
      <c r="AD377" t="s">
        <v>262</v>
      </c>
      <c r="AE377" t="s">
        <v>263</v>
      </c>
      <c r="AF377" t="str">
        <f>"43210000"</f>
        <v>43210000</v>
      </c>
      <c r="AG377" t="s">
        <v>84</v>
      </c>
      <c r="AH377" t="s">
        <v>85</v>
      </c>
      <c r="AI377" t="s">
        <v>85</v>
      </c>
      <c r="AJ377" t="s">
        <v>85</v>
      </c>
      <c r="AL377" t="s">
        <v>264</v>
      </c>
      <c r="AM377" t="s">
        <v>264</v>
      </c>
      <c r="AO377" t="s">
        <v>265</v>
      </c>
      <c r="AP377" t="s">
        <v>266</v>
      </c>
      <c r="AQ377" t="s">
        <v>92</v>
      </c>
      <c r="AS377" t="s">
        <v>93</v>
      </c>
      <c r="AT377">
        <v>24.99</v>
      </c>
      <c r="AU377">
        <v>1</v>
      </c>
      <c r="AV377">
        <v>24.99</v>
      </c>
      <c r="AW377">
        <v>0</v>
      </c>
      <c r="AY377">
        <v>0</v>
      </c>
      <c r="AZ377">
        <v>24.99</v>
      </c>
      <c r="BB377" t="s">
        <v>94</v>
      </c>
      <c r="BD377" t="s">
        <v>94</v>
      </c>
      <c r="BE377" t="s">
        <v>93</v>
      </c>
      <c r="BF377">
        <v>0</v>
      </c>
      <c r="BI377" t="s">
        <v>93</v>
      </c>
      <c r="BR377" t="s">
        <v>267</v>
      </c>
    </row>
    <row r="378" spans="1:71" x14ac:dyDescent="0.2">
      <c r="A378" s="1">
        <v>45696</v>
      </c>
      <c r="B378" t="s">
        <v>2417</v>
      </c>
      <c r="C378" t="s">
        <v>73</v>
      </c>
      <c r="E378">
        <v>1</v>
      </c>
      <c r="F378" t="s">
        <v>74</v>
      </c>
      <c r="G378">
        <v>28.49</v>
      </c>
      <c r="H378">
        <v>0</v>
      </c>
      <c r="I378">
        <v>0</v>
      </c>
      <c r="J378">
        <v>0</v>
      </c>
      <c r="K378">
        <v>28.49</v>
      </c>
      <c r="L378" t="s">
        <v>422</v>
      </c>
      <c r="N378" t="s">
        <v>76</v>
      </c>
      <c r="O378" t="s">
        <v>77</v>
      </c>
      <c r="P378" s="1">
        <v>45724</v>
      </c>
      <c r="Q378" t="s">
        <v>194</v>
      </c>
      <c r="R378" t="s">
        <v>519</v>
      </c>
      <c r="S378" s="1">
        <v>45755</v>
      </c>
      <c r="T378" t="s">
        <v>2418</v>
      </c>
      <c r="U378">
        <v>1</v>
      </c>
      <c r="V378" t="s">
        <v>80</v>
      </c>
      <c r="W378">
        <v>28.49</v>
      </c>
      <c r="X378">
        <v>0</v>
      </c>
      <c r="Z378">
        <v>0</v>
      </c>
      <c r="AA378">
        <v>28.49</v>
      </c>
      <c r="AB378" t="s">
        <v>196</v>
      </c>
      <c r="AC378" t="s">
        <v>879</v>
      </c>
      <c r="AD378" t="s">
        <v>2419</v>
      </c>
      <c r="AE378" t="s">
        <v>2420</v>
      </c>
      <c r="AF378" t="str">
        <f>"52141500"</f>
        <v>52141500</v>
      </c>
      <c r="AG378" t="s">
        <v>158</v>
      </c>
      <c r="AH378" t="s">
        <v>159</v>
      </c>
      <c r="AI378" t="s">
        <v>160</v>
      </c>
      <c r="AJ378" t="s">
        <v>160</v>
      </c>
      <c r="AL378" t="s">
        <v>2421</v>
      </c>
      <c r="AM378" t="s">
        <v>2421</v>
      </c>
      <c r="AO378" t="s">
        <v>2422</v>
      </c>
      <c r="AP378" t="s">
        <v>2422</v>
      </c>
      <c r="AQ378" t="s">
        <v>92</v>
      </c>
      <c r="AS378" t="s">
        <v>93</v>
      </c>
      <c r="AT378">
        <v>28.49</v>
      </c>
      <c r="AU378">
        <v>1</v>
      </c>
      <c r="AV378">
        <v>28.49</v>
      </c>
      <c r="AW378">
        <v>0</v>
      </c>
      <c r="AY378">
        <v>0</v>
      </c>
      <c r="AZ378">
        <v>28.49</v>
      </c>
      <c r="BB378" t="s">
        <v>94</v>
      </c>
      <c r="BD378" t="s">
        <v>94</v>
      </c>
      <c r="BE378" t="s">
        <v>431</v>
      </c>
      <c r="BF378">
        <v>1.5</v>
      </c>
      <c r="BI378" t="s">
        <v>93</v>
      </c>
      <c r="BR378" t="s">
        <v>2423</v>
      </c>
    </row>
    <row r="379" spans="1:71" x14ac:dyDescent="0.2">
      <c r="A379" s="1">
        <v>45696</v>
      </c>
      <c r="B379" t="s">
        <v>2424</v>
      </c>
      <c r="C379" t="s">
        <v>73</v>
      </c>
      <c r="E379">
        <v>1</v>
      </c>
      <c r="F379" t="s">
        <v>74</v>
      </c>
      <c r="G379">
        <v>14.99</v>
      </c>
      <c r="H379">
        <v>0</v>
      </c>
      <c r="I379">
        <v>0</v>
      </c>
      <c r="J379">
        <v>0</v>
      </c>
      <c r="K379">
        <v>14.99</v>
      </c>
      <c r="L379" t="s">
        <v>422</v>
      </c>
      <c r="N379" t="s">
        <v>76</v>
      </c>
      <c r="O379" t="s">
        <v>77</v>
      </c>
      <c r="P379" s="1">
        <v>45724</v>
      </c>
      <c r="Q379" t="s">
        <v>194</v>
      </c>
      <c r="R379" t="s">
        <v>519</v>
      </c>
      <c r="S379" s="1">
        <v>45755</v>
      </c>
      <c r="T379" t="s">
        <v>2425</v>
      </c>
      <c r="U379">
        <v>1</v>
      </c>
      <c r="V379" t="s">
        <v>80</v>
      </c>
      <c r="W379">
        <v>14.99</v>
      </c>
      <c r="X379">
        <v>0</v>
      </c>
      <c r="Z379">
        <v>0</v>
      </c>
      <c r="AA379">
        <v>14.99</v>
      </c>
      <c r="AB379" t="s">
        <v>196</v>
      </c>
      <c r="AC379" t="s">
        <v>208</v>
      </c>
      <c r="AD379" t="s">
        <v>2426</v>
      </c>
      <c r="AE379" t="s">
        <v>2427</v>
      </c>
      <c r="AF379" t="str">
        <f>"45121600"</f>
        <v>45121600</v>
      </c>
      <c r="AG379" t="s">
        <v>211</v>
      </c>
      <c r="AH379" t="s">
        <v>212</v>
      </c>
      <c r="AI379" t="s">
        <v>213</v>
      </c>
      <c r="AJ379" t="s">
        <v>213</v>
      </c>
      <c r="AL379" t="s">
        <v>1242</v>
      </c>
      <c r="AM379" t="s">
        <v>1243</v>
      </c>
      <c r="AO379" t="s">
        <v>2428</v>
      </c>
      <c r="AQ379" t="s">
        <v>92</v>
      </c>
      <c r="AS379" t="s">
        <v>93</v>
      </c>
      <c r="AT379">
        <v>14.99</v>
      </c>
      <c r="AU379">
        <v>1</v>
      </c>
      <c r="AV379">
        <v>14.99</v>
      </c>
      <c r="AW379">
        <v>0</v>
      </c>
      <c r="AY379">
        <v>0</v>
      </c>
      <c r="AZ379">
        <v>14.99</v>
      </c>
      <c r="BB379" t="s">
        <v>94</v>
      </c>
      <c r="BD379" t="s">
        <v>94</v>
      </c>
      <c r="BE379" t="s">
        <v>93</v>
      </c>
      <c r="BF379">
        <v>0</v>
      </c>
      <c r="BI379" t="s">
        <v>93</v>
      </c>
      <c r="BR379" t="s">
        <v>1242</v>
      </c>
    </row>
    <row r="380" spans="1:71" x14ac:dyDescent="0.2">
      <c r="A380" s="1">
        <v>45696</v>
      </c>
      <c r="B380" t="s">
        <v>2429</v>
      </c>
      <c r="C380" t="s">
        <v>73</v>
      </c>
      <c r="E380">
        <v>2</v>
      </c>
      <c r="F380" t="s">
        <v>74</v>
      </c>
      <c r="G380">
        <v>78.36</v>
      </c>
      <c r="H380">
        <v>0</v>
      </c>
      <c r="I380">
        <v>0</v>
      </c>
      <c r="J380">
        <v>0</v>
      </c>
      <c r="K380">
        <v>78.36</v>
      </c>
      <c r="L380" t="s">
        <v>422</v>
      </c>
      <c r="N380" t="s">
        <v>76</v>
      </c>
      <c r="O380" t="s">
        <v>77</v>
      </c>
      <c r="P380" s="1">
        <v>45724</v>
      </c>
      <c r="Q380" t="s">
        <v>194</v>
      </c>
      <c r="R380" t="s">
        <v>519</v>
      </c>
      <c r="S380" s="1">
        <v>45755</v>
      </c>
      <c r="T380" t="s">
        <v>2430</v>
      </c>
      <c r="U380">
        <v>1</v>
      </c>
      <c r="V380" t="s">
        <v>80</v>
      </c>
      <c r="W380">
        <v>39.18</v>
      </c>
      <c r="X380">
        <v>0</v>
      </c>
      <c r="Z380">
        <v>0</v>
      </c>
      <c r="AA380">
        <v>39.18</v>
      </c>
      <c r="AB380" t="s">
        <v>196</v>
      </c>
      <c r="AC380" t="s">
        <v>131</v>
      </c>
      <c r="AD380" t="s">
        <v>1430</v>
      </c>
      <c r="AE380" t="s">
        <v>1431</v>
      </c>
      <c r="AF380" t="str">
        <f>"43191601"</f>
        <v>43191601</v>
      </c>
      <c r="AG380" t="s">
        <v>84</v>
      </c>
      <c r="AH380" t="s">
        <v>100</v>
      </c>
      <c r="AI380" t="s">
        <v>101</v>
      </c>
      <c r="AJ380" t="s">
        <v>1432</v>
      </c>
      <c r="AL380" t="s">
        <v>1433</v>
      </c>
      <c r="AM380" t="s">
        <v>1434</v>
      </c>
      <c r="AO380" t="s">
        <v>1435</v>
      </c>
      <c r="AP380" t="s">
        <v>1435</v>
      </c>
      <c r="AQ380" t="s">
        <v>92</v>
      </c>
      <c r="AS380" t="s">
        <v>93</v>
      </c>
      <c r="AT380">
        <v>39.18</v>
      </c>
      <c r="AU380">
        <v>1</v>
      </c>
      <c r="AV380">
        <v>39.18</v>
      </c>
      <c r="AW380">
        <v>0</v>
      </c>
      <c r="AY380">
        <v>0</v>
      </c>
      <c r="AZ380">
        <v>39.18</v>
      </c>
      <c r="BB380" t="s">
        <v>94</v>
      </c>
      <c r="BD380" t="s">
        <v>94</v>
      </c>
      <c r="BE380" t="s">
        <v>93</v>
      </c>
      <c r="BF380">
        <v>0</v>
      </c>
      <c r="BI380" t="s">
        <v>93</v>
      </c>
      <c r="BR380" t="s">
        <v>2431</v>
      </c>
    </row>
    <row r="381" spans="1:71" x14ac:dyDescent="0.2">
      <c r="A381" s="1">
        <v>45696</v>
      </c>
      <c r="B381" t="s">
        <v>2429</v>
      </c>
      <c r="C381" t="s">
        <v>73</v>
      </c>
      <c r="E381">
        <v>2</v>
      </c>
      <c r="F381" t="s">
        <v>74</v>
      </c>
      <c r="G381">
        <v>78.36</v>
      </c>
      <c r="H381">
        <v>0</v>
      </c>
      <c r="I381">
        <v>0</v>
      </c>
      <c r="J381">
        <v>0</v>
      </c>
      <c r="K381">
        <v>78.36</v>
      </c>
      <c r="L381" t="s">
        <v>422</v>
      </c>
      <c r="N381" t="s">
        <v>76</v>
      </c>
      <c r="O381" t="s">
        <v>77</v>
      </c>
      <c r="P381" s="1">
        <v>45724</v>
      </c>
      <c r="Q381" t="s">
        <v>194</v>
      </c>
      <c r="R381" t="s">
        <v>519</v>
      </c>
      <c r="S381" s="1">
        <v>45755</v>
      </c>
      <c r="T381" t="s">
        <v>2432</v>
      </c>
      <c r="U381">
        <v>1</v>
      </c>
      <c r="V381" t="s">
        <v>80</v>
      </c>
      <c r="W381">
        <v>39.18</v>
      </c>
      <c r="X381">
        <v>0</v>
      </c>
      <c r="Z381">
        <v>0</v>
      </c>
      <c r="AA381">
        <v>39.18</v>
      </c>
      <c r="AB381" t="s">
        <v>196</v>
      </c>
      <c r="AC381" t="s">
        <v>131</v>
      </c>
      <c r="AD381" t="s">
        <v>1430</v>
      </c>
      <c r="AE381" t="s">
        <v>1431</v>
      </c>
      <c r="AF381" t="str">
        <f>"43191601"</f>
        <v>43191601</v>
      </c>
      <c r="AG381" t="s">
        <v>84</v>
      </c>
      <c r="AH381" t="s">
        <v>100</v>
      </c>
      <c r="AI381" t="s">
        <v>101</v>
      </c>
      <c r="AJ381" t="s">
        <v>1432</v>
      </c>
      <c r="AL381" t="s">
        <v>1433</v>
      </c>
      <c r="AM381" t="s">
        <v>1434</v>
      </c>
      <c r="AO381" t="s">
        <v>1435</v>
      </c>
      <c r="AP381" t="s">
        <v>1435</v>
      </c>
      <c r="AQ381" t="s">
        <v>92</v>
      </c>
      <c r="AS381" t="s">
        <v>93</v>
      </c>
      <c r="AT381">
        <v>39.18</v>
      </c>
      <c r="AU381">
        <v>1</v>
      </c>
      <c r="AV381">
        <v>39.18</v>
      </c>
      <c r="AW381">
        <v>0</v>
      </c>
      <c r="AY381">
        <v>0</v>
      </c>
      <c r="AZ381">
        <v>39.18</v>
      </c>
      <c r="BB381" t="s">
        <v>94</v>
      </c>
      <c r="BD381" t="s">
        <v>94</v>
      </c>
      <c r="BE381" t="s">
        <v>93</v>
      </c>
      <c r="BF381">
        <v>0</v>
      </c>
      <c r="BI381" t="s">
        <v>93</v>
      </c>
      <c r="BR381" t="s">
        <v>2431</v>
      </c>
    </row>
    <row r="382" spans="1:71" x14ac:dyDescent="0.2">
      <c r="A382" s="1">
        <v>45696</v>
      </c>
      <c r="B382" t="s">
        <v>2433</v>
      </c>
      <c r="C382" t="s">
        <v>73</v>
      </c>
      <c r="E382">
        <v>1</v>
      </c>
      <c r="F382" t="s">
        <v>74</v>
      </c>
      <c r="G382">
        <v>17.989999999999998</v>
      </c>
      <c r="H382">
        <v>0</v>
      </c>
      <c r="I382">
        <v>0</v>
      </c>
      <c r="J382">
        <v>0</v>
      </c>
      <c r="K382">
        <v>17.989999999999998</v>
      </c>
      <c r="L382" t="s">
        <v>422</v>
      </c>
      <c r="N382" t="s">
        <v>76</v>
      </c>
      <c r="O382" t="s">
        <v>77</v>
      </c>
      <c r="P382" s="1">
        <v>45724</v>
      </c>
      <c r="Q382" t="s">
        <v>194</v>
      </c>
      <c r="R382" t="s">
        <v>519</v>
      </c>
      <c r="S382" s="1">
        <v>45755</v>
      </c>
      <c r="T382" t="s">
        <v>2430</v>
      </c>
      <c r="U382">
        <v>1</v>
      </c>
      <c r="V382" t="s">
        <v>80</v>
      </c>
      <c r="W382">
        <v>17.989999999999998</v>
      </c>
      <c r="X382">
        <v>0</v>
      </c>
      <c r="Z382">
        <v>0</v>
      </c>
      <c r="AA382">
        <v>17.989999999999998</v>
      </c>
      <c r="AB382" t="s">
        <v>196</v>
      </c>
      <c r="AC382" t="s">
        <v>131</v>
      </c>
      <c r="AD382" t="s">
        <v>2434</v>
      </c>
      <c r="AE382" t="s">
        <v>2435</v>
      </c>
      <c r="AF382" t="str">
        <f>"43191600"</f>
        <v>43191600</v>
      </c>
      <c r="AG382" t="s">
        <v>84</v>
      </c>
      <c r="AH382" t="s">
        <v>100</v>
      </c>
      <c r="AI382" t="s">
        <v>101</v>
      </c>
      <c r="AJ382" t="s">
        <v>101</v>
      </c>
      <c r="AK382" t="s">
        <v>2436</v>
      </c>
      <c r="AL382" t="s">
        <v>2437</v>
      </c>
      <c r="AM382" t="s">
        <v>2437</v>
      </c>
      <c r="AO382" t="s">
        <v>2438</v>
      </c>
      <c r="AP382" t="s">
        <v>2438</v>
      </c>
      <c r="AQ382" t="s">
        <v>92</v>
      </c>
      <c r="AS382" t="s">
        <v>93</v>
      </c>
      <c r="AT382">
        <v>17.989999999999998</v>
      </c>
      <c r="AU382">
        <v>1</v>
      </c>
      <c r="AV382">
        <v>17.989999999999998</v>
      </c>
      <c r="AW382">
        <v>0</v>
      </c>
      <c r="AY382">
        <v>0</v>
      </c>
      <c r="AZ382">
        <v>17.989999999999998</v>
      </c>
      <c r="BB382" t="s">
        <v>94</v>
      </c>
      <c r="BD382" t="s">
        <v>94</v>
      </c>
      <c r="BE382" t="s">
        <v>93</v>
      </c>
      <c r="BF382">
        <v>0</v>
      </c>
      <c r="BI382" t="s">
        <v>93</v>
      </c>
      <c r="BR382" t="s">
        <v>2439</v>
      </c>
      <c r="BS382" t="s">
        <v>2269</v>
      </c>
    </row>
    <row r="383" spans="1:71" x14ac:dyDescent="0.2">
      <c r="A383" s="1">
        <v>45696</v>
      </c>
      <c r="B383" t="s">
        <v>2440</v>
      </c>
      <c r="C383" t="s">
        <v>73</v>
      </c>
      <c r="E383">
        <v>1</v>
      </c>
      <c r="F383" t="s">
        <v>74</v>
      </c>
      <c r="G383">
        <v>16.14</v>
      </c>
      <c r="H383">
        <v>0</v>
      </c>
      <c r="I383">
        <v>0</v>
      </c>
      <c r="J383">
        <v>0</v>
      </c>
      <c r="K383">
        <v>16.14</v>
      </c>
      <c r="L383" t="s">
        <v>422</v>
      </c>
      <c r="N383" t="s">
        <v>76</v>
      </c>
      <c r="O383" t="s">
        <v>77</v>
      </c>
      <c r="P383" s="1">
        <v>45724</v>
      </c>
      <c r="Q383" t="s">
        <v>194</v>
      </c>
      <c r="R383" t="s">
        <v>519</v>
      </c>
      <c r="S383" s="1">
        <v>45755</v>
      </c>
      <c r="T383" t="s">
        <v>2441</v>
      </c>
      <c r="U383">
        <v>1</v>
      </c>
      <c r="V383" t="s">
        <v>80</v>
      </c>
      <c r="W383">
        <v>16.14</v>
      </c>
      <c r="X383">
        <v>0</v>
      </c>
      <c r="Z383">
        <v>0</v>
      </c>
      <c r="AA383">
        <v>16.14</v>
      </c>
      <c r="AB383" t="s">
        <v>196</v>
      </c>
      <c r="AC383" t="s">
        <v>81</v>
      </c>
      <c r="AD383" t="s">
        <v>2442</v>
      </c>
      <c r="AE383" t="s">
        <v>2443</v>
      </c>
      <c r="AF383" t="str">
        <f>"52161512"</f>
        <v>52161512</v>
      </c>
      <c r="AG383" t="s">
        <v>158</v>
      </c>
      <c r="AH383" t="s">
        <v>186</v>
      </c>
      <c r="AI383" t="s">
        <v>187</v>
      </c>
      <c r="AJ383" t="s">
        <v>2022</v>
      </c>
      <c r="AL383" t="s">
        <v>2444</v>
      </c>
      <c r="AM383" t="s">
        <v>2444</v>
      </c>
      <c r="AO383" t="s">
        <v>2445</v>
      </c>
      <c r="AP383" t="s">
        <v>2445</v>
      </c>
      <c r="AQ383" t="s">
        <v>92</v>
      </c>
      <c r="AS383" t="s">
        <v>93</v>
      </c>
      <c r="AT383">
        <v>16.14</v>
      </c>
      <c r="AU383">
        <v>1</v>
      </c>
      <c r="AV383">
        <v>16.14</v>
      </c>
      <c r="AW383">
        <v>0</v>
      </c>
      <c r="AY383">
        <v>0</v>
      </c>
      <c r="AZ383">
        <v>16.14</v>
      </c>
      <c r="BB383" t="s">
        <v>94</v>
      </c>
      <c r="BD383" t="s">
        <v>94</v>
      </c>
      <c r="BE383" t="s">
        <v>93</v>
      </c>
      <c r="BF383">
        <v>0</v>
      </c>
      <c r="BI383" t="s">
        <v>93</v>
      </c>
      <c r="BR383" t="s">
        <v>2446</v>
      </c>
    </row>
    <row r="384" spans="1:71" x14ac:dyDescent="0.2">
      <c r="A384" s="1">
        <v>45665</v>
      </c>
      <c r="B384" t="s">
        <v>2447</v>
      </c>
      <c r="C384" t="s">
        <v>73</v>
      </c>
      <c r="E384">
        <v>2</v>
      </c>
      <c r="F384" t="s">
        <v>74</v>
      </c>
      <c r="G384">
        <v>99.98</v>
      </c>
      <c r="H384">
        <v>0</v>
      </c>
      <c r="I384">
        <v>0</v>
      </c>
      <c r="J384">
        <v>0</v>
      </c>
      <c r="K384">
        <v>99.98</v>
      </c>
      <c r="L384" t="s">
        <v>422</v>
      </c>
      <c r="N384" t="s">
        <v>76</v>
      </c>
      <c r="O384" t="s">
        <v>77</v>
      </c>
      <c r="P384" s="1">
        <v>45724</v>
      </c>
      <c r="Q384" t="s">
        <v>194</v>
      </c>
      <c r="R384" t="s">
        <v>519</v>
      </c>
      <c r="S384" s="1">
        <v>45755</v>
      </c>
      <c r="T384" t="s">
        <v>2448</v>
      </c>
      <c r="U384">
        <v>1</v>
      </c>
      <c r="V384" t="s">
        <v>80</v>
      </c>
      <c r="W384">
        <v>99.98</v>
      </c>
      <c r="X384">
        <v>0</v>
      </c>
      <c r="Z384">
        <v>0</v>
      </c>
      <c r="AA384">
        <v>99.98</v>
      </c>
      <c r="AB384" t="s">
        <v>196</v>
      </c>
      <c r="AC384" t="s">
        <v>373</v>
      </c>
      <c r="AD384" t="s">
        <v>2449</v>
      </c>
      <c r="AE384" t="s">
        <v>2450</v>
      </c>
      <c r="AF384" t="str">
        <f>"50500000"</f>
        <v>50500000</v>
      </c>
      <c r="AG384" t="s">
        <v>2451</v>
      </c>
      <c r="AH384" t="s">
        <v>2452</v>
      </c>
      <c r="AI384" t="s">
        <v>2452</v>
      </c>
      <c r="AJ384" t="s">
        <v>2452</v>
      </c>
      <c r="AL384" t="s">
        <v>2453</v>
      </c>
      <c r="AM384" t="s">
        <v>2453</v>
      </c>
      <c r="AO384" t="str">
        <f>"186781"</f>
        <v>186781</v>
      </c>
      <c r="AP384" t="str">
        <f>"186781"</f>
        <v>186781</v>
      </c>
      <c r="AQ384" t="s">
        <v>92</v>
      </c>
      <c r="AS384" t="s">
        <v>93</v>
      </c>
      <c r="AT384">
        <v>49.99</v>
      </c>
      <c r="AU384">
        <v>2</v>
      </c>
      <c r="AV384">
        <v>99.98</v>
      </c>
      <c r="AW384">
        <v>0</v>
      </c>
      <c r="AY384">
        <v>0</v>
      </c>
      <c r="AZ384">
        <v>99.98</v>
      </c>
      <c r="BB384" t="s">
        <v>94</v>
      </c>
      <c r="BD384" t="s">
        <v>94</v>
      </c>
      <c r="BE384" t="s">
        <v>93</v>
      </c>
      <c r="BF384">
        <v>0</v>
      </c>
      <c r="BI384" t="s">
        <v>93</v>
      </c>
      <c r="BR384" t="s">
        <v>2453</v>
      </c>
    </row>
    <row r="385" spans="1:71" x14ac:dyDescent="0.2">
      <c r="A385" s="1">
        <v>45665</v>
      </c>
      <c r="B385" t="s">
        <v>2454</v>
      </c>
      <c r="C385" t="s">
        <v>73</v>
      </c>
      <c r="E385">
        <v>1</v>
      </c>
      <c r="F385" t="s">
        <v>74</v>
      </c>
      <c r="G385">
        <v>1000</v>
      </c>
      <c r="H385">
        <v>0</v>
      </c>
      <c r="I385">
        <v>0</v>
      </c>
      <c r="J385">
        <v>0</v>
      </c>
      <c r="K385">
        <v>1000</v>
      </c>
      <c r="L385" t="s">
        <v>422</v>
      </c>
      <c r="N385" t="s">
        <v>76</v>
      </c>
      <c r="O385" t="s">
        <v>77</v>
      </c>
      <c r="P385" s="1">
        <v>45665</v>
      </c>
      <c r="Q385" t="s">
        <v>194</v>
      </c>
      <c r="R385" t="s">
        <v>93</v>
      </c>
      <c r="S385" t="s">
        <v>93</v>
      </c>
      <c r="U385">
        <v>1</v>
      </c>
      <c r="V385" t="s">
        <v>505</v>
      </c>
      <c r="W385">
        <v>1000</v>
      </c>
      <c r="Z385">
        <v>0</v>
      </c>
      <c r="AA385">
        <v>1000</v>
      </c>
      <c r="AC385" t="s">
        <v>506</v>
      </c>
      <c r="AD385" t="s">
        <v>507</v>
      </c>
      <c r="AE385" t="s">
        <v>508</v>
      </c>
      <c r="AF385" t="str">
        <f>"64151505"</f>
        <v>64151505</v>
      </c>
      <c r="AG385" t="s">
        <v>509</v>
      </c>
      <c r="AH385" t="s">
        <v>510</v>
      </c>
      <c r="AI385" t="s">
        <v>511</v>
      </c>
      <c r="AJ385" t="s">
        <v>512</v>
      </c>
      <c r="AL385" t="s">
        <v>513</v>
      </c>
      <c r="AM385" t="s">
        <v>514</v>
      </c>
      <c r="AO385" t="s">
        <v>515</v>
      </c>
      <c r="AP385" t="s">
        <v>515</v>
      </c>
      <c r="AQ385" t="s">
        <v>92</v>
      </c>
      <c r="AS385" t="s">
        <v>93</v>
      </c>
      <c r="AT385">
        <v>1000</v>
      </c>
      <c r="AU385">
        <v>1</v>
      </c>
      <c r="AV385">
        <v>1000</v>
      </c>
      <c r="AY385">
        <v>0</v>
      </c>
      <c r="AZ385">
        <v>1000</v>
      </c>
      <c r="BB385" t="s">
        <v>94</v>
      </c>
      <c r="BD385" t="s">
        <v>94</v>
      </c>
      <c r="BE385" t="s">
        <v>93</v>
      </c>
      <c r="BF385">
        <v>0</v>
      </c>
      <c r="BI385" t="s">
        <v>93</v>
      </c>
      <c r="BR385" t="s">
        <v>324</v>
      </c>
    </row>
    <row r="386" spans="1:71" x14ac:dyDescent="0.2">
      <c r="A386" s="1">
        <v>45665</v>
      </c>
      <c r="B386" t="s">
        <v>2455</v>
      </c>
      <c r="C386" t="s">
        <v>73</v>
      </c>
      <c r="E386">
        <v>1</v>
      </c>
      <c r="F386" t="s">
        <v>74</v>
      </c>
      <c r="G386">
        <v>7.9</v>
      </c>
      <c r="H386">
        <v>0</v>
      </c>
      <c r="I386">
        <v>0</v>
      </c>
      <c r="J386">
        <v>0</v>
      </c>
      <c r="K386">
        <v>7.9</v>
      </c>
      <c r="L386" t="s">
        <v>422</v>
      </c>
      <c r="N386" t="s">
        <v>76</v>
      </c>
      <c r="O386" t="s">
        <v>77</v>
      </c>
      <c r="P386" s="1">
        <v>45724</v>
      </c>
      <c r="Q386" t="s">
        <v>194</v>
      </c>
      <c r="R386" t="s">
        <v>519</v>
      </c>
      <c r="S386" s="1">
        <v>45755</v>
      </c>
      <c r="T386" t="s">
        <v>2432</v>
      </c>
      <c r="U386">
        <v>1</v>
      </c>
      <c r="V386" t="s">
        <v>80</v>
      </c>
      <c r="W386">
        <v>7.9</v>
      </c>
      <c r="X386">
        <v>0</v>
      </c>
      <c r="Z386">
        <v>0</v>
      </c>
      <c r="AA386">
        <v>7.9</v>
      </c>
      <c r="AB386" t="s">
        <v>196</v>
      </c>
      <c r="AC386" t="s">
        <v>1421</v>
      </c>
      <c r="AD386" t="s">
        <v>1422</v>
      </c>
      <c r="AE386" t="s">
        <v>1423</v>
      </c>
      <c r="AF386" t="str">
        <f>"46171500"</f>
        <v>46171500</v>
      </c>
      <c r="AG386" t="s">
        <v>451</v>
      </c>
      <c r="AH386" t="s">
        <v>452</v>
      </c>
      <c r="AI386" t="s">
        <v>453</v>
      </c>
      <c r="AJ386" t="s">
        <v>453</v>
      </c>
      <c r="AL386" t="s">
        <v>949</v>
      </c>
      <c r="AM386" t="s">
        <v>1424</v>
      </c>
      <c r="AP386" t="s">
        <v>1425</v>
      </c>
      <c r="AQ386" t="s">
        <v>92</v>
      </c>
      <c r="AS386" t="s">
        <v>93</v>
      </c>
      <c r="AT386">
        <v>7.9</v>
      </c>
      <c r="AU386">
        <v>1</v>
      </c>
      <c r="AV386">
        <v>7.9</v>
      </c>
      <c r="AW386">
        <v>0</v>
      </c>
      <c r="AY386">
        <v>0</v>
      </c>
      <c r="AZ386">
        <v>7.9</v>
      </c>
      <c r="BB386" t="s">
        <v>94</v>
      </c>
      <c r="BD386" t="s">
        <v>94</v>
      </c>
      <c r="BE386" t="s">
        <v>93</v>
      </c>
      <c r="BF386">
        <v>0</v>
      </c>
      <c r="BI386" t="s">
        <v>93</v>
      </c>
      <c r="BR386" t="s">
        <v>1426</v>
      </c>
    </row>
    <row r="387" spans="1:71" x14ac:dyDescent="0.2">
      <c r="A387" s="1">
        <v>45665</v>
      </c>
      <c r="B387" t="s">
        <v>2456</v>
      </c>
      <c r="C387" t="s">
        <v>73</v>
      </c>
      <c r="E387">
        <v>1</v>
      </c>
      <c r="F387" t="s">
        <v>74</v>
      </c>
      <c r="G387">
        <v>57.95</v>
      </c>
      <c r="H387">
        <v>0</v>
      </c>
      <c r="I387">
        <v>0</v>
      </c>
      <c r="J387">
        <v>0</v>
      </c>
      <c r="K387">
        <v>57.95</v>
      </c>
      <c r="L387" t="s">
        <v>422</v>
      </c>
      <c r="N387" t="s">
        <v>76</v>
      </c>
      <c r="O387" t="s">
        <v>77</v>
      </c>
      <c r="P387" s="1">
        <v>45724</v>
      </c>
      <c r="Q387" t="s">
        <v>194</v>
      </c>
      <c r="R387" t="s">
        <v>519</v>
      </c>
      <c r="S387" s="1">
        <v>45755</v>
      </c>
      <c r="T387" t="s">
        <v>2432</v>
      </c>
      <c r="U387">
        <v>1</v>
      </c>
      <c r="V387" t="s">
        <v>80</v>
      </c>
      <c r="W387">
        <v>57.95</v>
      </c>
      <c r="X387">
        <v>0</v>
      </c>
      <c r="Z387">
        <v>0</v>
      </c>
      <c r="AA387">
        <v>57.95</v>
      </c>
      <c r="AB387" t="s">
        <v>196</v>
      </c>
      <c r="AC387" t="s">
        <v>115</v>
      </c>
      <c r="AD387" t="s">
        <v>1412</v>
      </c>
      <c r="AE387" t="s">
        <v>1413</v>
      </c>
      <c r="AF387" t="str">
        <f>"43222612"</f>
        <v>43222612</v>
      </c>
      <c r="AG387" t="s">
        <v>84</v>
      </c>
      <c r="AH387" t="s">
        <v>1414</v>
      </c>
      <c r="AI387" t="s">
        <v>1415</v>
      </c>
      <c r="AJ387" t="s">
        <v>1416</v>
      </c>
      <c r="AK387" t="s">
        <v>1417</v>
      </c>
      <c r="AL387" t="s">
        <v>1418</v>
      </c>
      <c r="AM387" t="s">
        <v>1418</v>
      </c>
      <c r="AO387" t="s">
        <v>1419</v>
      </c>
      <c r="AP387" t="s">
        <v>1419</v>
      </c>
      <c r="AQ387" t="s">
        <v>92</v>
      </c>
      <c r="AS387" t="s">
        <v>93</v>
      </c>
      <c r="AT387">
        <v>57.95</v>
      </c>
      <c r="AU387">
        <v>1</v>
      </c>
      <c r="AV387">
        <v>57.95</v>
      </c>
      <c r="AW387">
        <v>0</v>
      </c>
      <c r="AY387">
        <v>0</v>
      </c>
      <c r="AZ387">
        <v>57.95</v>
      </c>
      <c r="BB387" t="s">
        <v>94</v>
      </c>
      <c r="BD387" t="s">
        <v>94</v>
      </c>
      <c r="BE387" t="s">
        <v>93</v>
      </c>
      <c r="BF387">
        <v>0</v>
      </c>
      <c r="BI387" t="s">
        <v>93</v>
      </c>
      <c r="BR387" t="s">
        <v>324</v>
      </c>
    </row>
    <row r="388" spans="1:71" x14ac:dyDescent="0.2">
      <c r="A388" s="1">
        <v>45665</v>
      </c>
      <c r="B388" t="s">
        <v>2457</v>
      </c>
      <c r="C388" t="s">
        <v>73</v>
      </c>
      <c r="E388">
        <v>1</v>
      </c>
      <c r="F388" t="s">
        <v>74</v>
      </c>
      <c r="G388">
        <v>17.98</v>
      </c>
      <c r="H388">
        <v>0</v>
      </c>
      <c r="I388">
        <v>0</v>
      </c>
      <c r="J388">
        <v>0</v>
      </c>
      <c r="K388">
        <v>17.98</v>
      </c>
      <c r="L388" t="s">
        <v>422</v>
      </c>
      <c r="N388" t="s">
        <v>76</v>
      </c>
      <c r="O388" t="s">
        <v>77</v>
      </c>
      <c r="P388" s="1">
        <v>45724</v>
      </c>
      <c r="Q388" t="s">
        <v>194</v>
      </c>
      <c r="R388" t="s">
        <v>519</v>
      </c>
      <c r="S388" s="1">
        <v>45755</v>
      </c>
      <c r="T388" t="s">
        <v>2432</v>
      </c>
      <c r="U388">
        <v>1</v>
      </c>
      <c r="V388" t="s">
        <v>80</v>
      </c>
      <c r="W388">
        <v>17.98</v>
      </c>
      <c r="X388">
        <v>0</v>
      </c>
      <c r="Z388">
        <v>0</v>
      </c>
      <c r="AA388">
        <v>17.98</v>
      </c>
      <c r="AB388" t="s">
        <v>196</v>
      </c>
      <c r="AC388" t="s">
        <v>115</v>
      </c>
      <c r="AD388" t="s">
        <v>2458</v>
      </c>
      <c r="AE388" t="s">
        <v>2459</v>
      </c>
      <c r="AF388" t="str">
        <f>"43210000"</f>
        <v>43210000</v>
      </c>
      <c r="AG388" t="s">
        <v>84</v>
      </c>
      <c r="AH388" t="s">
        <v>85</v>
      </c>
      <c r="AI388" t="s">
        <v>85</v>
      </c>
      <c r="AJ388" t="s">
        <v>85</v>
      </c>
      <c r="AL388" t="s">
        <v>549</v>
      </c>
      <c r="AM388" t="s">
        <v>550</v>
      </c>
      <c r="AO388" t="s">
        <v>2460</v>
      </c>
      <c r="AP388" t="s">
        <v>2460</v>
      </c>
      <c r="AQ388" t="s">
        <v>92</v>
      </c>
      <c r="AS388" t="s">
        <v>93</v>
      </c>
      <c r="AT388">
        <v>17.98</v>
      </c>
      <c r="AU388">
        <v>1</v>
      </c>
      <c r="AV388">
        <v>17.98</v>
      </c>
      <c r="AW388">
        <v>0</v>
      </c>
      <c r="AY388">
        <v>0</v>
      </c>
      <c r="AZ388">
        <v>17.98</v>
      </c>
      <c r="BB388" t="s">
        <v>94</v>
      </c>
      <c r="BD388" t="s">
        <v>94</v>
      </c>
      <c r="BE388" t="s">
        <v>93</v>
      </c>
      <c r="BF388">
        <v>0</v>
      </c>
      <c r="BI388" t="s">
        <v>93</v>
      </c>
      <c r="BR388" t="s">
        <v>550</v>
      </c>
    </row>
    <row r="389" spans="1:71" x14ac:dyDescent="0.2">
      <c r="A389" s="1">
        <v>45665</v>
      </c>
      <c r="B389" t="s">
        <v>2461</v>
      </c>
      <c r="C389" t="s">
        <v>73</v>
      </c>
      <c r="E389">
        <v>1</v>
      </c>
      <c r="F389" t="s">
        <v>74</v>
      </c>
      <c r="G389">
        <v>29.95</v>
      </c>
      <c r="H389">
        <v>0</v>
      </c>
      <c r="I389">
        <v>0</v>
      </c>
      <c r="J389">
        <v>0</v>
      </c>
      <c r="K389">
        <v>29.95</v>
      </c>
      <c r="L389" t="s">
        <v>422</v>
      </c>
      <c r="N389" t="s">
        <v>76</v>
      </c>
      <c r="O389" t="s">
        <v>77</v>
      </c>
      <c r="P389" s="1">
        <v>45724</v>
      </c>
      <c r="Q389" t="s">
        <v>194</v>
      </c>
      <c r="R389" t="s">
        <v>519</v>
      </c>
      <c r="S389" s="1">
        <v>45755</v>
      </c>
      <c r="T389" t="s">
        <v>2462</v>
      </c>
      <c r="U389">
        <v>1</v>
      </c>
      <c r="V389" t="s">
        <v>80</v>
      </c>
      <c r="W389">
        <v>29.95</v>
      </c>
      <c r="X389">
        <v>0</v>
      </c>
      <c r="Z389">
        <v>0</v>
      </c>
      <c r="AA389">
        <v>29.95</v>
      </c>
      <c r="AB389" t="s">
        <v>196</v>
      </c>
      <c r="AC389" t="s">
        <v>81</v>
      </c>
      <c r="AD389" t="s">
        <v>2463</v>
      </c>
      <c r="AE389" t="s">
        <v>2464</v>
      </c>
      <c r="AF389" t="str">
        <f>"52161500"</f>
        <v>52161500</v>
      </c>
      <c r="AG389" t="s">
        <v>158</v>
      </c>
      <c r="AH389" t="s">
        <v>186</v>
      </c>
      <c r="AI389" t="s">
        <v>187</v>
      </c>
      <c r="AJ389" t="s">
        <v>187</v>
      </c>
      <c r="AL389" t="s">
        <v>89</v>
      </c>
      <c r="AM389" t="s">
        <v>89</v>
      </c>
      <c r="AO389" t="s">
        <v>2465</v>
      </c>
      <c r="AP389" t="s">
        <v>2466</v>
      </c>
      <c r="AQ389" t="s">
        <v>92</v>
      </c>
      <c r="AS389" t="s">
        <v>93</v>
      </c>
      <c r="AT389">
        <v>29.95</v>
      </c>
      <c r="AU389">
        <v>1</v>
      </c>
      <c r="AV389">
        <v>29.95</v>
      </c>
      <c r="AW389">
        <v>0</v>
      </c>
      <c r="AY389">
        <v>0</v>
      </c>
      <c r="AZ389">
        <v>29.95</v>
      </c>
      <c r="BB389" t="s">
        <v>94</v>
      </c>
      <c r="BD389" t="s">
        <v>94</v>
      </c>
      <c r="BE389" t="s">
        <v>93</v>
      </c>
      <c r="BF389">
        <v>0</v>
      </c>
      <c r="BI389" t="s">
        <v>93</v>
      </c>
      <c r="BR389" t="s">
        <v>95</v>
      </c>
      <c r="BS389" t="s">
        <v>96</v>
      </c>
    </row>
    <row r="390" spans="1:71" x14ac:dyDescent="0.2">
      <c r="A390" s="1">
        <v>45665</v>
      </c>
      <c r="B390" t="s">
        <v>2467</v>
      </c>
      <c r="C390" t="s">
        <v>73</v>
      </c>
      <c r="E390">
        <v>1</v>
      </c>
      <c r="F390" t="s">
        <v>74</v>
      </c>
      <c r="G390">
        <v>28.98</v>
      </c>
      <c r="H390">
        <v>0</v>
      </c>
      <c r="I390">
        <v>0</v>
      </c>
      <c r="J390">
        <v>0</v>
      </c>
      <c r="K390">
        <v>28.98</v>
      </c>
      <c r="L390" t="s">
        <v>422</v>
      </c>
      <c r="N390" t="s">
        <v>76</v>
      </c>
      <c r="O390" t="s">
        <v>77</v>
      </c>
      <c r="P390" s="1">
        <v>45724</v>
      </c>
      <c r="Q390" t="s">
        <v>194</v>
      </c>
      <c r="R390" t="s">
        <v>519</v>
      </c>
      <c r="S390" s="1">
        <v>45755</v>
      </c>
      <c r="T390" t="s">
        <v>2441</v>
      </c>
      <c r="U390">
        <v>1</v>
      </c>
      <c r="V390" t="s">
        <v>80</v>
      </c>
      <c r="W390">
        <v>28.98</v>
      </c>
      <c r="X390">
        <v>0</v>
      </c>
      <c r="Z390">
        <v>0</v>
      </c>
      <c r="AA390">
        <v>28.98</v>
      </c>
      <c r="AB390" t="s">
        <v>196</v>
      </c>
      <c r="AC390" t="s">
        <v>115</v>
      </c>
      <c r="AD390" t="s">
        <v>2468</v>
      </c>
      <c r="AE390" t="s">
        <v>2469</v>
      </c>
      <c r="AF390" t="str">
        <f>"43210000"</f>
        <v>43210000</v>
      </c>
      <c r="AG390" t="s">
        <v>84</v>
      </c>
      <c r="AH390" t="s">
        <v>85</v>
      </c>
      <c r="AI390" t="s">
        <v>85</v>
      </c>
      <c r="AJ390" t="s">
        <v>85</v>
      </c>
      <c r="AL390" t="s">
        <v>549</v>
      </c>
      <c r="AM390" t="s">
        <v>550</v>
      </c>
      <c r="AP390" t="s">
        <v>2470</v>
      </c>
      <c r="AQ390" t="s">
        <v>92</v>
      </c>
      <c r="AS390" t="s">
        <v>93</v>
      </c>
      <c r="AT390">
        <v>28.98</v>
      </c>
      <c r="AU390">
        <v>1</v>
      </c>
      <c r="AV390">
        <v>28.98</v>
      </c>
      <c r="AW390">
        <v>0</v>
      </c>
      <c r="AY390">
        <v>0</v>
      </c>
      <c r="AZ390">
        <v>28.98</v>
      </c>
      <c r="BB390" t="s">
        <v>94</v>
      </c>
      <c r="BD390" t="s">
        <v>94</v>
      </c>
      <c r="BE390" t="s">
        <v>431</v>
      </c>
      <c r="BF390">
        <v>0.01</v>
      </c>
      <c r="BI390" t="s">
        <v>93</v>
      </c>
      <c r="BR390" t="s">
        <v>550</v>
      </c>
    </row>
    <row r="391" spans="1:71" x14ac:dyDescent="0.2">
      <c r="A391" s="1">
        <v>45665</v>
      </c>
      <c r="B391" t="s">
        <v>2471</v>
      </c>
      <c r="C391" t="s">
        <v>73</v>
      </c>
      <c r="E391">
        <v>1</v>
      </c>
      <c r="F391" t="s">
        <v>74</v>
      </c>
      <c r="G391">
        <v>9.99</v>
      </c>
      <c r="H391">
        <v>0</v>
      </c>
      <c r="I391">
        <v>0</v>
      </c>
      <c r="J391">
        <v>0</v>
      </c>
      <c r="K391">
        <v>9.99</v>
      </c>
      <c r="L391" t="s">
        <v>422</v>
      </c>
      <c r="N391" t="s">
        <v>76</v>
      </c>
      <c r="O391" t="s">
        <v>77</v>
      </c>
      <c r="P391" s="1">
        <v>45724</v>
      </c>
      <c r="Q391" t="s">
        <v>194</v>
      </c>
      <c r="R391" t="s">
        <v>519</v>
      </c>
      <c r="S391" s="1">
        <v>45755</v>
      </c>
      <c r="T391" t="s">
        <v>2432</v>
      </c>
      <c r="U391">
        <v>1</v>
      </c>
      <c r="V391" t="s">
        <v>80</v>
      </c>
      <c r="W391">
        <v>9.99</v>
      </c>
      <c r="X391">
        <v>0</v>
      </c>
      <c r="Z391">
        <v>0</v>
      </c>
      <c r="AA391">
        <v>9.99</v>
      </c>
      <c r="AB391" t="s">
        <v>196</v>
      </c>
      <c r="AC391" t="s">
        <v>310</v>
      </c>
      <c r="AD391" t="s">
        <v>1402</v>
      </c>
      <c r="AE391" t="s">
        <v>1403</v>
      </c>
      <c r="AF391" t="str">
        <f>"43211719"</f>
        <v>43211719</v>
      </c>
      <c r="AG391" t="s">
        <v>84</v>
      </c>
      <c r="AH391" t="s">
        <v>85</v>
      </c>
      <c r="AI391" t="s">
        <v>416</v>
      </c>
      <c r="AJ391" t="s">
        <v>1404</v>
      </c>
      <c r="AL391" t="s">
        <v>1405</v>
      </c>
      <c r="AQ391" t="s">
        <v>92</v>
      </c>
      <c r="AS391" t="s">
        <v>93</v>
      </c>
      <c r="AT391">
        <v>9.99</v>
      </c>
      <c r="AU391">
        <v>1</v>
      </c>
      <c r="AV391">
        <v>9.99</v>
      </c>
      <c r="AW391">
        <v>0</v>
      </c>
      <c r="AY391">
        <v>0</v>
      </c>
      <c r="AZ391">
        <v>9.99</v>
      </c>
      <c r="BB391" t="s">
        <v>94</v>
      </c>
      <c r="BD391" t="s">
        <v>94</v>
      </c>
      <c r="BE391" t="s">
        <v>93</v>
      </c>
      <c r="BF391">
        <v>0</v>
      </c>
      <c r="BI391" t="s">
        <v>93</v>
      </c>
      <c r="BR391" t="s">
        <v>1405</v>
      </c>
    </row>
    <row r="392" spans="1:71" x14ac:dyDescent="0.2">
      <c r="A392" s="1">
        <v>45665</v>
      </c>
      <c r="B392" t="s">
        <v>2472</v>
      </c>
      <c r="C392" t="s">
        <v>73</v>
      </c>
      <c r="E392">
        <v>1</v>
      </c>
      <c r="F392" t="s">
        <v>74</v>
      </c>
      <c r="G392">
        <v>9.84</v>
      </c>
      <c r="H392">
        <v>0</v>
      </c>
      <c r="I392">
        <v>-0.59</v>
      </c>
      <c r="J392">
        <v>0</v>
      </c>
      <c r="K392">
        <v>9.25</v>
      </c>
      <c r="L392" t="s">
        <v>422</v>
      </c>
      <c r="N392" t="s">
        <v>76</v>
      </c>
      <c r="O392" t="s">
        <v>77</v>
      </c>
      <c r="P392" s="1">
        <v>45724</v>
      </c>
      <c r="Q392" t="s">
        <v>194</v>
      </c>
      <c r="R392" t="s">
        <v>519</v>
      </c>
      <c r="S392" s="1">
        <v>45755</v>
      </c>
      <c r="T392" t="s">
        <v>2432</v>
      </c>
      <c r="U392">
        <v>1</v>
      </c>
      <c r="V392" t="s">
        <v>80</v>
      </c>
      <c r="W392">
        <v>9.84</v>
      </c>
      <c r="X392">
        <v>0</v>
      </c>
      <c r="Y392">
        <v>-0.59</v>
      </c>
      <c r="Z392">
        <v>0</v>
      </c>
      <c r="AA392">
        <v>9.25</v>
      </c>
      <c r="AB392" t="s">
        <v>196</v>
      </c>
      <c r="AC392" t="s">
        <v>139</v>
      </c>
      <c r="AD392" t="s">
        <v>1394</v>
      </c>
      <c r="AE392" t="s">
        <v>1395</v>
      </c>
      <c r="AF392" t="str">
        <f>"31161700"</f>
        <v>31161700</v>
      </c>
      <c r="AG392" t="s">
        <v>1145</v>
      </c>
      <c r="AH392" t="s">
        <v>1396</v>
      </c>
      <c r="AI392" t="s">
        <v>1397</v>
      </c>
      <c r="AJ392" t="s">
        <v>1397</v>
      </c>
      <c r="AL392" t="s">
        <v>560</v>
      </c>
      <c r="AM392" t="s">
        <v>1398</v>
      </c>
      <c r="AP392" t="s">
        <v>1399</v>
      </c>
      <c r="AQ392" t="s">
        <v>92</v>
      </c>
      <c r="AS392" t="s">
        <v>93</v>
      </c>
      <c r="AT392">
        <v>9.84</v>
      </c>
      <c r="AU392">
        <v>1</v>
      </c>
      <c r="AV392">
        <v>9.84</v>
      </c>
      <c r="AW392">
        <v>0</v>
      </c>
      <c r="AX392">
        <v>-0.59</v>
      </c>
      <c r="AY392">
        <v>0</v>
      </c>
      <c r="AZ392">
        <v>9.25</v>
      </c>
      <c r="BB392" t="s">
        <v>94</v>
      </c>
      <c r="BD392" t="s">
        <v>94</v>
      </c>
      <c r="BE392" t="s">
        <v>93</v>
      </c>
      <c r="BF392">
        <v>0</v>
      </c>
      <c r="BI392" t="s">
        <v>93</v>
      </c>
      <c r="BR392" t="s">
        <v>894</v>
      </c>
    </row>
    <row r="393" spans="1:71" x14ac:dyDescent="0.2">
      <c r="A393" s="1">
        <v>45665</v>
      </c>
      <c r="B393" t="s">
        <v>2473</v>
      </c>
      <c r="C393" t="s">
        <v>73</v>
      </c>
      <c r="E393">
        <v>1</v>
      </c>
      <c r="F393" t="s">
        <v>74</v>
      </c>
      <c r="G393">
        <v>63.7</v>
      </c>
      <c r="H393">
        <v>0</v>
      </c>
      <c r="I393">
        <v>0</v>
      </c>
      <c r="J393">
        <v>0</v>
      </c>
      <c r="K393">
        <v>63.7</v>
      </c>
      <c r="L393" t="s">
        <v>422</v>
      </c>
      <c r="N393" t="s">
        <v>76</v>
      </c>
      <c r="O393" t="s">
        <v>77</v>
      </c>
      <c r="P393" s="1">
        <v>45696</v>
      </c>
      <c r="Q393" t="s">
        <v>194</v>
      </c>
      <c r="R393" t="s">
        <v>519</v>
      </c>
      <c r="S393" s="1">
        <v>45755</v>
      </c>
      <c r="T393" t="s">
        <v>2474</v>
      </c>
      <c r="U393">
        <v>1</v>
      </c>
      <c r="V393" t="s">
        <v>80</v>
      </c>
      <c r="W393">
        <v>63.7</v>
      </c>
      <c r="X393">
        <v>0</v>
      </c>
      <c r="Z393">
        <v>0</v>
      </c>
      <c r="AA393">
        <v>63.7</v>
      </c>
      <c r="AB393" t="s">
        <v>196</v>
      </c>
      <c r="AC393" t="s">
        <v>81</v>
      </c>
      <c r="AD393" t="s">
        <v>2475</v>
      </c>
      <c r="AE393" t="s">
        <v>2476</v>
      </c>
      <c r="AF393" t="str">
        <f>"52161520"</f>
        <v>52161520</v>
      </c>
      <c r="AG393" t="s">
        <v>158</v>
      </c>
      <c r="AH393" t="s">
        <v>186</v>
      </c>
      <c r="AI393" t="s">
        <v>187</v>
      </c>
      <c r="AJ393" t="s">
        <v>655</v>
      </c>
      <c r="AK393" t="s">
        <v>2477</v>
      </c>
      <c r="AL393" t="s">
        <v>2478</v>
      </c>
      <c r="AM393" t="s">
        <v>2478</v>
      </c>
      <c r="AO393" t="s">
        <v>2479</v>
      </c>
      <c r="AP393" t="s">
        <v>2479</v>
      </c>
      <c r="AQ393" t="s">
        <v>92</v>
      </c>
      <c r="AS393" t="s">
        <v>93</v>
      </c>
      <c r="AT393">
        <v>63.7</v>
      </c>
      <c r="AU393">
        <v>1</v>
      </c>
      <c r="AV393">
        <v>63.7</v>
      </c>
      <c r="AW393">
        <v>0</v>
      </c>
      <c r="AY393">
        <v>0</v>
      </c>
      <c r="AZ393">
        <v>63.7</v>
      </c>
      <c r="BB393" t="s">
        <v>94</v>
      </c>
      <c r="BD393" t="s">
        <v>94</v>
      </c>
      <c r="BE393" t="s">
        <v>93</v>
      </c>
      <c r="BF393">
        <v>0</v>
      </c>
      <c r="BI393" t="s">
        <v>93</v>
      </c>
      <c r="BR393" t="s">
        <v>2480</v>
      </c>
      <c r="BS393" t="s">
        <v>1989</v>
      </c>
    </row>
    <row r="394" spans="1:71" x14ac:dyDescent="0.2">
      <c r="A394" s="1">
        <v>45665</v>
      </c>
      <c r="B394" t="s">
        <v>2481</v>
      </c>
      <c r="C394" t="s">
        <v>73</v>
      </c>
      <c r="E394">
        <v>1</v>
      </c>
      <c r="F394" t="s">
        <v>74</v>
      </c>
      <c r="G394">
        <v>19.989999999999998</v>
      </c>
      <c r="H394">
        <v>0</v>
      </c>
      <c r="I394">
        <v>0</v>
      </c>
      <c r="J394">
        <v>0</v>
      </c>
      <c r="K394">
        <v>19.989999999999998</v>
      </c>
      <c r="L394" t="s">
        <v>422</v>
      </c>
      <c r="N394" t="s">
        <v>76</v>
      </c>
      <c r="O394" t="s">
        <v>77</v>
      </c>
      <c r="P394" s="1">
        <v>45665</v>
      </c>
      <c r="Q394" t="s">
        <v>194</v>
      </c>
      <c r="R394" t="s">
        <v>519</v>
      </c>
      <c r="S394" s="1">
        <v>45755</v>
      </c>
      <c r="T394" t="s">
        <v>2482</v>
      </c>
      <c r="U394">
        <v>1</v>
      </c>
      <c r="V394" t="s">
        <v>80</v>
      </c>
      <c r="W394">
        <v>19.989999999999998</v>
      </c>
      <c r="X394">
        <v>0</v>
      </c>
      <c r="Z394">
        <v>0</v>
      </c>
      <c r="AA394">
        <v>19.989999999999998</v>
      </c>
      <c r="AB394" t="s">
        <v>196</v>
      </c>
      <c r="AC394" t="s">
        <v>81</v>
      </c>
      <c r="AD394" t="s">
        <v>1449</v>
      </c>
      <c r="AE394" t="s">
        <v>1450</v>
      </c>
      <c r="AF394" t="str">
        <f>"52161500"</f>
        <v>52161500</v>
      </c>
      <c r="AG394" t="s">
        <v>158</v>
      </c>
      <c r="AH394" t="s">
        <v>186</v>
      </c>
      <c r="AI394" t="s">
        <v>187</v>
      </c>
      <c r="AJ394" t="s">
        <v>187</v>
      </c>
      <c r="AL394" t="s">
        <v>1451</v>
      </c>
      <c r="AM394" t="s">
        <v>1451</v>
      </c>
      <c r="AO394" t="s">
        <v>1452</v>
      </c>
      <c r="AP394" t="s">
        <v>1452</v>
      </c>
      <c r="AQ394" t="s">
        <v>92</v>
      </c>
      <c r="AS394" t="s">
        <v>93</v>
      </c>
      <c r="AT394">
        <v>19.989999999999998</v>
      </c>
      <c r="AU394">
        <v>1</v>
      </c>
      <c r="AV394">
        <v>19.989999999999998</v>
      </c>
      <c r="AW394">
        <v>0</v>
      </c>
      <c r="AY394">
        <v>0</v>
      </c>
      <c r="AZ394">
        <v>19.989999999999998</v>
      </c>
      <c r="BB394" t="s">
        <v>94</v>
      </c>
      <c r="BD394" t="s">
        <v>94</v>
      </c>
      <c r="BE394" t="s">
        <v>93</v>
      </c>
      <c r="BF394">
        <v>0</v>
      </c>
      <c r="BI394" t="s">
        <v>93</v>
      </c>
      <c r="BR394" t="s">
        <v>1453</v>
      </c>
    </row>
    <row r="395" spans="1:71" x14ac:dyDescent="0.2">
      <c r="A395" t="s">
        <v>2483</v>
      </c>
      <c r="B395" t="s">
        <v>2484</v>
      </c>
      <c r="C395" t="s">
        <v>73</v>
      </c>
      <c r="E395">
        <v>1</v>
      </c>
      <c r="F395" t="s">
        <v>74</v>
      </c>
      <c r="G395">
        <v>32.99</v>
      </c>
      <c r="H395">
        <v>0</v>
      </c>
      <c r="I395">
        <v>0</v>
      </c>
      <c r="J395">
        <v>0</v>
      </c>
      <c r="K395">
        <v>32.99</v>
      </c>
      <c r="L395" t="s">
        <v>422</v>
      </c>
      <c r="N395" t="s">
        <v>76</v>
      </c>
      <c r="O395" t="s">
        <v>77</v>
      </c>
      <c r="P395" s="1">
        <v>45696</v>
      </c>
      <c r="Q395" t="s">
        <v>194</v>
      </c>
      <c r="R395" t="s">
        <v>519</v>
      </c>
      <c r="S395" s="1">
        <v>45785</v>
      </c>
      <c r="T395" t="str">
        <f>"9361289725252050863223"</f>
        <v>9361289725252050863223</v>
      </c>
      <c r="U395">
        <v>1</v>
      </c>
      <c r="V395" t="s">
        <v>80</v>
      </c>
      <c r="W395">
        <v>32.99</v>
      </c>
      <c r="X395">
        <v>0</v>
      </c>
      <c r="Z395">
        <v>0</v>
      </c>
      <c r="AA395">
        <v>32.99</v>
      </c>
      <c r="AB395" t="s">
        <v>207</v>
      </c>
      <c r="AC395" t="s">
        <v>81</v>
      </c>
      <c r="AD395" t="s">
        <v>2485</v>
      </c>
      <c r="AE395" t="s">
        <v>2486</v>
      </c>
      <c r="AF395" t="str">
        <f>"26111704"</f>
        <v>26111704</v>
      </c>
      <c r="AG395" t="s">
        <v>118</v>
      </c>
      <c r="AH395" t="s">
        <v>224</v>
      </c>
      <c r="AI395" t="s">
        <v>533</v>
      </c>
      <c r="AJ395" t="s">
        <v>534</v>
      </c>
      <c r="AL395" t="s">
        <v>2302</v>
      </c>
      <c r="AM395" t="s">
        <v>2302</v>
      </c>
      <c r="AO395" t="s">
        <v>2487</v>
      </c>
      <c r="AP395" t="s">
        <v>2488</v>
      </c>
      <c r="AQ395" t="s">
        <v>92</v>
      </c>
      <c r="AS395" t="s">
        <v>93</v>
      </c>
      <c r="AT395">
        <v>32.99</v>
      </c>
      <c r="AU395">
        <v>1</v>
      </c>
      <c r="AV395">
        <v>32.99</v>
      </c>
      <c r="AW395">
        <v>0</v>
      </c>
      <c r="AY395">
        <v>0</v>
      </c>
      <c r="AZ395">
        <v>32.99</v>
      </c>
      <c r="BB395" t="s">
        <v>94</v>
      </c>
      <c r="BD395" t="s">
        <v>94</v>
      </c>
      <c r="BE395" t="s">
        <v>93</v>
      </c>
      <c r="BF395">
        <v>0</v>
      </c>
      <c r="BI395" t="s">
        <v>93</v>
      </c>
      <c r="BR395" t="s">
        <v>2302</v>
      </c>
    </row>
    <row r="396" spans="1:71" x14ac:dyDescent="0.2">
      <c r="A396" t="s">
        <v>2483</v>
      </c>
      <c r="B396" t="s">
        <v>2489</v>
      </c>
      <c r="C396" t="s">
        <v>73</v>
      </c>
      <c r="E396">
        <v>1</v>
      </c>
      <c r="F396" t="s">
        <v>74</v>
      </c>
      <c r="G396">
        <v>5.36</v>
      </c>
      <c r="H396">
        <v>0</v>
      </c>
      <c r="I396">
        <v>0</v>
      </c>
      <c r="J396">
        <v>0</v>
      </c>
      <c r="K396">
        <v>5.36</v>
      </c>
      <c r="L396" t="s">
        <v>422</v>
      </c>
      <c r="N396" t="s">
        <v>76</v>
      </c>
      <c r="O396" t="s">
        <v>77</v>
      </c>
      <c r="P396" s="1">
        <v>45665</v>
      </c>
      <c r="Q396" t="s">
        <v>194</v>
      </c>
      <c r="R396" t="s">
        <v>519</v>
      </c>
      <c r="S396" s="1">
        <v>45755</v>
      </c>
      <c r="T396" t="s">
        <v>2482</v>
      </c>
      <c r="U396">
        <v>1</v>
      </c>
      <c r="V396" t="s">
        <v>80</v>
      </c>
      <c r="W396">
        <v>5.36</v>
      </c>
      <c r="X396">
        <v>0</v>
      </c>
      <c r="Z396">
        <v>0</v>
      </c>
      <c r="AA396">
        <v>5.36</v>
      </c>
      <c r="AB396" t="s">
        <v>196</v>
      </c>
      <c r="AC396" t="s">
        <v>81</v>
      </c>
      <c r="AD396" t="s">
        <v>2490</v>
      </c>
      <c r="AE396" t="s">
        <v>2491</v>
      </c>
      <c r="AF396" t="str">
        <f>"52161500"</f>
        <v>52161500</v>
      </c>
      <c r="AG396" t="s">
        <v>158</v>
      </c>
      <c r="AH396" t="s">
        <v>186</v>
      </c>
      <c r="AI396" t="s">
        <v>187</v>
      </c>
      <c r="AJ396" t="s">
        <v>187</v>
      </c>
      <c r="AL396" t="s">
        <v>949</v>
      </c>
      <c r="AM396" t="s">
        <v>949</v>
      </c>
      <c r="AO396" t="s">
        <v>2492</v>
      </c>
      <c r="AP396" t="s">
        <v>2492</v>
      </c>
      <c r="AQ396" t="s">
        <v>92</v>
      </c>
      <c r="AS396" t="s">
        <v>93</v>
      </c>
      <c r="AT396">
        <v>5.36</v>
      </c>
      <c r="AU396">
        <v>1</v>
      </c>
      <c r="AV396">
        <v>5.36</v>
      </c>
      <c r="AW396">
        <v>0</v>
      </c>
      <c r="AY396">
        <v>0</v>
      </c>
      <c r="AZ396">
        <v>5.36</v>
      </c>
      <c r="BB396" t="s">
        <v>94</v>
      </c>
      <c r="BD396" t="s">
        <v>94</v>
      </c>
      <c r="BE396" t="s">
        <v>431</v>
      </c>
      <c r="BF396">
        <v>0.05</v>
      </c>
      <c r="BI396" t="s">
        <v>93</v>
      </c>
      <c r="BR396" t="s">
        <v>2493</v>
      </c>
    </row>
    <row r="397" spans="1:71" x14ac:dyDescent="0.2">
      <c r="A397" t="s">
        <v>2483</v>
      </c>
      <c r="B397" t="s">
        <v>2494</v>
      </c>
      <c r="C397" t="s">
        <v>73</v>
      </c>
      <c r="E397">
        <v>1</v>
      </c>
      <c r="F397" t="s">
        <v>74</v>
      </c>
      <c r="G397">
        <v>40.99</v>
      </c>
      <c r="H397">
        <v>11.99</v>
      </c>
      <c r="I397">
        <v>0</v>
      </c>
      <c r="J397">
        <v>0</v>
      </c>
      <c r="K397">
        <v>52.98</v>
      </c>
      <c r="L397" t="s">
        <v>422</v>
      </c>
      <c r="N397" t="s">
        <v>76</v>
      </c>
      <c r="O397" t="s">
        <v>77</v>
      </c>
      <c r="P397" s="1">
        <v>45665</v>
      </c>
      <c r="Q397" t="s">
        <v>194</v>
      </c>
      <c r="R397" t="s">
        <v>519</v>
      </c>
      <c r="S397" t="s">
        <v>71</v>
      </c>
      <c r="T397" t="s">
        <v>2495</v>
      </c>
      <c r="U397">
        <v>1</v>
      </c>
      <c r="V397" t="s">
        <v>80</v>
      </c>
      <c r="W397">
        <v>40.99</v>
      </c>
      <c r="X397">
        <v>11.99</v>
      </c>
      <c r="Z397">
        <v>0</v>
      </c>
      <c r="AA397">
        <v>52.98</v>
      </c>
      <c r="AB397" t="s">
        <v>554</v>
      </c>
      <c r="AC397" t="s">
        <v>139</v>
      </c>
      <c r="AD397" t="s">
        <v>2496</v>
      </c>
      <c r="AE397" t="s">
        <v>2497</v>
      </c>
      <c r="AF397" t="str">
        <f>"43202222"</f>
        <v>43202222</v>
      </c>
      <c r="AG397" t="s">
        <v>84</v>
      </c>
      <c r="AH397" t="s">
        <v>112</v>
      </c>
      <c r="AI397" t="s">
        <v>328</v>
      </c>
      <c r="AJ397" t="s">
        <v>329</v>
      </c>
      <c r="AL397" t="s">
        <v>2302</v>
      </c>
      <c r="AM397" t="s">
        <v>2302</v>
      </c>
      <c r="AP397" t="s">
        <v>2498</v>
      </c>
      <c r="AQ397" t="s">
        <v>92</v>
      </c>
      <c r="AS397" t="s">
        <v>93</v>
      </c>
      <c r="AT397">
        <v>40.99</v>
      </c>
      <c r="AU397">
        <v>1</v>
      </c>
      <c r="AV397">
        <v>40.99</v>
      </c>
      <c r="AW397">
        <v>11.99</v>
      </c>
      <c r="AY397">
        <v>0</v>
      </c>
      <c r="AZ397">
        <v>52.98</v>
      </c>
      <c r="BB397" t="s">
        <v>94</v>
      </c>
      <c r="BD397" t="s">
        <v>94</v>
      </c>
      <c r="BE397" t="s">
        <v>431</v>
      </c>
      <c r="BF397">
        <v>11.99</v>
      </c>
      <c r="BI397" t="s">
        <v>93</v>
      </c>
      <c r="BR397" t="s">
        <v>2302</v>
      </c>
    </row>
    <row r="398" spans="1:71" x14ac:dyDescent="0.2">
      <c r="A398" t="s">
        <v>2483</v>
      </c>
      <c r="B398" t="s">
        <v>2499</v>
      </c>
      <c r="C398" t="s">
        <v>73</v>
      </c>
      <c r="E398">
        <v>1</v>
      </c>
      <c r="F398" t="s">
        <v>74</v>
      </c>
      <c r="G398">
        <v>16.97</v>
      </c>
      <c r="H398">
        <v>1.26</v>
      </c>
      <c r="I398">
        <v>0</v>
      </c>
      <c r="J398">
        <v>0</v>
      </c>
      <c r="K398">
        <v>18.23</v>
      </c>
      <c r="L398" t="s">
        <v>422</v>
      </c>
      <c r="N398" t="s">
        <v>76</v>
      </c>
      <c r="O398" t="s">
        <v>77</v>
      </c>
      <c r="P398" s="1">
        <v>45696</v>
      </c>
      <c r="Q398" t="s">
        <v>194</v>
      </c>
      <c r="R398" t="s">
        <v>519</v>
      </c>
      <c r="S398" s="1">
        <v>45697</v>
      </c>
      <c r="T398" t="s">
        <v>2500</v>
      </c>
      <c r="U398">
        <v>1</v>
      </c>
      <c r="V398" t="s">
        <v>80</v>
      </c>
      <c r="W398">
        <v>16.97</v>
      </c>
      <c r="X398">
        <v>1.26</v>
      </c>
      <c r="Z398">
        <v>0</v>
      </c>
      <c r="AA398">
        <v>18.23</v>
      </c>
      <c r="AB398" t="s">
        <v>554</v>
      </c>
      <c r="AC398" t="s">
        <v>146</v>
      </c>
      <c r="AD398" t="s">
        <v>2501</v>
      </c>
      <c r="AE398" t="s">
        <v>2502</v>
      </c>
      <c r="AF398" t="str">
        <f>"40141700"</f>
        <v>40141700</v>
      </c>
      <c r="AG398" t="s">
        <v>289</v>
      </c>
      <c r="AH398" t="s">
        <v>1115</v>
      </c>
      <c r="AI398" t="s">
        <v>2308</v>
      </c>
      <c r="AJ398" t="s">
        <v>2308</v>
      </c>
      <c r="AL398" t="s">
        <v>1305</v>
      </c>
      <c r="AM398" t="s">
        <v>1305</v>
      </c>
      <c r="AO398" t="s">
        <v>2503</v>
      </c>
      <c r="AP398" t="s">
        <v>2503</v>
      </c>
      <c r="AQ398" t="s">
        <v>92</v>
      </c>
      <c r="AS398" t="s">
        <v>93</v>
      </c>
      <c r="AT398">
        <v>16.97</v>
      </c>
      <c r="AU398">
        <v>1</v>
      </c>
      <c r="AV398">
        <v>16.97</v>
      </c>
      <c r="AW398">
        <v>1.26</v>
      </c>
      <c r="AY398">
        <v>0</v>
      </c>
      <c r="AZ398">
        <v>18.23</v>
      </c>
      <c r="BB398" t="s">
        <v>94</v>
      </c>
      <c r="BD398" t="s">
        <v>94</v>
      </c>
      <c r="BE398" t="s">
        <v>93</v>
      </c>
      <c r="BF398">
        <v>0</v>
      </c>
      <c r="BI398" t="s">
        <v>93</v>
      </c>
      <c r="BR398" t="s">
        <v>277</v>
      </c>
    </row>
    <row r="399" spans="1:71" x14ac:dyDescent="0.2">
      <c r="A399" t="s">
        <v>2483</v>
      </c>
      <c r="B399" t="s">
        <v>2504</v>
      </c>
      <c r="C399" t="s">
        <v>73</v>
      </c>
      <c r="E399">
        <v>1</v>
      </c>
      <c r="F399" t="s">
        <v>74</v>
      </c>
      <c r="G399">
        <v>19.989999999999998</v>
      </c>
      <c r="H399">
        <v>0</v>
      </c>
      <c r="I399">
        <v>0</v>
      </c>
      <c r="J399">
        <v>0</v>
      </c>
      <c r="K399">
        <v>19.989999999999998</v>
      </c>
      <c r="L399" t="s">
        <v>422</v>
      </c>
      <c r="N399" t="s">
        <v>76</v>
      </c>
      <c r="O399" t="s">
        <v>77</v>
      </c>
      <c r="P399" s="1">
        <v>45724</v>
      </c>
      <c r="Q399" t="s">
        <v>194</v>
      </c>
      <c r="R399" t="s">
        <v>519</v>
      </c>
      <c r="S399" s="1">
        <v>45755</v>
      </c>
      <c r="T399" t="s">
        <v>2432</v>
      </c>
      <c r="U399">
        <v>1</v>
      </c>
      <c r="V399" t="s">
        <v>80</v>
      </c>
      <c r="W399">
        <v>19.989999999999998</v>
      </c>
      <c r="X399">
        <v>0</v>
      </c>
      <c r="Z399">
        <v>0</v>
      </c>
      <c r="AA399">
        <v>19.989999999999998</v>
      </c>
      <c r="AB399" t="s">
        <v>196</v>
      </c>
      <c r="AC399" t="s">
        <v>81</v>
      </c>
      <c r="AD399" t="s">
        <v>2505</v>
      </c>
      <c r="AE399" t="s">
        <v>2506</v>
      </c>
      <c r="AF399" t="str">
        <f>"52161500"</f>
        <v>52161500</v>
      </c>
      <c r="AG399" t="s">
        <v>158</v>
      </c>
      <c r="AH399" t="s">
        <v>186</v>
      </c>
      <c r="AI399" t="s">
        <v>187</v>
      </c>
      <c r="AJ399" t="s">
        <v>187</v>
      </c>
      <c r="AL399" t="s">
        <v>2507</v>
      </c>
      <c r="AM399" t="s">
        <v>2508</v>
      </c>
      <c r="AO399" t="s">
        <v>2509</v>
      </c>
      <c r="AP399" t="s">
        <v>2509</v>
      </c>
      <c r="AQ399" t="s">
        <v>92</v>
      </c>
      <c r="AS399" t="s">
        <v>93</v>
      </c>
      <c r="AT399">
        <v>19.989999999999998</v>
      </c>
      <c r="AU399">
        <v>1</v>
      </c>
      <c r="AV399">
        <v>19.989999999999998</v>
      </c>
      <c r="AW399">
        <v>0</v>
      </c>
      <c r="AY399">
        <v>0</v>
      </c>
      <c r="AZ399">
        <v>19.989999999999998</v>
      </c>
      <c r="BB399" t="s">
        <v>94</v>
      </c>
      <c r="BD399" t="s">
        <v>94</v>
      </c>
      <c r="BE399" t="s">
        <v>93</v>
      </c>
      <c r="BF399">
        <v>0</v>
      </c>
      <c r="BI399" t="s">
        <v>93</v>
      </c>
      <c r="BR399" t="s">
        <v>2510</v>
      </c>
    </row>
    <row r="400" spans="1:71" x14ac:dyDescent="0.2">
      <c r="A400" t="s">
        <v>2483</v>
      </c>
      <c r="B400" t="s">
        <v>2511</v>
      </c>
      <c r="C400" t="s">
        <v>73</v>
      </c>
      <c r="E400">
        <v>1</v>
      </c>
      <c r="F400" t="s">
        <v>74</v>
      </c>
      <c r="G400">
        <v>13.99</v>
      </c>
      <c r="H400">
        <v>0</v>
      </c>
      <c r="I400">
        <v>0</v>
      </c>
      <c r="J400">
        <v>0</v>
      </c>
      <c r="K400">
        <v>13.99</v>
      </c>
      <c r="L400" t="s">
        <v>422</v>
      </c>
      <c r="N400" t="s">
        <v>76</v>
      </c>
      <c r="O400" t="s">
        <v>77</v>
      </c>
      <c r="P400" s="1">
        <v>45724</v>
      </c>
      <c r="Q400" t="s">
        <v>194</v>
      </c>
      <c r="R400" t="s">
        <v>519</v>
      </c>
      <c r="S400" s="1">
        <v>45755</v>
      </c>
      <c r="T400" t="s">
        <v>2432</v>
      </c>
      <c r="U400">
        <v>1</v>
      </c>
      <c r="V400" t="s">
        <v>80</v>
      </c>
      <c r="W400">
        <v>13.99</v>
      </c>
      <c r="X400">
        <v>0</v>
      </c>
      <c r="Z400">
        <v>0</v>
      </c>
      <c r="AA400">
        <v>13.99</v>
      </c>
      <c r="AB400" t="s">
        <v>196</v>
      </c>
      <c r="AC400" t="s">
        <v>131</v>
      </c>
      <c r="AD400" t="s">
        <v>2512</v>
      </c>
      <c r="AE400" t="s">
        <v>2513</v>
      </c>
      <c r="AF400" t="str">
        <f>"43210000"</f>
        <v>43210000</v>
      </c>
      <c r="AG400" t="s">
        <v>84</v>
      </c>
      <c r="AH400" t="s">
        <v>85</v>
      </c>
      <c r="AI400" t="s">
        <v>85</v>
      </c>
      <c r="AJ400" t="s">
        <v>85</v>
      </c>
      <c r="AL400" t="s">
        <v>1810</v>
      </c>
      <c r="AM400" t="s">
        <v>1810</v>
      </c>
      <c r="AO400" t="s">
        <v>2514</v>
      </c>
      <c r="AP400" t="s">
        <v>2514</v>
      </c>
      <c r="AQ400" t="s">
        <v>92</v>
      </c>
      <c r="AS400" t="s">
        <v>93</v>
      </c>
      <c r="AT400">
        <v>13.99</v>
      </c>
      <c r="AU400">
        <v>1</v>
      </c>
      <c r="AV400">
        <v>13.99</v>
      </c>
      <c r="AW400">
        <v>0</v>
      </c>
      <c r="AY400">
        <v>0</v>
      </c>
      <c r="AZ400">
        <v>13.99</v>
      </c>
      <c r="BB400" t="s">
        <v>94</v>
      </c>
      <c r="BD400" t="s">
        <v>94</v>
      </c>
      <c r="BE400" t="s">
        <v>93</v>
      </c>
      <c r="BF400">
        <v>0</v>
      </c>
      <c r="BI400" t="s">
        <v>93</v>
      </c>
      <c r="BR400" t="s">
        <v>1812</v>
      </c>
    </row>
    <row r="401" spans="1:71" x14ac:dyDescent="0.2">
      <c r="A401" t="s">
        <v>2483</v>
      </c>
      <c r="B401" t="s">
        <v>2515</v>
      </c>
      <c r="C401" t="s">
        <v>73</v>
      </c>
      <c r="E401">
        <v>5</v>
      </c>
      <c r="F401" t="s">
        <v>74</v>
      </c>
      <c r="G401">
        <v>184</v>
      </c>
      <c r="H401">
        <v>0</v>
      </c>
      <c r="I401">
        <v>0</v>
      </c>
      <c r="J401">
        <v>0</v>
      </c>
      <c r="K401">
        <v>184</v>
      </c>
      <c r="L401" t="s">
        <v>422</v>
      </c>
      <c r="N401" t="s">
        <v>76</v>
      </c>
      <c r="O401" t="s">
        <v>77</v>
      </c>
      <c r="P401" s="1">
        <v>45665</v>
      </c>
      <c r="Q401" t="s">
        <v>194</v>
      </c>
      <c r="R401" t="s">
        <v>519</v>
      </c>
      <c r="S401" s="1">
        <v>45755</v>
      </c>
      <c r="T401" t="s">
        <v>2482</v>
      </c>
      <c r="U401">
        <v>1</v>
      </c>
      <c r="V401" t="s">
        <v>80</v>
      </c>
      <c r="W401">
        <v>184</v>
      </c>
      <c r="X401">
        <v>0</v>
      </c>
      <c r="Z401">
        <v>0</v>
      </c>
      <c r="AA401">
        <v>184</v>
      </c>
      <c r="AB401" t="s">
        <v>196</v>
      </c>
      <c r="AC401" t="s">
        <v>139</v>
      </c>
      <c r="AD401" t="s">
        <v>1438</v>
      </c>
      <c r="AE401" t="s">
        <v>1439</v>
      </c>
      <c r="AF401" t="str">
        <f>"46161507"</f>
        <v>46161507</v>
      </c>
      <c r="AG401" t="s">
        <v>451</v>
      </c>
      <c r="AH401" t="s">
        <v>1440</v>
      </c>
      <c r="AI401" t="s">
        <v>1441</v>
      </c>
      <c r="AJ401" t="s">
        <v>1442</v>
      </c>
      <c r="AK401" t="s">
        <v>1443</v>
      </c>
      <c r="AL401" t="s">
        <v>1444</v>
      </c>
      <c r="AM401" t="s">
        <v>1444</v>
      </c>
      <c r="AO401" t="s">
        <v>1445</v>
      </c>
      <c r="AP401" t="s">
        <v>1445</v>
      </c>
      <c r="AQ401" t="s">
        <v>92</v>
      </c>
      <c r="AS401" t="s">
        <v>93</v>
      </c>
      <c r="AT401">
        <v>36.799999999999997</v>
      </c>
      <c r="AU401">
        <v>5</v>
      </c>
      <c r="AV401">
        <v>184</v>
      </c>
      <c r="AW401">
        <v>0</v>
      </c>
      <c r="AY401">
        <v>0</v>
      </c>
      <c r="AZ401">
        <v>184</v>
      </c>
      <c r="BB401" t="s">
        <v>94</v>
      </c>
      <c r="BD401" t="s">
        <v>94</v>
      </c>
      <c r="BE401" t="s">
        <v>1041</v>
      </c>
      <c r="BF401">
        <v>15.75</v>
      </c>
      <c r="BI401" t="s">
        <v>93</v>
      </c>
      <c r="BR401" t="s">
        <v>1444</v>
      </c>
      <c r="BS401" t="s">
        <v>1446</v>
      </c>
    </row>
    <row r="402" spans="1:71" x14ac:dyDescent="0.2">
      <c r="A402" t="s">
        <v>2483</v>
      </c>
      <c r="B402" t="s">
        <v>2516</v>
      </c>
      <c r="C402" t="s">
        <v>73</v>
      </c>
      <c r="E402">
        <v>1</v>
      </c>
      <c r="F402" t="s">
        <v>74</v>
      </c>
      <c r="G402">
        <v>12.99</v>
      </c>
      <c r="H402">
        <v>0</v>
      </c>
      <c r="I402">
        <v>0</v>
      </c>
      <c r="J402">
        <v>0</v>
      </c>
      <c r="K402">
        <v>12.99</v>
      </c>
      <c r="L402" t="s">
        <v>422</v>
      </c>
      <c r="N402" t="s">
        <v>76</v>
      </c>
      <c r="O402" t="s">
        <v>77</v>
      </c>
      <c r="P402" s="1">
        <v>45724</v>
      </c>
      <c r="Q402" t="s">
        <v>194</v>
      </c>
      <c r="R402" t="s">
        <v>519</v>
      </c>
      <c r="S402" t="s">
        <v>2517</v>
      </c>
      <c r="T402" t="s">
        <v>2518</v>
      </c>
      <c r="U402">
        <v>1</v>
      </c>
      <c r="V402" t="s">
        <v>80</v>
      </c>
      <c r="W402">
        <v>12.99</v>
      </c>
      <c r="X402">
        <v>0</v>
      </c>
      <c r="Z402">
        <v>0</v>
      </c>
      <c r="AA402">
        <v>12.99</v>
      </c>
      <c r="AB402" t="s">
        <v>1105</v>
      </c>
      <c r="AC402" t="s">
        <v>81</v>
      </c>
      <c r="AD402" t="s">
        <v>1106</v>
      </c>
      <c r="AE402" t="s">
        <v>1107</v>
      </c>
      <c r="AF402" t="str">
        <f>"39121400"</f>
        <v>39121400</v>
      </c>
      <c r="AG402" t="s">
        <v>354</v>
      </c>
      <c r="AH402" t="s">
        <v>394</v>
      </c>
      <c r="AI402" t="s">
        <v>395</v>
      </c>
      <c r="AJ402" t="s">
        <v>395</v>
      </c>
      <c r="AL402" t="s">
        <v>1108</v>
      </c>
      <c r="AM402" t="s">
        <v>1108</v>
      </c>
      <c r="AO402" t="s">
        <v>1109</v>
      </c>
      <c r="AP402" t="s">
        <v>1109</v>
      </c>
      <c r="AQ402" t="s">
        <v>92</v>
      </c>
      <c r="AS402" t="s">
        <v>93</v>
      </c>
      <c r="AT402">
        <v>12.99</v>
      </c>
      <c r="AU402">
        <v>1</v>
      </c>
      <c r="AV402">
        <v>12.99</v>
      </c>
      <c r="AW402">
        <v>0</v>
      </c>
      <c r="AY402">
        <v>0</v>
      </c>
      <c r="AZ402">
        <v>12.99</v>
      </c>
      <c r="BB402" t="s">
        <v>94</v>
      </c>
      <c r="BD402" t="s">
        <v>94</v>
      </c>
      <c r="BE402" t="s">
        <v>93</v>
      </c>
      <c r="BF402">
        <v>0</v>
      </c>
      <c r="BI402" t="s">
        <v>93</v>
      </c>
      <c r="BR402" t="s">
        <v>1110</v>
      </c>
    </row>
    <row r="403" spans="1:71" x14ac:dyDescent="0.2">
      <c r="A403" t="s">
        <v>2483</v>
      </c>
      <c r="B403" t="s">
        <v>2519</v>
      </c>
      <c r="C403" t="s">
        <v>73</v>
      </c>
      <c r="E403">
        <v>1</v>
      </c>
      <c r="F403" t="s">
        <v>74</v>
      </c>
      <c r="G403">
        <v>71.989999999999995</v>
      </c>
      <c r="H403">
        <v>0</v>
      </c>
      <c r="I403">
        <v>0</v>
      </c>
      <c r="J403">
        <v>0</v>
      </c>
      <c r="K403">
        <v>71.989999999999995</v>
      </c>
      <c r="L403" t="s">
        <v>422</v>
      </c>
      <c r="N403" t="s">
        <v>76</v>
      </c>
      <c r="O403" t="s">
        <v>77</v>
      </c>
      <c r="P403" s="1">
        <v>45724</v>
      </c>
      <c r="Q403" t="s">
        <v>194</v>
      </c>
      <c r="R403" t="s">
        <v>519</v>
      </c>
      <c r="S403" s="1">
        <v>45755</v>
      </c>
      <c r="T403" t="s">
        <v>2462</v>
      </c>
      <c r="U403">
        <v>1</v>
      </c>
      <c r="V403" t="s">
        <v>80</v>
      </c>
      <c r="W403">
        <v>71.989999999999995</v>
      </c>
      <c r="X403">
        <v>0</v>
      </c>
      <c r="Z403">
        <v>0</v>
      </c>
      <c r="AA403">
        <v>71.989999999999995</v>
      </c>
      <c r="AB403" t="s">
        <v>196</v>
      </c>
      <c r="AC403" t="s">
        <v>81</v>
      </c>
      <c r="AD403" t="s">
        <v>2520</v>
      </c>
      <c r="AE403" t="s">
        <v>2521</v>
      </c>
      <c r="AF403" t="str">
        <f>"52161500"</f>
        <v>52161500</v>
      </c>
      <c r="AG403" t="s">
        <v>158</v>
      </c>
      <c r="AH403" t="s">
        <v>186</v>
      </c>
      <c r="AI403" t="s">
        <v>187</v>
      </c>
      <c r="AJ403" t="s">
        <v>187</v>
      </c>
      <c r="AL403" t="s">
        <v>1978</v>
      </c>
      <c r="AM403" t="s">
        <v>1978</v>
      </c>
      <c r="AO403" t="s">
        <v>2522</v>
      </c>
      <c r="AP403" t="s">
        <v>2522</v>
      </c>
      <c r="AQ403" t="s">
        <v>92</v>
      </c>
      <c r="AS403" t="s">
        <v>93</v>
      </c>
      <c r="AT403">
        <v>71.989999999999995</v>
      </c>
      <c r="AU403">
        <v>1</v>
      </c>
      <c r="AV403">
        <v>71.989999999999995</v>
      </c>
      <c r="AW403">
        <v>0</v>
      </c>
      <c r="AY403">
        <v>0</v>
      </c>
      <c r="AZ403">
        <v>71.989999999999995</v>
      </c>
      <c r="BB403" t="s">
        <v>94</v>
      </c>
      <c r="BD403" t="s">
        <v>94</v>
      </c>
      <c r="BE403" t="s">
        <v>93</v>
      </c>
      <c r="BF403">
        <v>0</v>
      </c>
      <c r="BI403" t="s">
        <v>93</v>
      </c>
      <c r="BR403" t="s">
        <v>1978</v>
      </c>
    </row>
    <row r="404" spans="1:71" x14ac:dyDescent="0.2">
      <c r="A404" t="s">
        <v>2483</v>
      </c>
      <c r="B404" t="s">
        <v>2523</v>
      </c>
      <c r="C404" t="s">
        <v>73</v>
      </c>
      <c r="E404">
        <v>1</v>
      </c>
      <c r="F404" t="s">
        <v>74</v>
      </c>
      <c r="G404">
        <v>17.809999999999999</v>
      </c>
      <c r="H404">
        <v>0</v>
      </c>
      <c r="I404">
        <v>0</v>
      </c>
      <c r="J404">
        <v>0</v>
      </c>
      <c r="K404">
        <v>17.809999999999999</v>
      </c>
      <c r="L404" t="s">
        <v>422</v>
      </c>
      <c r="N404" t="s">
        <v>76</v>
      </c>
      <c r="O404" t="s">
        <v>77</v>
      </c>
      <c r="P404" s="1">
        <v>45665</v>
      </c>
      <c r="Q404" t="s">
        <v>194</v>
      </c>
      <c r="R404" t="s">
        <v>519</v>
      </c>
      <c r="S404" s="1">
        <v>45755</v>
      </c>
      <c r="T404" t="str">
        <f>"9361289725252008166611"</f>
        <v>9361289725252008166611</v>
      </c>
      <c r="U404">
        <v>1</v>
      </c>
      <c r="V404" t="s">
        <v>80</v>
      </c>
      <c r="W404">
        <v>17.809999999999999</v>
      </c>
      <c r="X404">
        <v>0</v>
      </c>
      <c r="Z404">
        <v>0</v>
      </c>
      <c r="AA404">
        <v>17.809999999999999</v>
      </c>
      <c r="AB404" t="s">
        <v>207</v>
      </c>
      <c r="AC404" t="s">
        <v>131</v>
      </c>
      <c r="AD404" t="s">
        <v>2524</v>
      </c>
      <c r="AE404" t="s">
        <v>2525</v>
      </c>
      <c r="AF404" t="str">
        <f>"43191600"</f>
        <v>43191600</v>
      </c>
      <c r="AG404" t="s">
        <v>84</v>
      </c>
      <c r="AH404" t="s">
        <v>100</v>
      </c>
      <c r="AI404" t="s">
        <v>101</v>
      </c>
      <c r="AJ404" t="s">
        <v>101</v>
      </c>
      <c r="AL404" t="s">
        <v>543</v>
      </c>
      <c r="AM404" t="s">
        <v>543</v>
      </c>
      <c r="AO404" t="s">
        <v>2526</v>
      </c>
      <c r="AP404" t="s">
        <v>2527</v>
      </c>
      <c r="AQ404" t="s">
        <v>92</v>
      </c>
      <c r="AS404" t="s">
        <v>93</v>
      </c>
      <c r="AT404">
        <v>17.809999999999999</v>
      </c>
      <c r="AU404">
        <v>1</v>
      </c>
      <c r="AV404">
        <v>17.809999999999999</v>
      </c>
      <c r="AW404">
        <v>0</v>
      </c>
      <c r="AY404">
        <v>0</v>
      </c>
      <c r="AZ404">
        <v>17.809999999999999</v>
      </c>
      <c r="BB404" t="s">
        <v>94</v>
      </c>
      <c r="BD404" t="s">
        <v>94</v>
      </c>
      <c r="BE404" t="s">
        <v>431</v>
      </c>
      <c r="BF404">
        <v>1.1399999999999999</v>
      </c>
      <c r="BI404" t="s">
        <v>93</v>
      </c>
      <c r="BR404" t="s">
        <v>545</v>
      </c>
      <c r="BS404" t="s">
        <v>96</v>
      </c>
    </row>
    <row r="405" spans="1:71" x14ac:dyDescent="0.2">
      <c r="A405" t="s">
        <v>2483</v>
      </c>
      <c r="B405" t="s">
        <v>2528</v>
      </c>
      <c r="C405" t="s">
        <v>73</v>
      </c>
      <c r="E405">
        <v>1</v>
      </c>
      <c r="F405" t="s">
        <v>74</v>
      </c>
      <c r="G405">
        <v>9.99</v>
      </c>
      <c r="H405">
        <v>0</v>
      </c>
      <c r="I405">
        <v>0</v>
      </c>
      <c r="J405">
        <v>0</v>
      </c>
      <c r="K405">
        <v>9.99</v>
      </c>
      <c r="L405" t="s">
        <v>422</v>
      </c>
      <c r="N405" t="s">
        <v>76</v>
      </c>
      <c r="O405" t="s">
        <v>77</v>
      </c>
      <c r="P405" t="s">
        <v>2483</v>
      </c>
      <c r="Q405" t="s">
        <v>194</v>
      </c>
      <c r="R405" t="s">
        <v>519</v>
      </c>
      <c r="S405" s="1">
        <v>45816</v>
      </c>
      <c r="T405" t="str">
        <f>"9361289725252000266272"</f>
        <v>9361289725252000266272</v>
      </c>
      <c r="U405">
        <v>1</v>
      </c>
      <c r="V405" t="s">
        <v>80</v>
      </c>
      <c r="W405">
        <v>9.99</v>
      </c>
      <c r="X405">
        <v>0</v>
      </c>
      <c r="Z405">
        <v>0</v>
      </c>
      <c r="AA405">
        <v>9.99</v>
      </c>
      <c r="AB405" t="s">
        <v>207</v>
      </c>
      <c r="AC405" t="s">
        <v>475</v>
      </c>
      <c r="AD405" t="s">
        <v>2529</v>
      </c>
      <c r="AE405" t="s">
        <v>2530</v>
      </c>
      <c r="AF405" t="str">
        <f>"54111704"</f>
        <v>54111704</v>
      </c>
      <c r="AG405" t="s">
        <v>232</v>
      </c>
      <c r="AH405" t="s">
        <v>233</v>
      </c>
      <c r="AI405" t="s">
        <v>234</v>
      </c>
      <c r="AJ405" t="s">
        <v>235</v>
      </c>
      <c r="AL405" t="s">
        <v>1718</v>
      </c>
      <c r="AM405" t="s">
        <v>1719</v>
      </c>
      <c r="AO405" t="s">
        <v>2531</v>
      </c>
      <c r="AP405" t="s">
        <v>2531</v>
      </c>
      <c r="AQ405" t="s">
        <v>92</v>
      </c>
      <c r="AS405" t="s">
        <v>93</v>
      </c>
      <c r="AT405">
        <v>9.99</v>
      </c>
      <c r="AU405">
        <v>1</v>
      </c>
      <c r="AV405">
        <v>9.99</v>
      </c>
      <c r="AW405">
        <v>0</v>
      </c>
      <c r="AY405">
        <v>0</v>
      </c>
      <c r="AZ405">
        <v>9.99</v>
      </c>
      <c r="BB405" t="s">
        <v>94</v>
      </c>
      <c r="BD405" t="s">
        <v>94</v>
      </c>
      <c r="BE405" t="s">
        <v>431</v>
      </c>
      <c r="BF405">
        <v>1.69</v>
      </c>
      <c r="BI405" t="s">
        <v>93</v>
      </c>
      <c r="BR405" t="s">
        <v>1719</v>
      </c>
    </row>
    <row r="406" spans="1:71" x14ac:dyDescent="0.2">
      <c r="A406" t="s">
        <v>2483</v>
      </c>
      <c r="B406" t="s">
        <v>2532</v>
      </c>
      <c r="C406" t="s">
        <v>73</v>
      </c>
      <c r="E406">
        <v>1</v>
      </c>
      <c r="F406" t="s">
        <v>74</v>
      </c>
      <c r="G406">
        <v>6.99</v>
      </c>
      <c r="H406">
        <v>0</v>
      </c>
      <c r="I406">
        <v>0</v>
      </c>
      <c r="J406">
        <v>0</v>
      </c>
      <c r="K406">
        <v>6.99</v>
      </c>
      <c r="L406" t="s">
        <v>422</v>
      </c>
      <c r="N406" t="s">
        <v>76</v>
      </c>
      <c r="O406" t="s">
        <v>77</v>
      </c>
      <c r="P406" s="1">
        <v>45665</v>
      </c>
      <c r="Q406" t="s">
        <v>194</v>
      </c>
      <c r="R406" t="s">
        <v>519</v>
      </c>
      <c r="S406" s="1">
        <v>45755</v>
      </c>
      <c r="T406" t="str">
        <f>"9361289725252008166611"</f>
        <v>9361289725252008166611</v>
      </c>
      <c r="U406">
        <v>1</v>
      </c>
      <c r="V406" t="s">
        <v>80</v>
      </c>
      <c r="W406">
        <v>6.99</v>
      </c>
      <c r="X406">
        <v>0</v>
      </c>
      <c r="Z406">
        <v>0</v>
      </c>
      <c r="AA406">
        <v>6.99</v>
      </c>
      <c r="AB406" t="s">
        <v>207</v>
      </c>
      <c r="AC406" t="s">
        <v>115</v>
      </c>
      <c r="AD406" t="s">
        <v>1028</v>
      </c>
      <c r="AE406" t="s">
        <v>1029</v>
      </c>
      <c r="AF406" t="str">
        <f>"45121600"</f>
        <v>45121600</v>
      </c>
      <c r="AG406" t="s">
        <v>211</v>
      </c>
      <c r="AH406" t="s">
        <v>212</v>
      </c>
      <c r="AI406" t="s">
        <v>213</v>
      </c>
      <c r="AJ406" t="s">
        <v>213</v>
      </c>
      <c r="AL406" t="s">
        <v>1030</v>
      </c>
      <c r="AM406" t="s">
        <v>1030</v>
      </c>
      <c r="AO406" t="s">
        <v>1031</v>
      </c>
      <c r="AQ406" t="s">
        <v>92</v>
      </c>
      <c r="AS406" t="s">
        <v>93</v>
      </c>
      <c r="AT406">
        <v>6.99</v>
      </c>
      <c r="AU406">
        <v>1</v>
      </c>
      <c r="AV406">
        <v>6.99</v>
      </c>
      <c r="AW406">
        <v>0</v>
      </c>
      <c r="AY406">
        <v>0</v>
      </c>
      <c r="AZ406">
        <v>6.99</v>
      </c>
      <c r="BB406" t="s">
        <v>94</v>
      </c>
      <c r="BD406" t="s">
        <v>94</v>
      </c>
      <c r="BE406" t="s">
        <v>93</v>
      </c>
      <c r="BF406">
        <v>0</v>
      </c>
      <c r="BI406" t="s">
        <v>93</v>
      </c>
      <c r="BR406" t="s">
        <v>1032</v>
      </c>
    </row>
    <row r="407" spans="1:71" x14ac:dyDescent="0.2">
      <c r="A407" t="s">
        <v>2483</v>
      </c>
      <c r="B407" t="s">
        <v>2533</v>
      </c>
      <c r="C407" t="s">
        <v>73</v>
      </c>
      <c r="E407">
        <v>1</v>
      </c>
      <c r="F407" t="s">
        <v>74</v>
      </c>
      <c r="G407">
        <v>19.989999999999998</v>
      </c>
      <c r="H407">
        <v>0</v>
      </c>
      <c r="I407">
        <v>0</v>
      </c>
      <c r="J407">
        <v>0</v>
      </c>
      <c r="K407">
        <v>19.989999999999998</v>
      </c>
      <c r="L407" t="s">
        <v>422</v>
      </c>
      <c r="N407" t="s">
        <v>76</v>
      </c>
      <c r="O407" t="s">
        <v>77</v>
      </c>
      <c r="P407" t="s">
        <v>2483</v>
      </c>
      <c r="Q407" t="s">
        <v>194</v>
      </c>
      <c r="R407" t="s">
        <v>519</v>
      </c>
      <c r="S407" s="1">
        <v>45665</v>
      </c>
      <c r="T407" t="s">
        <v>2534</v>
      </c>
      <c r="U407">
        <v>1</v>
      </c>
      <c r="V407" t="s">
        <v>80</v>
      </c>
      <c r="W407">
        <v>19.989999999999998</v>
      </c>
      <c r="X407">
        <v>0</v>
      </c>
      <c r="Z407">
        <v>0</v>
      </c>
      <c r="AA407">
        <v>19.989999999999998</v>
      </c>
      <c r="AB407" t="s">
        <v>196</v>
      </c>
      <c r="AC407" t="s">
        <v>81</v>
      </c>
      <c r="AD407" t="s">
        <v>2505</v>
      </c>
      <c r="AE407" t="s">
        <v>2506</v>
      </c>
      <c r="AF407" t="str">
        <f>"52161500"</f>
        <v>52161500</v>
      </c>
      <c r="AG407" t="s">
        <v>158</v>
      </c>
      <c r="AH407" t="s">
        <v>186</v>
      </c>
      <c r="AI407" t="s">
        <v>187</v>
      </c>
      <c r="AJ407" t="s">
        <v>187</v>
      </c>
      <c r="AL407" t="s">
        <v>2507</v>
      </c>
      <c r="AM407" t="s">
        <v>2508</v>
      </c>
      <c r="AO407" t="s">
        <v>2509</v>
      </c>
      <c r="AP407" t="s">
        <v>2509</v>
      </c>
      <c r="AQ407" t="s">
        <v>92</v>
      </c>
      <c r="AS407" t="s">
        <v>93</v>
      </c>
      <c r="AT407">
        <v>19.989999999999998</v>
      </c>
      <c r="AU407">
        <v>1</v>
      </c>
      <c r="AV407">
        <v>19.989999999999998</v>
      </c>
      <c r="AW407">
        <v>0</v>
      </c>
      <c r="AY407">
        <v>0</v>
      </c>
      <c r="AZ407">
        <v>19.989999999999998</v>
      </c>
      <c r="BB407" t="s">
        <v>94</v>
      </c>
      <c r="BD407" t="s">
        <v>94</v>
      </c>
      <c r="BE407" t="s">
        <v>93</v>
      </c>
      <c r="BF407">
        <v>0</v>
      </c>
      <c r="BI407" t="s">
        <v>93</v>
      </c>
      <c r="BR407" t="s">
        <v>2510</v>
      </c>
    </row>
    <row r="408" spans="1:71" x14ac:dyDescent="0.2">
      <c r="A408" t="s">
        <v>2483</v>
      </c>
      <c r="B408" t="s">
        <v>2535</v>
      </c>
      <c r="C408" t="s">
        <v>73</v>
      </c>
      <c r="E408">
        <v>1</v>
      </c>
      <c r="F408" t="s">
        <v>74</v>
      </c>
      <c r="G408">
        <v>13.97</v>
      </c>
      <c r="H408">
        <v>0</v>
      </c>
      <c r="I408">
        <v>0</v>
      </c>
      <c r="J408">
        <v>0</v>
      </c>
      <c r="K408">
        <v>13.97</v>
      </c>
      <c r="L408" t="s">
        <v>422</v>
      </c>
      <c r="N408" t="s">
        <v>76</v>
      </c>
      <c r="O408" t="s">
        <v>77</v>
      </c>
      <c r="P408" s="1">
        <v>45665</v>
      </c>
      <c r="Q408" t="s">
        <v>194</v>
      </c>
      <c r="R408" t="s">
        <v>519</v>
      </c>
      <c r="S408" s="1">
        <v>45755</v>
      </c>
      <c r="T408" t="str">
        <f>"9361289725252008166611"</f>
        <v>9361289725252008166611</v>
      </c>
      <c r="U408">
        <v>1</v>
      </c>
      <c r="V408" t="s">
        <v>80</v>
      </c>
      <c r="W408">
        <v>13.97</v>
      </c>
      <c r="X408">
        <v>0</v>
      </c>
      <c r="Z408">
        <v>0</v>
      </c>
      <c r="AA408">
        <v>13.97</v>
      </c>
      <c r="AB408" t="s">
        <v>207</v>
      </c>
      <c r="AC408" t="s">
        <v>81</v>
      </c>
      <c r="AD408" t="s">
        <v>1020</v>
      </c>
      <c r="AE408" t="s">
        <v>1021</v>
      </c>
      <c r="AF408" t="str">
        <f>"43191609"</f>
        <v>43191609</v>
      </c>
      <c r="AG408" t="s">
        <v>84</v>
      </c>
      <c r="AH408" t="s">
        <v>100</v>
      </c>
      <c r="AI408" t="s">
        <v>101</v>
      </c>
      <c r="AJ408" t="s">
        <v>134</v>
      </c>
      <c r="AK408" t="s">
        <v>1022</v>
      </c>
      <c r="AL408" t="s">
        <v>1023</v>
      </c>
      <c r="AM408" t="s">
        <v>1024</v>
      </c>
      <c r="AO408" t="s">
        <v>1025</v>
      </c>
      <c r="AP408" t="s">
        <v>1025</v>
      </c>
      <c r="AQ408" t="s">
        <v>92</v>
      </c>
      <c r="AS408" t="s">
        <v>93</v>
      </c>
      <c r="AT408">
        <v>13.97</v>
      </c>
      <c r="AU408">
        <v>1</v>
      </c>
      <c r="AV408">
        <v>13.97</v>
      </c>
      <c r="AW408">
        <v>0</v>
      </c>
      <c r="AY408">
        <v>0</v>
      </c>
      <c r="AZ408">
        <v>13.97</v>
      </c>
      <c r="BB408" t="s">
        <v>94</v>
      </c>
      <c r="BD408" t="s">
        <v>94</v>
      </c>
      <c r="BE408" t="s">
        <v>93</v>
      </c>
      <c r="BF408">
        <v>0</v>
      </c>
      <c r="BI408" t="s">
        <v>93</v>
      </c>
      <c r="BR408" t="s">
        <v>1023</v>
      </c>
      <c r="BS408" t="s">
        <v>219</v>
      </c>
    </row>
    <row r="409" spans="1:71" x14ac:dyDescent="0.2">
      <c r="A409" t="s">
        <v>2483</v>
      </c>
      <c r="B409" t="s">
        <v>2536</v>
      </c>
      <c r="C409" t="s">
        <v>73</v>
      </c>
      <c r="E409">
        <v>2</v>
      </c>
      <c r="F409" t="s">
        <v>74</v>
      </c>
      <c r="G409">
        <v>43.72</v>
      </c>
      <c r="H409">
        <v>0</v>
      </c>
      <c r="I409">
        <v>0</v>
      </c>
      <c r="J409">
        <v>0</v>
      </c>
      <c r="K409">
        <v>43.72</v>
      </c>
      <c r="L409" t="s">
        <v>422</v>
      </c>
      <c r="N409" t="s">
        <v>76</v>
      </c>
      <c r="O409" t="s">
        <v>77</v>
      </c>
      <c r="P409" s="1">
        <v>45724</v>
      </c>
      <c r="Q409" t="s">
        <v>194</v>
      </c>
      <c r="R409" t="s">
        <v>519</v>
      </c>
      <c r="S409" s="1">
        <v>45755</v>
      </c>
      <c r="T409" t="s">
        <v>2462</v>
      </c>
      <c r="U409">
        <v>1</v>
      </c>
      <c r="V409" t="s">
        <v>80</v>
      </c>
      <c r="W409">
        <v>21.86</v>
      </c>
      <c r="X409">
        <v>0</v>
      </c>
      <c r="Z409">
        <v>0</v>
      </c>
      <c r="AA409">
        <v>21.86</v>
      </c>
      <c r="AB409" t="s">
        <v>196</v>
      </c>
      <c r="AC409" t="s">
        <v>448</v>
      </c>
      <c r="AD409" t="s">
        <v>2537</v>
      </c>
      <c r="AE409" t="s">
        <v>2538</v>
      </c>
      <c r="AF409" t="str">
        <f>"41110000"</f>
        <v>41110000</v>
      </c>
      <c r="AG409" t="s">
        <v>168</v>
      </c>
      <c r="AH409" t="s">
        <v>524</v>
      </c>
      <c r="AI409" t="s">
        <v>524</v>
      </c>
      <c r="AJ409" t="s">
        <v>524</v>
      </c>
      <c r="AL409" t="s">
        <v>560</v>
      </c>
      <c r="AM409" t="s">
        <v>560</v>
      </c>
      <c r="AP409" t="s">
        <v>2539</v>
      </c>
      <c r="AQ409" t="s">
        <v>92</v>
      </c>
      <c r="AS409" t="s">
        <v>93</v>
      </c>
      <c r="AT409">
        <v>21.86</v>
      </c>
      <c r="AU409">
        <v>1</v>
      </c>
      <c r="AV409">
        <v>21.86</v>
      </c>
      <c r="AW409">
        <v>0</v>
      </c>
      <c r="AY409">
        <v>0</v>
      </c>
      <c r="AZ409">
        <v>21.86</v>
      </c>
      <c r="BB409" t="s">
        <v>94</v>
      </c>
      <c r="BD409" t="s">
        <v>94</v>
      </c>
      <c r="BE409" t="s">
        <v>1041</v>
      </c>
      <c r="BF409">
        <v>1.82</v>
      </c>
      <c r="BI409" t="s">
        <v>93</v>
      </c>
      <c r="BR409" t="s">
        <v>562</v>
      </c>
    </row>
    <row r="410" spans="1:71" x14ac:dyDescent="0.2">
      <c r="A410" t="s">
        <v>2483</v>
      </c>
      <c r="B410" t="s">
        <v>2536</v>
      </c>
      <c r="C410" t="s">
        <v>73</v>
      </c>
      <c r="E410">
        <v>2</v>
      </c>
      <c r="F410" t="s">
        <v>74</v>
      </c>
      <c r="G410">
        <v>43.72</v>
      </c>
      <c r="H410">
        <v>0</v>
      </c>
      <c r="I410">
        <v>0</v>
      </c>
      <c r="J410">
        <v>0</v>
      </c>
      <c r="K410">
        <v>43.72</v>
      </c>
      <c r="L410" t="s">
        <v>422</v>
      </c>
      <c r="N410" t="s">
        <v>76</v>
      </c>
      <c r="O410" t="s">
        <v>77</v>
      </c>
      <c r="P410" s="1">
        <v>45665</v>
      </c>
      <c r="Q410" t="s">
        <v>194</v>
      </c>
      <c r="R410" t="s">
        <v>519</v>
      </c>
      <c r="S410" s="1">
        <v>45755</v>
      </c>
      <c r="T410" t="s">
        <v>2540</v>
      </c>
      <c r="U410">
        <v>1</v>
      </c>
      <c r="V410" t="s">
        <v>80</v>
      </c>
      <c r="W410">
        <v>21.86</v>
      </c>
      <c r="X410">
        <v>0</v>
      </c>
      <c r="Z410">
        <v>0</v>
      </c>
      <c r="AA410">
        <v>21.86</v>
      </c>
      <c r="AB410" t="s">
        <v>196</v>
      </c>
      <c r="AC410" t="s">
        <v>448</v>
      </c>
      <c r="AD410" t="s">
        <v>2537</v>
      </c>
      <c r="AE410" t="s">
        <v>2538</v>
      </c>
      <c r="AF410" t="str">
        <f>"41110000"</f>
        <v>41110000</v>
      </c>
      <c r="AG410" t="s">
        <v>168</v>
      </c>
      <c r="AH410" t="s">
        <v>524</v>
      </c>
      <c r="AI410" t="s">
        <v>524</v>
      </c>
      <c r="AJ410" t="s">
        <v>524</v>
      </c>
      <c r="AL410" t="s">
        <v>560</v>
      </c>
      <c r="AM410" t="s">
        <v>560</v>
      </c>
      <c r="AP410" t="s">
        <v>2539</v>
      </c>
      <c r="AQ410" t="s">
        <v>92</v>
      </c>
      <c r="AS410" t="s">
        <v>93</v>
      </c>
      <c r="AT410">
        <v>21.86</v>
      </c>
      <c r="AU410">
        <v>1</v>
      </c>
      <c r="AV410">
        <v>21.86</v>
      </c>
      <c r="AW410">
        <v>0</v>
      </c>
      <c r="AY410">
        <v>0</v>
      </c>
      <c r="AZ410">
        <v>21.86</v>
      </c>
      <c r="BB410" t="s">
        <v>94</v>
      </c>
      <c r="BD410" t="s">
        <v>94</v>
      </c>
      <c r="BE410" t="s">
        <v>1041</v>
      </c>
      <c r="BF410">
        <v>1.82</v>
      </c>
      <c r="BI410" t="s">
        <v>93</v>
      </c>
      <c r="BR410" t="s">
        <v>562</v>
      </c>
    </row>
    <row r="411" spans="1:71" x14ac:dyDescent="0.2">
      <c r="A411" t="s">
        <v>2483</v>
      </c>
      <c r="B411" t="s">
        <v>2541</v>
      </c>
      <c r="C411" t="s">
        <v>73</v>
      </c>
      <c r="E411">
        <v>1</v>
      </c>
      <c r="F411" t="s">
        <v>74</v>
      </c>
      <c r="G411">
        <v>11.99</v>
      </c>
      <c r="H411">
        <v>0</v>
      </c>
      <c r="I411">
        <v>0</v>
      </c>
      <c r="J411">
        <v>0</v>
      </c>
      <c r="K411">
        <v>11.99</v>
      </c>
      <c r="L411" t="s">
        <v>422</v>
      </c>
      <c r="N411" t="s">
        <v>76</v>
      </c>
      <c r="O411" t="s">
        <v>77</v>
      </c>
      <c r="P411" s="1">
        <v>45665</v>
      </c>
      <c r="Q411" t="s">
        <v>194</v>
      </c>
      <c r="R411" t="s">
        <v>519</v>
      </c>
      <c r="S411" s="1">
        <v>45755</v>
      </c>
      <c r="T411" t="s">
        <v>2540</v>
      </c>
      <c r="U411">
        <v>1</v>
      </c>
      <c r="V411" t="s">
        <v>80</v>
      </c>
      <c r="W411">
        <v>11.99</v>
      </c>
      <c r="X411">
        <v>0</v>
      </c>
      <c r="Z411">
        <v>0</v>
      </c>
      <c r="AA411">
        <v>11.99</v>
      </c>
      <c r="AB411" t="s">
        <v>196</v>
      </c>
      <c r="AC411" t="s">
        <v>635</v>
      </c>
      <c r="AD411" t="s">
        <v>2542</v>
      </c>
      <c r="AE411" t="s">
        <v>2543</v>
      </c>
      <c r="AF411" t="str">
        <f>"43200000"</f>
        <v>43200000</v>
      </c>
      <c r="AG411" t="s">
        <v>84</v>
      </c>
      <c r="AH411" t="s">
        <v>112</v>
      </c>
      <c r="AI411" t="s">
        <v>112</v>
      </c>
      <c r="AJ411" t="s">
        <v>112</v>
      </c>
      <c r="AL411" t="s">
        <v>748</v>
      </c>
      <c r="AM411" t="s">
        <v>748</v>
      </c>
      <c r="AO411" t="s">
        <v>2544</v>
      </c>
      <c r="AP411" t="s">
        <v>2544</v>
      </c>
      <c r="AQ411" t="s">
        <v>92</v>
      </c>
      <c r="AS411" t="s">
        <v>93</v>
      </c>
      <c r="AT411">
        <v>11.99</v>
      </c>
      <c r="AU411">
        <v>1</v>
      </c>
      <c r="AV411">
        <v>11.99</v>
      </c>
      <c r="AW411">
        <v>0</v>
      </c>
      <c r="AY411">
        <v>0</v>
      </c>
      <c r="AZ411">
        <v>11.99</v>
      </c>
      <c r="BB411" t="s">
        <v>94</v>
      </c>
      <c r="BD411" t="s">
        <v>94</v>
      </c>
      <c r="BE411" t="s">
        <v>93</v>
      </c>
      <c r="BF411">
        <v>0</v>
      </c>
      <c r="BI411" t="s">
        <v>93</v>
      </c>
      <c r="BR411" t="s">
        <v>751</v>
      </c>
    </row>
    <row r="412" spans="1:71" x14ac:dyDescent="0.2">
      <c r="A412" t="s">
        <v>2483</v>
      </c>
      <c r="B412" t="s">
        <v>2545</v>
      </c>
      <c r="C412" t="s">
        <v>73</v>
      </c>
      <c r="E412">
        <v>2</v>
      </c>
      <c r="F412" t="s">
        <v>74</v>
      </c>
      <c r="G412">
        <v>25.98</v>
      </c>
      <c r="H412">
        <v>0</v>
      </c>
      <c r="I412">
        <v>0</v>
      </c>
      <c r="J412">
        <v>0</v>
      </c>
      <c r="K412">
        <v>25.98</v>
      </c>
      <c r="L412" t="s">
        <v>422</v>
      </c>
      <c r="N412" t="s">
        <v>76</v>
      </c>
      <c r="O412" t="s">
        <v>77</v>
      </c>
      <c r="P412" t="s">
        <v>2483</v>
      </c>
      <c r="Q412" t="s">
        <v>194</v>
      </c>
      <c r="R412" t="s">
        <v>519</v>
      </c>
      <c r="S412" s="1">
        <v>45665</v>
      </c>
      <c r="T412" t="s">
        <v>2546</v>
      </c>
      <c r="U412">
        <v>1</v>
      </c>
      <c r="V412" t="s">
        <v>80</v>
      </c>
      <c r="W412">
        <v>12.99</v>
      </c>
      <c r="X412">
        <v>0</v>
      </c>
      <c r="Z412">
        <v>0</v>
      </c>
      <c r="AA412">
        <v>12.99</v>
      </c>
      <c r="AB412" t="s">
        <v>196</v>
      </c>
      <c r="AC412" t="s">
        <v>139</v>
      </c>
      <c r="AD412" t="s">
        <v>2547</v>
      </c>
      <c r="AE412" t="s">
        <v>2548</v>
      </c>
      <c r="AF412" t="str">
        <f>"43202222"</f>
        <v>43202222</v>
      </c>
      <c r="AG412" t="s">
        <v>84</v>
      </c>
      <c r="AH412" t="s">
        <v>112</v>
      </c>
      <c r="AI412" t="s">
        <v>328</v>
      </c>
      <c r="AJ412" t="s">
        <v>329</v>
      </c>
      <c r="AL412" t="s">
        <v>2549</v>
      </c>
      <c r="AM412" t="s">
        <v>2549</v>
      </c>
      <c r="AO412" t="str">
        <f>"062"</f>
        <v>062</v>
      </c>
      <c r="AP412" t="str">
        <f>"062"</f>
        <v>062</v>
      </c>
      <c r="AQ412" t="s">
        <v>92</v>
      </c>
      <c r="AS412" t="s">
        <v>93</v>
      </c>
      <c r="AT412">
        <v>12.99</v>
      </c>
      <c r="AU412">
        <v>1</v>
      </c>
      <c r="AV412">
        <v>12.99</v>
      </c>
      <c r="AW412">
        <v>0</v>
      </c>
      <c r="AY412">
        <v>0</v>
      </c>
      <c r="AZ412">
        <v>12.99</v>
      </c>
      <c r="BB412" t="s">
        <v>94</v>
      </c>
      <c r="BD412" t="s">
        <v>94</v>
      </c>
      <c r="BE412" t="s">
        <v>93</v>
      </c>
      <c r="BF412">
        <v>0</v>
      </c>
      <c r="BI412" t="s">
        <v>93</v>
      </c>
      <c r="BR412" t="s">
        <v>2550</v>
      </c>
    </row>
    <row r="413" spans="1:71" x14ac:dyDescent="0.2">
      <c r="A413" t="s">
        <v>2483</v>
      </c>
      <c r="B413" t="s">
        <v>2545</v>
      </c>
      <c r="C413" t="s">
        <v>73</v>
      </c>
      <c r="E413">
        <v>2</v>
      </c>
      <c r="F413" t="s">
        <v>74</v>
      </c>
      <c r="G413">
        <v>25.98</v>
      </c>
      <c r="H413">
        <v>0</v>
      </c>
      <c r="I413">
        <v>0</v>
      </c>
      <c r="J413">
        <v>0</v>
      </c>
      <c r="K413">
        <v>25.98</v>
      </c>
      <c r="L413" t="s">
        <v>422</v>
      </c>
      <c r="N413" t="s">
        <v>76</v>
      </c>
      <c r="O413" t="s">
        <v>77</v>
      </c>
      <c r="P413" t="s">
        <v>2483</v>
      </c>
      <c r="Q413" t="s">
        <v>194</v>
      </c>
      <c r="R413" t="s">
        <v>519</v>
      </c>
      <c r="S413" s="1">
        <v>45665</v>
      </c>
      <c r="T413" t="s">
        <v>2551</v>
      </c>
      <c r="U413">
        <v>1</v>
      </c>
      <c r="V413" t="s">
        <v>80</v>
      </c>
      <c r="W413">
        <v>12.99</v>
      </c>
      <c r="X413">
        <v>0</v>
      </c>
      <c r="Z413">
        <v>0</v>
      </c>
      <c r="AA413">
        <v>12.99</v>
      </c>
      <c r="AB413" t="s">
        <v>196</v>
      </c>
      <c r="AC413" t="s">
        <v>139</v>
      </c>
      <c r="AD413" t="s">
        <v>2547</v>
      </c>
      <c r="AE413" t="s">
        <v>2548</v>
      </c>
      <c r="AF413" t="str">
        <f>"43202222"</f>
        <v>43202222</v>
      </c>
      <c r="AG413" t="s">
        <v>84</v>
      </c>
      <c r="AH413" t="s">
        <v>112</v>
      </c>
      <c r="AI413" t="s">
        <v>328</v>
      </c>
      <c r="AJ413" t="s">
        <v>329</v>
      </c>
      <c r="AL413" t="s">
        <v>2549</v>
      </c>
      <c r="AM413" t="s">
        <v>2549</v>
      </c>
      <c r="AO413" t="str">
        <f>"062"</f>
        <v>062</v>
      </c>
      <c r="AP413" t="str">
        <f>"062"</f>
        <v>062</v>
      </c>
      <c r="AQ413" t="s">
        <v>92</v>
      </c>
      <c r="AS413" t="s">
        <v>93</v>
      </c>
      <c r="AT413">
        <v>12.99</v>
      </c>
      <c r="AU413">
        <v>1</v>
      </c>
      <c r="AV413">
        <v>12.99</v>
      </c>
      <c r="AW413">
        <v>0</v>
      </c>
      <c r="AY413">
        <v>0</v>
      </c>
      <c r="AZ413">
        <v>12.99</v>
      </c>
      <c r="BB413" t="s">
        <v>94</v>
      </c>
      <c r="BD413" t="s">
        <v>94</v>
      </c>
      <c r="BE413" t="s">
        <v>93</v>
      </c>
      <c r="BF413">
        <v>0</v>
      </c>
      <c r="BI413" t="s">
        <v>93</v>
      </c>
      <c r="BR413" t="s">
        <v>2550</v>
      </c>
    </row>
    <row r="414" spans="1:71" x14ac:dyDescent="0.2">
      <c r="A414" t="s">
        <v>2483</v>
      </c>
      <c r="B414" t="s">
        <v>2552</v>
      </c>
      <c r="C414" t="s">
        <v>73</v>
      </c>
      <c r="E414">
        <v>1</v>
      </c>
      <c r="F414" t="s">
        <v>74</v>
      </c>
      <c r="G414">
        <v>19.89</v>
      </c>
      <c r="H414">
        <v>0</v>
      </c>
      <c r="I414">
        <v>0</v>
      </c>
      <c r="J414">
        <v>0</v>
      </c>
      <c r="K414">
        <v>19.89</v>
      </c>
      <c r="L414" t="s">
        <v>422</v>
      </c>
      <c r="N414" t="s">
        <v>76</v>
      </c>
      <c r="O414" t="s">
        <v>77</v>
      </c>
      <c r="P414" t="s">
        <v>2483</v>
      </c>
      <c r="Q414" t="s">
        <v>194</v>
      </c>
      <c r="R414" t="s">
        <v>519</v>
      </c>
      <c r="S414" s="1">
        <v>45969</v>
      </c>
      <c r="T414" t="str">
        <f>"9400150105799016545753"</f>
        <v>9400150105799016545753</v>
      </c>
      <c r="U414">
        <v>1</v>
      </c>
      <c r="V414" t="s">
        <v>80</v>
      </c>
      <c r="W414">
        <v>19.89</v>
      </c>
      <c r="X414">
        <v>0</v>
      </c>
      <c r="Z414">
        <v>0</v>
      </c>
      <c r="AA414">
        <v>19.89</v>
      </c>
      <c r="AB414" t="s">
        <v>207</v>
      </c>
      <c r="AC414" t="s">
        <v>81</v>
      </c>
      <c r="AD414" t="s">
        <v>2553</v>
      </c>
      <c r="AE414" t="s">
        <v>2554</v>
      </c>
      <c r="AF414" t="str">
        <f>"43191609"</f>
        <v>43191609</v>
      </c>
      <c r="AG414" t="s">
        <v>84</v>
      </c>
      <c r="AH414" t="s">
        <v>100</v>
      </c>
      <c r="AI414" t="s">
        <v>101</v>
      </c>
      <c r="AJ414" t="s">
        <v>134</v>
      </c>
      <c r="AL414" t="s">
        <v>2555</v>
      </c>
      <c r="AM414" t="s">
        <v>2556</v>
      </c>
      <c r="AO414" t="s">
        <v>2557</v>
      </c>
      <c r="AP414" t="s">
        <v>2557</v>
      </c>
      <c r="AQ414" t="s">
        <v>92</v>
      </c>
      <c r="AS414" t="s">
        <v>93</v>
      </c>
      <c r="AT414">
        <v>19.89</v>
      </c>
      <c r="AU414">
        <v>1</v>
      </c>
      <c r="AV414">
        <v>19.89</v>
      </c>
      <c r="AW414">
        <v>0</v>
      </c>
      <c r="AY414">
        <v>0</v>
      </c>
      <c r="AZ414">
        <v>19.89</v>
      </c>
      <c r="BB414" t="s">
        <v>94</v>
      </c>
      <c r="BD414" t="s">
        <v>94</v>
      </c>
      <c r="BE414" t="s">
        <v>93</v>
      </c>
      <c r="BF414">
        <v>0</v>
      </c>
      <c r="BI414" t="s">
        <v>93</v>
      </c>
      <c r="BR414" t="s">
        <v>2558</v>
      </c>
      <c r="BS414" t="s">
        <v>1317</v>
      </c>
    </row>
    <row r="415" spans="1:71" x14ac:dyDescent="0.2">
      <c r="A415" t="s">
        <v>2483</v>
      </c>
      <c r="B415" t="s">
        <v>2559</v>
      </c>
      <c r="C415" t="s">
        <v>73</v>
      </c>
      <c r="E415">
        <v>1</v>
      </c>
      <c r="F415" t="s">
        <v>74</v>
      </c>
      <c r="G415">
        <v>16.989999999999998</v>
      </c>
      <c r="H415">
        <v>0</v>
      </c>
      <c r="I415">
        <v>0</v>
      </c>
      <c r="J415">
        <v>0</v>
      </c>
      <c r="K415">
        <v>16.989999999999998</v>
      </c>
      <c r="L415" t="s">
        <v>422</v>
      </c>
      <c r="N415" t="s">
        <v>76</v>
      </c>
      <c r="O415" t="s">
        <v>77</v>
      </c>
      <c r="P415" t="s">
        <v>2483</v>
      </c>
      <c r="Q415" t="s">
        <v>194</v>
      </c>
      <c r="R415" t="s">
        <v>519</v>
      </c>
      <c r="S415" s="1">
        <v>45665</v>
      </c>
      <c r="T415" t="s">
        <v>2546</v>
      </c>
      <c r="U415">
        <v>1</v>
      </c>
      <c r="V415" t="s">
        <v>80</v>
      </c>
      <c r="W415">
        <v>16.989999999999998</v>
      </c>
      <c r="X415">
        <v>0</v>
      </c>
      <c r="Z415">
        <v>0</v>
      </c>
      <c r="AA415">
        <v>16.989999999999998</v>
      </c>
      <c r="AB415" t="s">
        <v>196</v>
      </c>
      <c r="AC415" t="s">
        <v>131</v>
      </c>
      <c r="AD415" t="s">
        <v>2560</v>
      </c>
      <c r="AE415" t="s">
        <v>2561</v>
      </c>
      <c r="AF415" t="str">
        <f>"54111704"</f>
        <v>54111704</v>
      </c>
      <c r="AG415" t="s">
        <v>232</v>
      </c>
      <c r="AH415" t="s">
        <v>233</v>
      </c>
      <c r="AI415" t="s">
        <v>234</v>
      </c>
      <c r="AJ415" t="s">
        <v>235</v>
      </c>
      <c r="AL415" t="s">
        <v>2562</v>
      </c>
      <c r="AM415" t="s">
        <v>2562</v>
      </c>
      <c r="AO415" t="s">
        <v>2563</v>
      </c>
      <c r="AP415" t="s">
        <v>2563</v>
      </c>
      <c r="AQ415" t="s">
        <v>92</v>
      </c>
      <c r="AS415" t="s">
        <v>93</v>
      </c>
      <c r="AT415">
        <v>16.989999999999998</v>
      </c>
      <c r="AU415">
        <v>1</v>
      </c>
      <c r="AV415">
        <v>16.989999999999998</v>
      </c>
      <c r="AW415">
        <v>0</v>
      </c>
      <c r="AY415">
        <v>0</v>
      </c>
      <c r="AZ415">
        <v>16.989999999999998</v>
      </c>
      <c r="BB415" t="s">
        <v>94</v>
      </c>
      <c r="BD415" t="s">
        <v>94</v>
      </c>
      <c r="BE415" t="s">
        <v>93</v>
      </c>
      <c r="BF415">
        <v>0</v>
      </c>
      <c r="BI415" t="s">
        <v>93</v>
      </c>
      <c r="BR415" t="s">
        <v>2564</v>
      </c>
    </row>
    <row r="416" spans="1:71" x14ac:dyDescent="0.2">
      <c r="A416" t="s">
        <v>2483</v>
      </c>
      <c r="B416" t="s">
        <v>2565</v>
      </c>
      <c r="C416" t="s">
        <v>73</v>
      </c>
      <c r="E416">
        <v>1</v>
      </c>
      <c r="F416" t="s">
        <v>74</v>
      </c>
      <c r="G416">
        <v>16.989999999999998</v>
      </c>
      <c r="H416">
        <v>0</v>
      </c>
      <c r="I416">
        <v>0</v>
      </c>
      <c r="J416">
        <v>0</v>
      </c>
      <c r="K416">
        <v>16.989999999999998</v>
      </c>
      <c r="L416" t="s">
        <v>422</v>
      </c>
      <c r="N416" t="s">
        <v>76</v>
      </c>
      <c r="O416" t="s">
        <v>77</v>
      </c>
      <c r="P416" t="s">
        <v>2483</v>
      </c>
      <c r="Q416" t="s">
        <v>194</v>
      </c>
      <c r="R416" t="s">
        <v>519</v>
      </c>
      <c r="S416" s="1">
        <v>45665</v>
      </c>
      <c r="T416" t="s">
        <v>2546</v>
      </c>
      <c r="U416">
        <v>1</v>
      </c>
      <c r="V416" t="s">
        <v>80</v>
      </c>
      <c r="W416">
        <v>16.989999999999998</v>
      </c>
      <c r="X416">
        <v>0</v>
      </c>
      <c r="Z416">
        <v>0</v>
      </c>
      <c r="AA416">
        <v>16.989999999999998</v>
      </c>
      <c r="AB416" t="s">
        <v>196</v>
      </c>
      <c r="AC416" t="s">
        <v>81</v>
      </c>
      <c r="AD416" t="s">
        <v>2566</v>
      </c>
      <c r="AE416" t="s">
        <v>2567</v>
      </c>
      <c r="AF416" t="str">
        <f>"43210000"</f>
        <v>43210000</v>
      </c>
      <c r="AG416" t="s">
        <v>84</v>
      </c>
      <c r="AH416" t="s">
        <v>85</v>
      </c>
      <c r="AI416" t="s">
        <v>85</v>
      </c>
      <c r="AJ416" t="s">
        <v>85</v>
      </c>
      <c r="AL416" t="s">
        <v>2568</v>
      </c>
      <c r="AM416" t="s">
        <v>2569</v>
      </c>
      <c r="AO416" t="s">
        <v>2570</v>
      </c>
      <c r="AP416" t="s">
        <v>2570</v>
      </c>
      <c r="AQ416" t="s">
        <v>92</v>
      </c>
      <c r="AS416" t="s">
        <v>93</v>
      </c>
      <c r="AT416">
        <v>16.989999999999998</v>
      </c>
      <c r="AU416">
        <v>1</v>
      </c>
      <c r="AV416">
        <v>16.989999999999998</v>
      </c>
      <c r="AW416">
        <v>0</v>
      </c>
      <c r="AY416">
        <v>0</v>
      </c>
      <c r="AZ416">
        <v>16.989999999999998</v>
      </c>
      <c r="BB416" t="s">
        <v>94</v>
      </c>
      <c r="BD416" t="s">
        <v>94</v>
      </c>
      <c r="BE416" t="s">
        <v>93</v>
      </c>
      <c r="BF416">
        <v>0</v>
      </c>
      <c r="BI416" t="s">
        <v>93</v>
      </c>
      <c r="BR416" t="s">
        <v>2571</v>
      </c>
    </row>
    <row r="417" spans="1:71" x14ac:dyDescent="0.2">
      <c r="A417" t="s">
        <v>2483</v>
      </c>
      <c r="B417" t="s">
        <v>2572</v>
      </c>
      <c r="C417" t="s">
        <v>73</v>
      </c>
      <c r="E417">
        <v>2</v>
      </c>
      <c r="F417" t="s">
        <v>74</v>
      </c>
      <c r="G417">
        <v>21.32</v>
      </c>
      <c r="H417">
        <v>0</v>
      </c>
      <c r="I417">
        <v>0</v>
      </c>
      <c r="J417">
        <v>0</v>
      </c>
      <c r="K417">
        <v>21.32</v>
      </c>
      <c r="L417" t="s">
        <v>422</v>
      </c>
      <c r="N417" t="s">
        <v>76</v>
      </c>
      <c r="O417" t="s">
        <v>77</v>
      </c>
      <c r="P417" s="1">
        <v>45724</v>
      </c>
      <c r="Q417" t="s">
        <v>194</v>
      </c>
      <c r="R417" t="s">
        <v>519</v>
      </c>
      <c r="S417" s="1">
        <v>45846</v>
      </c>
      <c r="T417" t="s">
        <v>2573</v>
      </c>
      <c r="U417">
        <v>1</v>
      </c>
      <c r="V417" t="s">
        <v>80</v>
      </c>
      <c r="W417">
        <v>21.32</v>
      </c>
      <c r="X417">
        <v>0</v>
      </c>
      <c r="Z417">
        <v>0</v>
      </c>
      <c r="AA417">
        <v>21.32</v>
      </c>
      <c r="AB417" t="s">
        <v>691</v>
      </c>
      <c r="AC417" t="s">
        <v>81</v>
      </c>
      <c r="AD417" t="s">
        <v>2574</v>
      </c>
      <c r="AE417" t="s">
        <v>2575</v>
      </c>
      <c r="AF417" t="str">
        <f>"43202222"</f>
        <v>43202222</v>
      </c>
      <c r="AG417" t="s">
        <v>84</v>
      </c>
      <c r="AH417" t="s">
        <v>112</v>
      </c>
      <c r="AI417" t="s">
        <v>328</v>
      </c>
      <c r="AJ417" t="s">
        <v>329</v>
      </c>
      <c r="AL417" t="s">
        <v>1270</v>
      </c>
      <c r="AM417" t="s">
        <v>1272</v>
      </c>
      <c r="AO417" t="str">
        <f>"8541686763"</f>
        <v>8541686763</v>
      </c>
      <c r="AP417" t="str">
        <f>"8541686763"</f>
        <v>8541686763</v>
      </c>
      <c r="AQ417" t="s">
        <v>92</v>
      </c>
      <c r="AS417" t="s">
        <v>93</v>
      </c>
      <c r="AT417">
        <v>10.66</v>
      </c>
      <c r="AU417">
        <v>2</v>
      </c>
      <c r="AV417">
        <v>21.32</v>
      </c>
      <c r="AW417">
        <v>0</v>
      </c>
      <c r="AY417">
        <v>0</v>
      </c>
      <c r="AZ417">
        <v>21.32</v>
      </c>
      <c r="BB417" t="s">
        <v>94</v>
      </c>
      <c r="BD417" t="s">
        <v>94</v>
      </c>
      <c r="BE417" t="s">
        <v>93</v>
      </c>
      <c r="BF417">
        <v>0</v>
      </c>
      <c r="BI417" t="s">
        <v>93</v>
      </c>
      <c r="BR417" t="s">
        <v>1272</v>
      </c>
    </row>
    <row r="418" spans="1:71" x14ac:dyDescent="0.2">
      <c r="A418" t="s">
        <v>2483</v>
      </c>
      <c r="B418" t="s">
        <v>2576</v>
      </c>
      <c r="C418" t="s">
        <v>73</v>
      </c>
      <c r="E418">
        <v>1</v>
      </c>
      <c r="F418" t="s">
        <v>74</v>
      </c>
      <c r="G418">
        <v>9.34</v>
      </c>
      <c r="H418">
        <v>0</v>
      </c>
      <c r="I418">
        <v>0</v>
      </c>
      <c r="J418">
        <v>0</v>
      </c>
      <c r="K418">
        <v>9.34</v>
      </c>
      <c r="L418" t="s">
        <v>422</v>
      </c>
      <c r="N418" t="s">
        <v>76</v>
      </c>
      <c r="O418" t="s">
        <v>77</v>
      </c>
      <c r="P418" t="s">
        <v>2483</v>
      </c>
      <c r="Q418" t="s">
        <v>194</v>
      </c>
      <c r="R418" t="s">
        <v>519</v>
      </c>
      <c r="S418" s="1">
        <v>45665</v>
      </c>
      <c r="T418" t="s">
        <v>2546</v>
      </c>
      <c r="U418">
        <v>1</v>
      </c>
      <c r="V418" t="s">
        <v>80</v>
      </c>
      <c r="W418">
        <v>9.34</v>
      </c>
      <c r="X418">
        <v>0</v>
      </c>
      <c r="Z418">
        <v>0</v>
      </c>
      <c r="AA418">
        <v>9.34</v>
      </c>
      <c r="AB418" t="s">
        <v>196</v>
      </c>
      <c r="AC418" t="s">
        <v>81</v>
      </c>
      <c r="AD418" t="s">
        <v>2577</v>
      </c>
      <c r="AE418" t="s">
        <v>2578</v>
      </c>
      <c r="AF418" t="str">
        <f>"52161525"</f>
        <v>52161525</v>
      </c>
      <c r="AG418" t="s">
        <v>158</v>
      </c>
      <c r="AH418" t="s">
        <v>186</v>
      </c>
      <c r="AI418" t="s">
        <v>187</v>
      </c>
      <c r="AJ418" t="s">
        <v>281</v>
      </c>
      <c r="AL418" t="s">
        <v>1276</v>
      </c>
      <c r="AM418" t="s">
        <v>1839</v>
      </c>
      <c r="AO418" t="s">
        <v>2579</v>
      </c>
      <c r="AP418" t="s">
        <v>2580</v>
      </c>
      <c r="AQ418" t="s">
        <v>92</v>
      </c>
      <c r="AS418" t="s">
        <v>93</v>
      </c>
      <c r="AT418">
        <v>9.34</v>
      </c>
      <c r="AU418">
        <v>1</v>
      </c>
      <c r="AV418">
        <v>9.34</v>
      </c>
      <c r="AW418">
        <v>0</v>
      </c>
      <c r="AY418">
        <v>0</v>
      </c>
      <c r="AZ418">
        <v>9.34</v>
      </c>
      <c r="BB418" t="s">
        <v>94</v>
      </c>
      <c r="BD418" t="s">
        <v>94</v>
      </c>
      <c r="BE418" t="s">
        <v>431</v>
      </c>
      <c r="BF418">
        <v>0.1</v>
      </c>
      <c r="BI418" t="s">
        <v>93</v>
      </c>
      <c r="BR418" t="s">
        <v>1277</v>
      </c>
      <c r="BS418" t="s">
        <v>978</v>
      </c>
    </row>
    <row r="419" spans="1:71" x14ac:dyDescent="0.2">
      <c r="A419" t="s">
        <v>2483</v>
      </c>
      <c r="B419" t="s">
        <v>2581</v>
      </c>
      <c r="C419" t="s">
        <v>73</v>
      </c>
      <c r="E419">
        <v>1</v>
      </c>
      <c r="F419" t="s">
        <v>74</v>
      </c>
      <c r="G419">
        <v>34.65</v>
      </c>
      <c r="H419">
        <v>9.9</v>
      </c>
      <c r="I419">
        <v>0</v>
      </c>
      <c r="J419">
        <v>0</v>
      </c>
      <c r="K419">
        <v>44.55</v>
      </c>
      <c r="L419" t="s">
        <v>422</v>
      </c>
      <c r="N419" t="s">
        <v>76</v>
      </c>
      <c r="O419" t="s">
        <v>77</v>
      </c>
      <c r="P419" s="1">
        <v>45665</v>
      </c>
      <c r="Q419" t="s">
        <v>194</v>
      </c>
      <c r="R419" t="s">
        <v>519</v>
      </c>
      <c r="S419" s="1">
        <v>45846</v>
      </c>
      <c r="T419" t="s">
        <v>2582</v>
      </c>
      <c r="U419">
        <v>1</v>
      </c>
      <c r="V419" t="s">
        <v>80</v>
      </c>
      <c r="W419">
        <v>34.65</v>
      </c>
      <c r="X419">
        <v>9.9</v>
      </c>
      <c r="Z419">
        <v>0</v>
      </c>
      <c r="AA419">
        <v>44.55</v>
      </c>
      <c r="AB419" t="s">
        <v>691</v>
      </c>
      <c r="AC419" t="s">
        <v>81</v>
      </c>
      <c r="AD419" t="s">
        <v>2583</v>
      </c>
      <c r="AE419" t="s">
        <v>2584</v>
      </c>
      <c r="AF419" t="str">
        <f>"52161600"</f>
        <v>52161600</v>
      </c>
      <c r="AG419" t="s">
        <v>158</v>
      </c>
      <c r="AH419" t="s">
        <v>186</v>
      </c>
      <c r="AI419" t="s">
        <v>341</v>
      </c>
      <c r="AJ419" t="s">
        <v>341</v>
      </c>
      <c r="AL419" t="s">
        <v>2478</v>
      </c>
      <c r="AM419" t="s">
        <v>2585</v>
      </c>
      <c r="AO419" t="s">
        <v>2586</v>
      </c>
      <c r="AP419" t="s">
        <v>2586</v>
      </c>
      <c r="AQ419" t="s">
        <v>2587</v>
      </c>
      <c r="AS419" t="s">
        <v>93</v>
      </c>
      <c r="AT419">
        <v>34.65</v>
      </c>
      <c r="AU419">
        <v>1</v>
      </c>
      <c r="AV419">
        <v>34.65</v>
      </c>
      <c r="AW419">
        <v>9.9</v>
      </c>
      <c r="AY419">
        <v>0</v>
      </c>
      <c r="AZ419">
        <v>44.55</v>
      </c>
      <c r="BB419" t="s">
        <v>94</v>
      </c>
      <c r="BD419" t="s">
        <v>94</v>
      </c>
      <c r="BE419" t="s">
        <v>93</v>
      </c>
      <c r="BF419">
        <v>0</v>
      </c>
      <c r="BI419" t="s">
        <v>93</v>
      </c>
      <c r="BR419" t="s">
        <v>2588</v>
      </c>
      <c r="BS419" t="s">
        <v>2589</v>
      </c>
    </row>
    <row r="420" spans="1:71" x14ac:dyDescent="0.2">
      <c r="A420" t="s">
        <v>2483</v>
      </c>
      <c r="B420" t="s">
        <v>2590</v>
      </c>
      <c r="C420" t="s">
        <v>73</v>
      </c>
      <c r="E420">
        <v>1</v>
      </c>
      <c r="F420" t="s">
        <v>74</v>
      </c>
      <c r="G420">
        <v>9.99</v>
      </c>
      <c r="H420">
        <v>0</v>
      </c>
      <c r="I420">
        <v>0</v>
      </c>
      <c r="J420">
        <v>0</v>
      </c>
      <c r="K420">
        <v>9.99</v>
      </c>
      <c r="L420" t="s">
        <v>422</v>
      </c>
      <c r="N420" t="s">
        <v>76</v>
      </c>
      <c r="O420" t="s">
        <v>77</v>
      </c>
      <c r="P420" t="s">
        <v>2483</v>
      </c>
      <c r="Q420" t="s">
        <v>194</v>
      </c>
      <c r="R420" t="s">
        <v>519</v>
      </c>
      <c r="S420" s="1">
        <v>45665</v>
      </c>
      <c r="T420" t="s">
        <v>2546</v>
      </c>
      <c r="U420">
        <v>1</v>
      </c>
      <c r="V420" t="s">
        <v>80</v>
      </c>
      <c r="W420">
        <v>9.99</v>
      </c>
      <c r="X420">
        <v>0</v>
      </c>
      <c r="Z420">
        <v>0</v>
      </c>
      <c r="AA420">
        <v>9.99</v>
      </c>
      <c r="AB420" t="s">
        <v>196</v>
      </c>
      <c r="AC420" t="s">
        <v>139</v>
      </c>
      <c r="AD420" t="s">
        <v>1604</v>
      </c>
      <c r="AE420" t="s">
        <v>1605</v>
      </c>
      <c r="AF420" t="str">
        <f>"43202222"</f>
        <v>43202222</v>
      </c>
      <c r="AG420" t="s">
        <v>84</v>
      </c>
      <c r="AH420" t="s">
        <v>112</v>
      </c>
      <c r="AI420" t="s">
        <v>328</v>
      </c>
      <c r="AJ420" t="s">
        <v>329</v>
      </c>
      <c r="AL420" t="s">
        <v>1606</v>
      </c>
      <c r="AM420" t="s">
        <v>1607</v>
      </c>
      <c r="AO420" t="s">
        <v>1608</v>
      </c>
      <c r="AP420" t="s">
        <v>1608</v>
      </c>
      <c r="AQ420" t="s">
        <v>92</v>
      </c>
      <c r="AS420" t="s">
        <v>93</v>
      </c>
      <c r="AT420">
        <v>9.99</v>
      </c>
      <c r="AU420">
        <v>1</v>
      </c>
      <c r="AV420">
        <v>9.99</v>
      </c>
      <c r="AW420">
        <v>0</v>
      </c>
      <c r="AY420">
        <v>0</v>
      </c>
      <c r="AZ420">
        <v>9.99</v>
      </c>
      <c r="BB420" t="s">
        <v>94</v>
      </c>
      <c r="BD420" t="s">
        <v>94</v>
      </c>
      <c r="BE420" t="s">
        <v>93</v>
      </c>
      <c r="BF420">
        <v>0</v>
      </c>
      <c r="BI420" t="s">
        <v>93</v>
      </c>
      <c r="BR420" t="s">
        <v>1609</v>
      </c>
    </row>
    <row r="421" spans="1:71" x14ac:dyDescent="0.2">
      <c r="A421" t="s">
        <v>2483</v>
      </c>
      <c r="B421" t="s">
        <v>2591</v>
      </c>
      <c r="C421" t="s">
        <v>73</v>
      </c>
      <c r="E421">
        <v>1</v>
      </c>
      <c r="F421" t="s">
        <v>74</v>
      </c>
      <c r="G421">
        <v>8.9600000000000009</v>
      </c>
      <c r="H421">
        <v>0</v>
      </c>
      <c r="I421">
        <v>0</v>
      </c>
      <c r="J421">
        <v>0</v>
      </c>
      <c r="K421">
        <v>8.9600000000000009</v>
      </c>
      <c r="L421" t="s">
        <v>422</v>
      </c>
      <c r="N421" t="s">
        <v>76</v>
      </c>
      <c r="O421" t="s">
        <v>77</v>
      </c>
      <c r="P421" t="s">
        <v>2483</v>
      </c>
      <c r="Q421" t="s">
        <v>194</v>
      </c>
      <c r="R421" t="s">
        <v>519</v>
      </c>
      <c r="S421" s="1">
        <v>45665</v>
      </c>
      <c r="T421" t="s">
        <v>2546</v>
      </c>
      <c r="U421">
        <v>1</v>
      </c>
      <c r="V421" t="s">
        <v>80</v>
      </c>
      <c r="W421">
        <v>8.9600000000000009</v>
      </c>
      <c r="X421">
        <v>0</v>
      </c>
      <c r="Z421">
        <v>0</v>
      </c>
      <c r="AA421">
        <v>8.9600000000000009</v>
      </c>
      <c r="AB421" t="s">
        <v>196</v>
      </c>
      <c r="AC421" t="s">
        <v>131</v>
      </c>
      <c r="AD421" t="s">
        <v>662</v>
      </c>
      <c r="AE421" t="s">
        <v>663</v>
      </c>
      <c r="AF421" t="str">
        <f>"54111704"</f>
        <v>54111704</v>
      </c>
      <c r="AG421" t="s">
        <v>232</v>
      </c>
      <c r="AH421" t="s">
        <v>233</v>
      </c>
      <c r="AI421" t="s">
        <v>234</v>
      </c>
      <c r="AJ421" t="s">
        <v>235</v>
      </c>
      <c r="AL421" t="s">
        <v>236</v>
      </c>
      <c r="AM421" t="s">
        <v>236</v>
      </c>
      <c r="AQ421" t="s">
        <v>92</v>
      </c>
      <c r="AS421" t="s">
        <v>93</v>
      </c>
      <c r="AT421">
        <v>8.9600000000000009</v>
      </c>
      <c r="AU421">
        <v>1</v>
      </c>
      <c r="AV421">
        <v>8.9600000000000009</v>
      </c>
      <c r="AW421">
        <v>0</v>
      </c>
      <c r="AY421">
        <v>0</v>
      </c>
      <c r="AZ421">
        <v>8.9600000000000009</v>
      </c>
      <c r="BB421" t="s">
        <v>94</v>
      </c>
      <c r="BD421" t="s">
        <v>94</v>
      </c>
      <c r="BE421" t="s">
        <v>93</v>
      </c>
      <c r="BF421">
        <v>0</v>
      </c>
      <c r="BI421" t="s">
        <v>93</v>
      </c>
      <c r="BR421" t="s">
        <v>236</v>
      </c>
    </row>
    <row r="422" spans="1:71" x14ac:dyDescent="0.2">
      <c r="A422" t="s">
        <v>2483</v>
      </c>
      <c r="B422" t="s">
        <v>2592</v>
      </c>
      <c r="C422" t="s">
        <v>73</v>
      </c>
      <c r="E422">
        <v>1</v>
      </c>
      <c r="F422" t="s">
        <v>74</v>
      </c>
      <c r="G422">
        <v>39.99</v>
      </c>
      <c r="H422">
        <v>0</v>
      </c>
      <c r="I422">
        <v>0</v>
      </c>
      <c r="J422">
        <v>0</v>
      </c>
      <c r="K422">
        <v>39.99</v>
      </c>
      <c r="L422" t="s">
        <v>422</v>
      </c>
      <c r="N422" t="s">
        <v>76</v>
      </c>
      <c r="O422" t="s">
        <v>77</v>
      </c>
      <c r="P422" t="s">
        <v>2483</v>
      </c>
      <c r="Q422" t="s">
        <v>194</v>
      </c>
      <c r="R422" t="s">
        <v>519</v>
      </c>
      <c r="S422" s="1">
        <v>45665</v>
      </c>
      <c r="T422" t="s">
        <v>2546</v>
      </c>
      <c r="U422">
        <v>1</v>
      </c>
      <c r="V422" t="s">
        <v>80</v>
      </c>
      <c r="W422">
        <v>39.99</v>
      </c>
      <c r="X422">
        <v>0</v>
      </c>
      <c r="Z422">
        <v>0</v>
      </c>
      <c r="AA422">
        <v>39.99</v>
      </c>
      <c r="AB422" t="s">
        <v>196</v>
      </c>
      <c r="AC422" t="s">
        <v>139</v>
      </c>
      <c r="AD422" t="s">
        <v>2593</v>
      </c>
      <c r="AE422" t="s">
        <v>2594</v>
      </c>
      <c r="AF422" t="str">
        <f>"43200000"</f>
        <v>43200000</v>
      </c>
      <c r="AG422" t="s">
        <v>84</v>
      </c>
      <c r="AH422" t="s">
        <v>112</v>
      </c>
      <c r="AI422" t="s">
        <v>112</v>
      </c>
      <c r="AJ422" t="s">
        <v>112</v>
      </c>
      <c r="AL422" t="s">
        <v>2595</v>
      </c>
      <c r="AM422" t="s">
        <v>2596</v>
      </c>
      <c r="AO422" t="s">
        <v>2597</v>
      </c>
      <c r="AP422" t="s">
        <v>2598</v>
      </c>
      <c r="AQ422" t="s">
        <v>92</v>
      </c>
      <c r="AS422" t="s">
        <v>93</v>
      </c>
      <c r="AT422">
        <v>39.99</v>
      </c>
      <c r="AU422">
        <v>1</v>
      </c>
      <c r="AV422">
        <v>39.99</v>
      </c>
      <c r="AW422">
        <v>0</v>
      </c>
      <c r="AY422">
        <v>0</v>
      </c>
      <c r="AZ422">
        <v>39.99</v>
      </c>
      <c r="BB422" t="s">
        <v>94</v>
      </c>
      <c r="BD422" t="s">
        <v>94</v>
      </c>
      <c r="BE422" t="s">
        <v>93</v>
      </c>
      <c r="BF422">
        <v>0</v>
      </c>
      <c r="BI422" t="s">
        <v>93</v>
      </c>
      <c r="BR422" t="s">
        <v>2595</v>
      </c>
    </row>
    <row r="423" spans="1:71" x14ac:dyDescent="0.2">
      <c r="A423" t="s">
        <v>2483</v>
      </c>
      <c r="B423" t="s">
        <v>2599</v>
      </c>
      <c r="C423" t="s">
        <v>73</v>
      </c>
      <c r="E423">
        <v>1</v>
      </c>
      <c r="F423" t="s">
        <v>74</v>
      </c>
      <c r="G423">
        <v>5.19</v>
      </c>
      <c r="H423">
        <v>0</v>
      </c>
      <c r="I423">
        <v>0</v>
      </c>
      <c r="J423">
        <v>0</v>
      </c>
      <c r="K423">
        <v>5.19</v>
      </c>
      <c r="L423" t="s">
        <v>422</v>
      </c>
      <c r="N423" t="s">
        <v>76</v>
      </c>
      <c r="O423" t="s">
        <v>77</v>
      </c>
      <c r="P423" t="s">
        <v>2483</v>
      </c>
      <c r="Q423" t="s">
        <v>194</v>
      </c>
      <c r="R423" t="s">
        <v>519</v>
      </c>
      <c r="S423" s="1">
        <v>45816</v>
      </c>
      <c r="T423" t="s">
        <v>2600</v>
      </c>
      <c r="U423">
        <v>1</v>
      </c>
      <c r="V423" t="s">
        <v>80</v>
      </c>
      <c r="W423">
        <v>5.19</v>
      </c>
      <c r="X423">
        <v>0</v>
      </c>
      <c r="Z423">
        <v>0</v>
      </c>
      <c r="AA423">
        <v>5.19</v>
      </c>
      <c r="AB423" t="s">
        <v>691</v>
      </c>
      <c r="AC423" t="s">
        <v>448</v>
      </c>
      <c r="AD423" t="s">
        <v>2601</v>
      </c>
      <c r="AE423" t="s">
        <v>2602</v>
      </c>
      <c r="AF423" t="str">
        <f>"40141600"</f>
        <v>40141600</v>
      </c>
      <c r="AG423" t="s">
        <v>289</v>
      </c>
      <c r="AH423" t="s">
        <v>1115</v>
      </c>
      <c r="AI423" t="s">
        <v>1116</v>
      </c>
      <c r="AJ423" t="s">
        <v>1116</v>
      </c>
      <c r="AL423" t="s">
        <v>1305</v>
      </c>
      <c r="AM423" t="s">
        <v>1305</v>
      </c>
      <c r="AO423" t="s">
        <v>2603</v>
      </c>
      <c r="AP423" t="s">
        <v>2603</v>
      </c>
      <c r="AQ423" t="s">
        <v>92</v>
      </c>
      <c r="AS423" t="s">
        <v>93</v>
      </c>
      <c r="AT423">
        <v>5.19</v>
      </c>
      <c r="AU423">
        <v>1</v>
      </c>
      <c r="AV423">
        <v>5.19</v>
      </c>
      <c r="AW423">
        <v>0</v>
      </c>
      <c r="AY423">
        <v>0</v>
      </c>
      <c r="AZ423">
        <v>5.19</v>
      </c>
      <c r="BB423" t="s">
        <v>94</v>
      </c>
      <c r="BD423" t="s">
        <v>94</v>
      </c>
      <c r="BE423" t="s">
        <v>431</v>
      </c>
      <c r="BF423">
        <v>0.28000000000000003</v>
      </c>
      <c r="BI423" t="s">
        <v>93</v>
      </c>
      <c r="BR423" t="s">
        <v>1305</v>
      </c>
    </row>
    <row r="424" spans="1:71" x14ac:dyDescent="0.2">
      <c r="A424" t="s">
        <v>2483</v>
      </c>
      <c r="B424" t="s">
        <v>2604</v>
      </c>
      <c r="C424" t="s">
        <v>73</v>
      </c>
      <c r="E424">
        <v>1</v>
      </c>
      <c r="F424" t="s">
        <v>74</v>
      </c>
      <c r="G424">
        <v>9.48</v>
      </c>
      <c r="H424">
        <v>0</v>
      </c>
      <c r="I424">
        <v>0</v>
      </c>
      <c r="J424">
        <v>0</v>
      </c>
      <c r="K424">
        <v>9.48</v>
      </c>
      <c r="L424" t="s">
        <v>422</v>
      </c>
      <c r="N424" t="s">
        <v>76</v>
      </c>
      <c r="O424" t="s">
        <v>77</v>
      </c>
      <c r="P424" s="1">
        <v>45665</v>
      </c>
      <c r="Q424" t="s">
        <v>194</v>
      </c>
      <c r="R424" t="s">
        <v>519</v>
      </c>
      <c r="S424" s="1">
        <v>45816</v>
      </c>
      <c r="T424" t="s">
        <v>2605</v>
      </c>
      <c r="U424">
        <v>1</v>
      </c>
      <c r="V424" t="s">
        <v>80</v>
      </c>
      <c r="W424">
        <v>9.48</v>
      </c>
      <c r="X424">
        <v>0</v>
      </c>
      <c r="Z424">
        <v>0</v>
      </c>
      <c r="AA424">
        <v>9.48</v>
      </c>
      <c r="AB424" t="s">
        <v>691</v>
      </c>
      <c r="AC424" t="s">
        <v>879</v>
      </c>
      <c r="AD424" t="s">
        <v>2606</v>
      </c>
      <c r="AE424" t="s">
        <v>2607</v>
      </c>
      <c r="AF424" t="str">
        <f>"52152000"</f>
        <v>52152000</v>
      </c>
      <c r="AG424" t="s">
        <v>158</v>
      </c>
      <c r="AH424" t="s">
        <v>1281</v>
      </c>
      <c r="AI424" t="s">
        <v>2608</v>
      </c>
      <c r="AJ424" t="s">
        <v>2608</v>
      </c>
      <c r="AL424" t="s">
        <v>2609</v>
      </c>
      <c r="AM424" t="s">
        <v>2610</v>
      </c>
      <c r="AO424" t="s">
        <v>2611</v>
      </c>
      <c r="AQ424" t="s">
        <v>92</v>
      </c>
      <c r="AS424" t="s">
        <v>93</v>
      </c>
      <c r="AT424">
        <v>9.48</v>
      </c>
      <c r="AU424">
        <v>1</v>
      </c>
      <c r="AV424">
        <v>9.48</v>
      </c>
      <c r="AW424">
        <v>0</v>
      </c>
      <c r="AY424">
        <v>0</v>
      </c>
      <c r="AZ424">
        <v>9.48</v>
      </c>
      <c r="BB424" t="s">
        <v>94</v>
      </c>
      <c r="BD424" t="s">
        <v>94</v>
      </c>
      <c r="BE424" t="s">
        <v>431</v>
      </c>
      <c r="BF424">
        <v>2.5099999999999998</v>
      </c>
      <c r="BI424" t="s">
        <v>93</v>
      </c>
      <c r="BR424" t="s">
        <v>2609</v>
      </c>
    </row>
    <row r="425" spans="1:71" x14ac:dyDescent="0.2">
      <c r="A425" t="s">
        <v>2483</v>
      </c>
      <c r="B425" t="s">
        <v>2612</v>
      </c>
      <c r="C425" t="s">
        <v>73</v>
      </c>
      <c r="E425">
        <v>1</v>
      </c>
      <c r="F425" t="s">
        <v>74</v>
      </c>
      <c r="G425">
        <v>44.64</v>
      </c>
      <c r="H425">
        <v>0</v>
      </c>
      <c r="I425">
        <v>0</v>
      </c>
      <c r="J425">
        <v>0</v>
      </c>
      <c r="K425">
        <v>44.64</v>
      </c>
      <c r="L425" t="s">
        <v>422</v>
      </c>
      <c r="N425" t="s">
        <v>76</v>
      </c>
      <c r="O425" t="s">
        <v>77</v>
      </c>
      <c r="P425" t="s">
        <v>2483</v>
      </c>
      <c r="Q425" t="s">
        <v>194</v>
      </c>
      <c r="R425" t="s">
        <v>519</v>
      </c>
      <c r="S425" s="1">
        <v>45665</v>
      </c>
      <c r="T425" t="s">
        <v>2546</v>
      </c>
      <c r="U425">
        <v>1</v>
      </c>
      <c r="V425" t="s">
        <v>80</v>
      </c>
      <c r="W425">
        <v>44.64</v>
      </c>
      <c r="X425">
        <v>0</v>
      </c>
      <c r="Z425">
        <v>0</v>
      </c>
      <c r="AA425">
        <v>44.64</v>
      </c>
      <c r="AB425" t="s">
        <v>196</v>
      </c>
      <c r="AC425" t="s">
        <v>131</v>
      </c>
      <c r="AD425" t="s">
        <v>2613</v>
      </c>
      <c r="AE425" t="s">
        <v>2614</v>
      </c>
      <c r="AF425" t="str">
        <f>"43211511"</f>
        <v>43211511</v>
      </c>
      <c r="AG425" t="s">
        <v>84</v>
      </c>
      <c r="AH425" t="s">
        <v>85</v>
      </c>
      <c r="AI425" t="s">
        <v>240</v>
      </c>
      <c r="AJ425" t="s">
        <v>2615</v>
      </c>
      <c r="AK425" t="s">
        <v>2616</v>
      </c>
      <c r="AL425" t="s">
        <v>2617</v>
      </c>
      <c r="AM425" t="s">
        <v>2617</v>
      </c>
      <c r="AO425" t="s">
        <v>2618</v>
      </c>
      <c r="AP425" t="s">
        <v>2618</v>
      </c>
      <c r="AQ425" t="s">
        <v>92</v>
      </c>
      <c r="AS425" t="s">
        <v>93</v>
      </c>
      <c r="AT425">
        <v>44.64</v>
      </c>
      <c r="AU425">
        <v>1</v>
      </c>
      <c r="AV425">
        <v>44.64</v>
      </c>
      <c r="AW425">
        <v>0</v>
      </c>
      <c r="AY425">
        <v>0</v>
      </c>
      <c r="AZ425">
        <v>44.64</v>
      </c>
      <c r="BB425" t="s">
        <v>94</v>
      </c>
      <c r="BD425" t="s">
        <v>94</v>
      </c>
      <c r="BE425" t="s">
        <v>431</v>
      </c>
      <c r="BF425">
        <v>2.35</v>
      </c>
      <c r="BI425" t="s">
        <v>93</v>
      </c>
      <c r="BR425" t="s">
        <v>2619</v>
      </c>
      <c r="BS425" t="s">
        <v>371</v>
      </c>
    </row>
    <row r="426" spans="1:71" x14ac:dyDescent="0.2">
      <c r="A426" t="s">
        <v>2483</v>
      </c>
      <c r="B426" t="s">
        <v>2620</v>
      </c>
      <c r="C426" t="s">
        <v>73</v>
      </c>
      <c r="E426">
        <v>1</v>
      </c>
      <c r="F426" t="s">
        <v>74</v>
      </c>
      <c r="G426">
        <v>139.94999999999999</v>
      </c>
      <c r="H426">
        <v>0</v>
      </c>
      <c r="I426">
        <v>0</v>
      </c>
      <c r="J426">
        <v>0</v>
      </c>
      <c r="K426">
        <v>139.94999999999999</v>
      </c>
      <c r="L426" t="s">
        <v>422</v>
      </c>
      <c r="N426" t="s">
        <v>76</v>
      </c>
      <c r="O426" t="s">
        <v>77</v>
      </c>
      <c r="P426" t="s">
        <v>2483</v>
      </c>
      <c r="Q426" t="s">
        <v>194</v>
      </c>
      <c r="R426" t="s">
        <v>519</v>
      </c>
      <c r="S426" s="1">
        <v>45665</v>
      </c>
      <c r="T426" t="s">
        <v>2546</v>
      </c>
      <c r="U426">
        <v>1</v>
      </c>
      <c r="V426" t="s">
        <v>80</v>
      </c>
      <c r="W426">
        <v>139.94999999999999</v>
      </c>
      <c r="X426">
        <v>0</v>
      </c>
      <c r="Z426">
        <v>0</v>
      </c>
      <c r="AA426">
        <v>139.94999999999999</v>
      </c>
      <c r="AB426" t="s">
        <v>196</v>
      </c>
      <c r="AC426" t="s">
        <v>448</v>
      </c>
      <c r="AD426" t="s">
        <v>2621</v>
      </c>
      <c r="AE426" t="s">
        <v>2622</v>
      </c>
      <c r="AF426" t="str">
        <f>"43211711"</f>
        <v>43211711</v>
      </c>
      <c r="AG426" t="s">
        <v>84</v>
      </c>
      <c r="AH426" t="s">
        <v>85</v>
      </c>
      <c r="AI426" t="s">
        <v>416</v>
      </c>
      <c r="AJ426" t="s">
        <v>1014</v>
      </c>
      <c r="AK426" t="s">
        <v>2623</v>
      </c>
      <c r="AL426" t="s">
        <v>2624</v>
      </c>
      <c r="AM426" t="s">
        <v>2625</v>
      </c>
      <c r="AO426" t="s">
        <v>2626</v>
      </c>
      <c r="AP426" t="str">
        <f>"428101"</f>
        <v>428101</v>
      </c>
      <c r="AQ426" t="s">
        <v>92</v>
      </c>
      <c r="AS426" t="s">
        <v>93</v>
      </c>
      <c r="AT426">
        <v>139.94999999999999</v>
      </c>
      <c r="AU426">
        <v>1</v>
      </c>
      <c r="AV426">
        <v>139.94999999999999</v>
      </c>
      <c r="AW426">
        <v>0</v>
      </c>
      <c r="AY426">
        <v>0</v>
      </c>
      <c r="AZ426">
        <v>139.94999999999999</v>
      </c>
      <c r="BB426" t="s">
        <v>94</v>
      </c>
      <c r="BD426" t="s">
        <v>94</v>
      </c>
      <c r="BE426" t="s">
        <v>93</v>
      </c>
      <c r="BF426">
        <v>0</v>
      </c>
      <c r="BI426" t="s">
        <v>93</v>
      </c>
      <c r="BR426" t="s">
        <v>2625</v>
      </c>
      <c r="BS426" t="s">
        <v>1989</v>
      </c>
    </row>
    <row r="427" spans="1:71" x14ac:dyDescent="0.2">
      <c r="A427" t="s">
        <v>2483</v>
      </c>
      <c r="B427" t="s">
        <v>2627</v>
      </c>
      <c r="C427" t="s">
        <v>73</v>
      </c>
      <c r="E427">
        <v>1</v>
      </c>
      <c r="F427" t="s">
        <v>74</v>
      </c>
      <c r="G427">
        <v>6.55</v>
      </c>
      <c r="H427">
        <v>0</v>
      </c>
      <c r="I427">
        <v>0</v>
      </c>
      <c r="J427">
        <v>0</v>
      </c>
      <c r="K427">
        <v>6.55</v>
      </c>
      <c r="L427" t="s">
        <v>422</v>
      </c>
      <c r="N427" t="s">
        <v>76</v>
      </c>
      <c r="O427" t="s">
        <v>77</v>
      </c>
      <c r="P427" s="1">
        <v>45665</v>
      </c>
      <c r="Q427" t="s">
        <v>194</v>
      </c>
      <c r="R427" t="s">
        <v>519</v>
      </c>
      <c r="S427" s="1">
        <v>45755</v>
      </c>
      <c r="T427" t="s">
        <v>2540</v>
      </c>
      <c r="U427">
        <v>1</v>
      </c>
      <c r="V427" t="s">
        <v>80</v>
      </c>
      <c r="W427">
        <v>6.55</v>
      </c>
      <c r="X427">
        <v>0</v>
      </c>
      <c r="Z427">
        <v>0</v>
      </c>
      <c r="AA427">
        <v>6.55</v>
      </c>
      <c r="AB427" t="s">
        <v>196</v>
      </c>
      <c r="AC427" t="s">
        <v>81</v>
      </c>
      <c r="AD427" t="s">
        <v>2628</v>
      </c>
      <c r="AE427" t="s">
        <v>2629</v>
      </c>
      <c r="AF427" t="str">
        <f>"52161600"</f>
        <v>52161600</v>
      </c>
      <c r="AG427" t="s">
        <v>158</v>
      </c>
      <c r="AH427" t="s">
        <v>186</v>
      </c>
      <c r="AI427" t="s">
        <v>341</v>
      </c>
      <c r="AJ427" t="s">
        <v>341</v>
      </c>
      <c r="AL427" t="s">
        <v>2630</v>
      </c>
      <c r="AM427" t="s">
        <v>2631</v>
      </c>
      <c r="AO427" t="str">
        <f>"1"</f>
        <v>1</v>
      </c>
      <c r="AP427" t="str">
        <f>"1"</f>
        <v>1</v>
      </c>
      <c r="AQ427" t="s">
        <v>92</v>
      </c>
      <c r="AS427" t="s">
        <v>93</v>
      </c>
      <c r="AT427">
        <v>6.55</v>
      </c>
      <c r="AU427">
        <v>1</v>
      </c>
      <c r="AV427">
        <v>6.55</v>
      </c>
      <c r="AW427">
        <v>0</v>
      </c>
      <c r="AY427">
        <v>0</v>
      </c>
      <c r="AZ427">
        <v>6.55</v>
      </c>
      <c r="BB427" t="s">
        <v>94</v>
      </c>
      <c r="BD427" t="s">
        <v>94</v>
      </c>
      <c r="BE427" t="s">
        <v>93</v>
      </c>
      <c r="BF427">
        <v>0</v>
      </c>
      <c r="BI427" t="s">
        <v>93</v>
      </c>
      <c r="BR427" t="s">
        <v>2632</v>
      </c>
    </row>
    <row r="428" spans="1:71" x14ac:dyDescent="0.2">
      <c r="A428" t="s">
        <v>2483</v>
      </c>
      <c r="B428" t="s">
        <v>2633</v>
      </c>
      <c r="C428" t="s">
        <v>73</v>
      </c>
      <c r="E428">
        <v>1</v>
      </c>
      <c r="F428" t="s">
        <v>74</v>
      </c>
      <c r="G428">
        <v>21.48</v>
      </c>
      <c r="H428">
        <v>0</v>
      </c>
      <c r="I428">
        <v>-1.07</v>
      </c>
      <c r="J428">
        <v>0</v>
      </c>
      <c r="K428">
        <v>20.41</v>
      </c>
      <c r="L428" t="s">
        <v>422</v>
      </c>
      <c r="N428" t="s">
        <v>76</v>
      </c>
      <c r="O428" t="s">
        <v>77</v>
      </c>
      <c r="P428" t="s">
        <v>2483</v>
      </c>
      <c r="Q428" t="s">
        <v>194</v>
      </c>
      <c r="R428" t="s">
        <v>519</v>
      </c>
      <c r="S428" s="1">
        <v>45665</v>
      </c>
      <c r="T428" t="s">
        <v>2634</v>
      </c>
      <c r="U428">
        <v>1</v>
      </c>
      <c r="V428" t="s">
        <v>80</v>
      </c>
      <c r="W428">
        <v>21.48</v>
      </c>
      <c r="X428">
        <v>0</v>
      </c>
      <c r="Y428">
        <v>-1.07</v>
      </c>
      <c r="Z428">
        <v>0</v>
      </c>
      <c r="AA428">
        <v>20.41</v>
      </c>
      <c r="AB428" t="s">
        <v>196</v>
      </c>
      <c r="AC428" t="s">
        <v>635</v>
      </c>
      <c r="AD428" t="s">
        <v>2635</v>
      </c>
      <c r="AE428" t="s">
        <v>2636</v>
      </c>
      <c r="AF428" t="str">
        <f>"43211708"</f>
        <v>43211708</v>
      </c>
      <c r="AG428" t="s">
        <v>84</v>
      </c>
      <c r="AH428" t="s">
        <v>85</v>
      </c>
      <c r="AI428" t="s">
        <v>416</v>
      </c>
      <c r="AJ428" t="s">
        <v>417</v>
      </c>
      <c r="AL428" t="s">
        <v>2637</v>
      </c>
      <c r="AM428" t="s">
        <v>2638</v>
      </c>
      <c r="AO428" t="s">
        <v>2639</v>
      </c>
      <c r="AP428" t="s">
        <v>2639</v>
      </c>
      <c r="AQ428" t="s">
        <v>92</v>
      </c>
      <c r="AS428" t="s">
        <v>93</v>
      </c>
      <c r="AT428">
        <v>21.48</v>
      </c>
      <c r="AU428">
        <v>1</v>
      </c>
      <c r="AV428">
        <v>21.48</v>
      </c>
      <c r="AW428">
        <v>0</v>
      </c>
      <c r="AX428">
        <v>-1.07</v>
      </c>
      <c r="AY428">
        <v>0</v>
      </c>
      <c r="AZ428">
        <v>20.41</v>
      </c>
      <c r="BB428" t="s">
        <v>94</v>
      </c>
      <c r="BD428" t="s">
        <v>94</v>
      </c>
      <c r="BE428" t="s">
        <v>431</v>
      </c>
      <c r="BF428">
        <v>0.81</v>
      </c>
      <c r="BI428" t="s">
        <v>93</v>
      </c>
      <c r="BR428" t="s">
        <v>2640</v>
      </c>
    </row>
    <row r="429" spans="1:71" x14ac:dyDescent="0.2">
      <c r="A429" t="s">
        <v>2483</v>
      </c>
      <c r="B429" t="s">
        <v>2641</v>
      </c>
      <c r="C429" t="s">
        <v>73</v>
      </c>
      <c r="E429">
        <v>1</v>
      </c>
      <c r="F429" t="s">
        <v>74</v>
      </c>
      <c r="G429">
        <v>20.46</v>
      </c>
      <c r="H429">
        <v>6.49</v>
      </c>
      <c r="I429">
        <v>0</v>
      </c>
      <c r="J429">
        <v>0</v>
      </c>
      <c r="K429">
        <v>26.95</v>
      </c>
      <c r="L429" t="s">
        <v>422</v>
      </c>
      <c r="N429" t="s">
        <v>76</v>
      </c>
      <c r="O429" t="s">
        <v>77</v>
      </c>
      <c r="P429" t="s">
        <v>2483</v>
      </c>
      <c r="Q429" t="s">
        <v>194</v>
      </c>
      <c r="R429" t="s">
        <v>519</v>
      </c>
      <c r="S429" s="1">
        <v>45877</v>
      </c>
      <c r="T429" t="str">
        <f>"9300110571912765915149"</f>
        <v>9300110571912765915149</v>
      </c>
      <c r="U429">
        <v>1</v>
      </c>
      <c r="V429" t="s">
        <v>80</v>
      </c>
      <c r="W429">
        <v>20.46</v>
      </c>
      <c r="X429">
        <v>6.49</v>
      </c>
      <c r="Z429">
        <v>0</v>
      </c>
      <c r="AA429">
        <v>26.95</v>
      </c>
      <c r="AB429" t="s">
        <v>207</v>
      </c>
      <c r="AC429" t="s">
        <v>81</v>
      </c>
      <c r="AD429" t="s">
        <v>2642</v>
      </c>
      <c r="AE429" t="s">
        <v>2643</v>
      </c>
      <c r="AF429" t="str">
        <f>"26111704"</f>
        <v>26111704</v>
      </c>
      <c r="AG429" t="s">
        <v>118</v>
      </c>
      <c r="AH429" t="s">
        <v>224</v>
      </c>
      <c r="AI429" t="s">
        <v>533</v>
      </c>
      <c r="AJ429" t="s">
        <v>534</v>
      </c>
      <c r="AL429" t="s">
        <v>2644</v>
      </c>
      <c r="AM429" t="s">
        <v>2645</v>
      </c>
      <c r="AO429" t="s">
        <v>2646</v>
      </c>
      <c r="AP429" t="s">
        <v>2646</v>
      </c>
      <c r="AQ429" t="s">
        <v>92</v>
      </c>
      <c r="AS429" t="s">
        <v>93</v>
      </c>
      <c r="AT429">
        <v>20.46</v>
      </c>
      <c r="AU429">
        <v>1</v>
      </c>
      <c r="AV429">
        <v>20.46</v>
      </c>
      <c r="AW429">
        <v>6.49</v>
      </c>
      <c r="AY429">
        <v>0</v>
      </c>
      <c r="AZ429">
        <v>26.95</v>
      </c>
      <c r="BB429" t="s">
        <v>94</v>
      </c>
      <c r="BD429" t="s">
        <v>94</v>
      </c>
      <c r="BE429" t="s">
        <v>431</v>
      </c>
      <c r="BF429">
        <v>6.91</v>
      </c>
      <c r="BI429" t="s">
        <v>93</v>
      </c>
      <c r="BR429" t="s">
        <v>2647</v>
      </c>
    </row>
    <row r="430" spans="1:71" x14ac:dyDescent="0.2">
      <c r="A430" t="s">
        <v>2483</v>
      </c>
      <c r="B430" t="s">
        <v>2648</v>
      </c>
      <c r="C430" t="s">
        <v>73</v>
      </c>
      <c r="E430">
        <v>1</v>
      </c>
      <c r="F430" t="s">
        <v>74</v>
      </c>
      <c r="G430">
        <v>7.98</v>
      </c>
      <c r="H430">
        <v>0</v>
      </c>
      <c r="I430">
        <v>0</v>
      </c>
      <c r="J430">
        <v>0</v>
      </c>
      <c r="K430">
        <v>7.98</v>
      </c>
      <c r="L430" t="s">
        <v>422</v>
      </c>
      <c r="N430" t="s">
        <v>76</v>
      </c>
      <c r="O430" t="s">
        <v>77</v>
      </c>
      <c r="P430" t="s">
        <v>2483</v>
      </c>
      <c r="Q430" t="s">
        <v>194</v>
      </c>
      <c r="R430" t="s">
        <v>519</v>
      </c>
      <c r="S430" s="1">
        <v>45665</v>
      </c>
      <c r="T430" t="s">
        <v>2649</v>
      </c>
      <c r="U430">
        <v>1</v>
      </c>
      <c r="V430" t="s">
        <v>80</v>
      </c>
      <c r="W430">
        <v>7.98</v>
      </c>
      <c r="X430">
        <v>0</v>
      </c>
      <c r="Z430">
        <v>0</v>
      </c>
      <c r="AA430">
        <v>7.98</v>
      </c>
      <c r="AB430" t="s">
        <v>196</v>
      </c>
      <c r="AC430" t="s">
        <v>139</v>
      </c>
      <c r="AD430" t="s">
        <v>1383</v>
      </c>
      <c r="AE430" t="s">
        <v>1384</v>
      </c>
      <c r="AF430" t="str">
        <f>"43202222"</f>
        <v>43202222</v>
      </c>
      <c r="AG430" t="s">
        <v>84</v>
      </c>
      <c r="AH430" t="s">
        <v>112</v>
      </c>
      <c r="AI430" t="s">
        <v>328</v>
      </c>
      <c r="AJ430" t="s">
        <v>329</v>
      </c>
      <c r="AL430" t="s">
        <v>1385</v>
      </c>
      <c r="AM430" t="s">
        <v>1385</v>
      </c>
      <c r="AO430" t="s">
        <v>1386</v>
      </c>
      <c r="AP430" t="s">
        <v>1386</v>
      </c>
      <c r="AQ430" t="s">
        <v>92</v>
      </c>
      <c r="AS430" t="s">
        <v>93</v>
      </c>
      <c r="AT430">
        <v>7.98</v>
      </c>
      <c r="AU430">
        <v>1</v>
      </c>
      <c r="AV430">
        <v>7.98</v>
      </c>
      <c r="AW430">
        <v>0</v>
      </c>
      <c r="AY430">
        <v>0</v>
      </c>
      <c r="AZ430">
        <v>7.98</v>
      </c>
      <c r="BB430" t="s">
        <v>94</v>
      </c>
      <c r="BD430" t="s">
        <v>94</v>
      </c>
      <c r="BE430" t="s">
        <v>431</v>
      </c>
      <c r="BF430">
        <v>0.01</v>
      </c>
      <c r="BI430" t="s">
        <v>93</v>
      </c>
      <c r="BR430" t="s">
        <v>1385</v>
      </c>
    </row>
    <row r="431" spans="1:71" x14ac:dyDescent="0.2">
      <c r="A431" t="s">
        <v>2483</v>
      </c>
      <c r="B431" t="s">
        <v>2650</v>
      </c>
      <c r="C431" t="s">
        <v>73</v>
      </c>
      <c r="E431">
        <v>1</v>
      </c>
      <c r="F431" t="s">
        <v>74</v>
      </c>
      <c r="G431">
        <v>12.79</v>
      </c>
      <c r="H431">
        <v>0</v>
      </c>
      <c r="I431">
        <v>0</v>
      </c>
      <c r="J431">
        <v>0</v>
      </c>
      <c r="K431">
        <v>12.79</v>
      </c>
      <c r="L431" t="s">
        <v>422</v>
      </c>
      <c r="N431" t="s">
        <v>76</v>
      </c>
      <c r="O431" t="s">
        <v>77</v>
      </c>
      <c r="P431" t="s">
        <v>2483</v>
      </c>
      <c r="Q431" t="s">
        <v>194</v>
      </c>
      <c r="R431" t="s">
        <v>519</v>
      </c>
      <c r="S431" s="1">
        <v>45665</v>
      </c>
      <c r="T431" t="s">
        <v>2649</v>
      </c>
      <c r="U431">
        <v>1</v>
      </c>
      <c r="V431" t="s">
        <v>80</v>
      </c>
      <c r="W431">
        <v>12.79</v>
      </c>
      <c r="X431">
        <v>0</v>
      </c>
      <c r="Z431">
        <v>0</v>
      </c>
      <c r="AA431">
        <v>12.79</v>
      </c>
      <c r="AB431" t="s">
        <v>196</v>
      </c>
      <c r="AC431" t="s">
        <v>208</v>
      </c>
      <c r="AD431" t="s">
        <v>2651</v>
      </c>
      <c r="AE431" t="s">
        <v>2652</v>
      </c>
      <c r="AF431" t="str">
        <f>"45121600"</f>
        <v>45121600</v>
      </c>
      <c r="AG431" t="s">
        <v>211</v>
      </c>
      <c r="AH431" t="s">
        <v>212</v>
      </c>
      <c r="AI431" t="s">
        <v>213</v>
      </c>
      <c r="AJ431" t="s">
        <v>213</v>
      </c>
      <c r="AL431" t="s">
        <v>1305</v>
      </c>
      <c r="AM431" t="s">
        <v>1305</v>
      </c>
      <c r="AO431" t="s">
        <v>2653</v>
      </c>
      <c r="AP431" t="s">
        <v>2654</v>
      </c>
      <c r="AQ431" t="s">
        <v>92</v>
      </c>
      <c r="AS431" t="s">
        <v>93</v>
      </c>
      <c r="AT431">
        <v>12.79</v>
      </c>
      <c r="AU431">
        <v>1</v>
      </c>
      <c r="AV431">
        <v>12.79</v>
      </c>
      <c r="AW431">
        <v>0</v>
      </c>
      <c r="AY431">
        <v>0</v>
      </c>
      <c r="AZ431">
        <v>12.79</v>
      </c>
      <c r="BB431" t="s">
        <v>94</v>
      </c>
      <c r="BD431" t="s">
        <v>94</v>
      </c>
      <c r="BE431" t="s">
        <v>431</v>
      </c>
      <c r="BF431">
        <v>0.68</v>
      </c>
      <c r="BI431" t="s">
        <v>93</v>
      </c>
      <c r="BR431" t="s">
        <v>2310</v>
      </c>
    </row>
    <row r="432" spans="1:71" x14ac:dyDescent="0.2">
      <c r="A432" t="s">
        <v>2483</v>
      </c>
      <c r="B432" t="s">
        <v>2655</v>
      </c>
      <c r="C432" t="s">
        <v>73</v>
      </c>
      <c r="E432">
        <v>1</v>
      </c>
      <c r="F432" t="s">
        <v>74</v>
      </c>
      <c r="G432">
        <v>8.98</v>
      </c>
      <c r="H432">
        <v>0</v>
      </c>
      <c r="I432">
        <v>0</v>
      </c>
      <c r="J432">
        <v>0</v>
      </c>
      <c r="K432">
        <v>8.98</v>
      </c>
      <c r="L432" t="s">
        <v>422</v>
      </c>
      <c r="N432" t="s">
        <v>76</v>
      </c>
      <c r="O432" t="s">
        <v>77</v>
      </c>
      <c r="P432" t="s">
        <v>2483</v>
      </c>
      <c r="Q432" t="s">
        <v>194</v>
      </c>
      <c r="R432" t="s">
        <v>519</v>
      </c>
      <c r="S432" s="1">
        <v>45665</v>
      </c>
      <c r="T432" t="s">
        <v>2649</v>
      </c>
      <c r="U432">
        <v>1</v>
      </c>
      <c r="V432" t="s">
        <v>80</v>
      </c>
      <c r="W432">
        <v>8.98</v>
      </c>
      <c r="X432">
        <v>0</v>
      </c>
      <c r="Z432">
        <v>0</v>
      </c>
      <c r="AA432">
        <v>8.98</v>
      </c>
      <c r="AB432" t="s">
        <v>196</v>
      </c>
      <c r="AC432" t="s">
        <v>139</v>
      </c>
      <c r="AD432" t="s">
        <v>1469</v>
      </c>
      <c r="AE432" t="s">
        <v>1470</v>
      </c>
      <c r="AF432" t="str">
        <f>"52161600"</f>
        <v>52161600</v>
      </c>
      <c r="AG432" t="s">
        <v>158</v>
      </c>
      <c r="AH432" t="s">
        <v>186</v>
      </c>
      <c r="AI432" t="s">
        <v>341</v>
      </c>
      <c r="AJ432" t="s">
        <v>341</v>
      </c>
      <c r="AL432" t="s">
        <v>1471</v>
      </c>
      <c r="AM432" t="s">
        <v>1471</v>
      </c>
      <c r="AO432" t="s">
        <v>1472</v>
      </c>
      <c r="AP432" t="s">
        <v>1472</v>
      </c>
      <c r="AQ432" t="s">
        <v>92</v>
      </c>
      <c r="AS432" t="s">
        <v>93</v>
      </c>
      <c r="AT432">
        <v>8.98</v>
      </c>
      <c r="AU432">
        <v>1</v>
      </c>
      <c r="AV432">
        <v>8.98</v>
      </c>
      <c r="AW432">
        <v>0</v>
      </c>
      <c r="AY432">
        <v>0</v>
      </c>
      <c r="AZ432">
        <v>8.98</v>
      </c>
      <c r="BB432" t="s">
        <v>94</v>
      </c>
      <c r="BD432" t="s">
        <v>94</v>
      </c>
      <c r="BE432" t="s">
        <v>93</v>
      </c>
      <c r="BF432">
        <v>0</v>
      </c>
      <c r="BI432" t="s">
        <v>93</v>
      </c>
      <c r="BR432" t="s">
        <v>1473</v>
      </c>
    </row>
    <row r="433" spans="1:71" x14ac:dyDescent="0.2">
      <c r="A433" t="s">
        <v>2483</v>
      </c>
      <c r="B433" t="s">
        <v>2656</v>
      </c>
      <c r="C433" t="s">
        <v>73</v>
      </c>
      <c r="E433">
        <v>1</v>
      </c>
      <c r="F433" t="s">
        <v>74</v>
      </c>
      <c r="G433">
        <v>23.99</v>
      </c>
      <c r="H433">
        <v>0</v>
      </c>
      <c r="I433">
        <v>0</v>
      </c>
      <c r="J433">
        <v>0</v>
      </c>
      <c r="K433">
        <v>23.99</v>
      </c>
      <c r="L433" t="s">
        <v>422</v>
      </c>
      <c r="N433" t="s">
        <v>76</v>
      </c>
      <c r="O433" t="s">
        <v>77</v>
      </c>
      <c r="P433" t="s">
        <v>2483</v>
      </c>
      <c r="Q433" t="s">
        <v>194</v>
      </c>
      <c r="R433" t="s">
        <v>519</v>
      </c>
      <c r="S433" s="1">
        <v>45665</v>
      </c>
      <c r="T433" t="s">
        <v>2657</v>
      </c>
      <c r="U433">
        <v>1</v>
      </c>
      <c r="V433" t="s">
        <v>80</v>
      </c>
      <c r="W433">
        <v>23.99</v>
      </c>
      <c r="X433">
        <v>0</v>
      </c>
      <c r="Z433">
        <v>0</v>
      </c>
      <c r="AA433">
        <v>23.99</v>
      </c>
      <c r="AB433" t="s">
        <v>196</v>
      </c>
      <c r="AC433" t="s">
        <v>475</v>
      </c>
      <c r="AD433" t="s">
        <v>2658</v>
      </c>
      <c r="AE433" t="s">
        <v>2659</v>
      </c>
      <c r="AF433" t="str">
        <f>"54111704"</f>
        <v>54111704</v>
      </c>
      <c r="AG433" t="s">
        <v>232</v>
      </c>
      <c r="AH433" t="s">
        <v>233</v>
      </c>
      <c r="AI433" t="s">
        <v>234</v>
      </c>
      <c r="AJ433" t="s">
        <v>235</v>
      </c>
      <c r="AL433" t="s">
        <v>478</v>
      </c>
      <c r="AM433" t="s">
        <v>478</v>
      </c>
      <c r="AO433" t="s">
        <v>2660</v>
      </c>
      <c r="AP433" t="s">
        <v>2660</v>
      </c>
      <c r="AQ433" t="s">
        <v>92</v>
      </c>
      <c r="AS433" t="s">
        <v>93</v>
      </c>
      <c r="AT433">
        <v>23.99</v>
      </c>
      <c r="AU433">
        <v>1</v>
      </c>
      <c r="AV433">
        <v>23.99</v>
      </c>
      <c r="AW433">
        <v>0</v>
      </c>
      <c r="AY433">
        <v>0</v>
      </c>
      <c r="AZ433">
        <v>23.99</v>
      </c>
      <c r="BB433" t="s">
        <v>94</v>
      </c>
      <c r="BD433" t="s">
        <v>94</v>
      </c>
      <c r="BE433" t="s">
        <v>93</v>
      </c>
      <c r="BF433">
        <v>0</v>
      </c>
      <c r="BI433" t="s">
        <v>93</v>
      </c>
      <c r="BR433" t="s">
        <v>2661</v>
      </c>
    </row>
    <row r="434" spans="1:71" x14ac:dyDescent="0.2">
      <c r="A434" t="s">
        <v>2483</v>
      </c>
      <c r="B434" t="s">
        <v>2662</v>
      </c>
      <c r="C434" t="s">
        <v>73</v>
      </c>
      <c r="E434">
        <v>1</v>
      </c>
      <c r="F434" t="s">
        <v>74</v>
      </c>
      <c r="G434">
        <v>11.55</v>
      </c>
      <c r="H434">
        <v>0</v>
      </c>
      <c r="I434">
        <v>0</v>
      </c>
      <c r="J434">
        <v>0</v>
      </c>
      <c r="K434">
        <v>11.55</v>
      </c>
      <c r="L434" t="s">
        <v>422</v>
      </c>
      <c r="N434" t="s">
        <v>76</v>
      </c>
      <c r="O434" t="s">
        <v>77</v>
      </c>
      <c r="P434" s="1">
        <v>45724</v>
      </c>
      <c r="Q434" t="s">
        <v>194</v>
      </c>
      <c r="R434" t="s">
        <v>519</v>
      </c>
      <c r="S434" s="1">
        <v>45755</v>
      </c>
      <c r="T434" t="s">
        <v>2663</v>
      </c>
      <c r="U434">
        <v>1</v>
      </c>
      <c r="V434" t="s">
        <v>80</v>
      </c>
      <c r="W434">
        <v>11.55</v>
      </c>
      <c r="X434">
        <v>0</v>
      </c>
      <c r="Z434">
        <v>0</v>
      </c>
      <c r="AA434">
        <v>11.55</v>
      </c>
      <c r="AB434" t="s">
        <v>196</v>
      </c>
      <c r="AC434" t="s">
        <v>131</v>
      </c>
      <c r="AD434" t="s">
        <v>2664</v>
      </c>
      <c r="AE434" t="s">
        <v>2665</v>
      </c>
      <c r="AF434" t="str">
        <f>"43200000"</f>
        <v>43200000</v>
      </c>
      <c r="AG434" t="s">
        <v>84</v>
      </c>
      <c r="AH434" t="s">
        <v>112</v>
      </c>
      <c r="AI434" t="s">
        <v>112</v>
      </c>
      <c r="AJ434" t="s">
        <v>112</v>
      </c>
      <c r="AL434" t="s">
        <v>1971</v>
      </c>
      <c r="AM434" t="s">
        <v>1972</v>
      </c>
      <c r="AO434" t="s">
        <v>2666</v>
      </c>
      <c r="AQ434" t="s">
        <v>92</v>
      </c>
      <c r="AS434" t="s">
        <v>93</v>
      </c>
      <c r="AT434">
        <v>11.55</v>
      </c>
      <c r="AU434">
        <v>1</v>
      </c>
      <c r="AV434">
        <v>11.55</v>
      </c>
      <c r="AW434">
        <v>0</v>
      </c>
      <c r="AY434">
        <v>0</v>
      </c>
      <c r="AZ434">
        <v>11.55</v>
      </c>
      <c r="BB434" t="s">
        <v>94</v>
      </c>
      <c r="BD434" t="s">
        <v>94</v>
      </c>
      <c r="BE434" t="s">
        <v>93</v>
      </c>
      <c r="BF434">
        <v>0</v>
      </c>
      <c r="BI434" t="s">
        <v>93</v>
      </c>
      <c r="BR434" t="s">
        <v>1973</v>
      </c>
    </row>
    <row r="435" spans="1:71" x14ac:dyDescent="0.2">
      <c r="A435" t="s">
        <v>2483</v>
      </c>
      <c r="B435" t="s">
        <v>2667</v>
      </c>
      <c r="C435" t="s">
        <v>73</v>
      </c>
      <c r="E435">
        <v>1</v>
      </c>
      <c r="F435" t="s">
        <v>74</v>
      </c>
      <c r="G435">
        <v>24.29</v>
      </c>
      <c r="H435">
        <v>0</v>
      </c>
      <c r="I435">
        <v>0</v>
      </c>
      <c r="J435">
        <v>0</v>
      </c>
      <c r="K435">
        <v>24.29</v>
      </c>
      <c r="L435" t="s">
        <v>422</v>
      </c>
      <c r="N435" t="s">
        <v>76</v>
      </c>
      <c r="O435" t="s">
        <v>77</v>
      </c>
      <c r="P435" t="s">
        <v>2483</v>
      </c>
      <c r="Q435" t="s">
        <v>194</v>
      </c>
      <c r="R435" t="s">
        <v>519</v>
      </c>
      <c r="S435" s="1">
        <v>45665</v>
      </c>
      <c r="T435" t="s">
        <v>2657</v>
      </c>
      <c r="U435">
        <v>1</v>
      </c>
      <c r="V435" t="s">
        <v>80</v>
      </c>
      <c r="W435">
        <v>24.29</v>
      </c>
      <c r="X435">
        <v>0</v>
      </c>
      <c r="Z435">
        <v>0</v>
      </c>
      <c r="AA435">
        <v>24.29</v>
      </c>
      <c r="AB435" t="s">
        <v>196</v>
      </c>
      <c r="AC435" t="s">
        <v>81</v>
      </c>
      <c r="AD435" t="s">
        <v>2668</v>
      </c>
      <c r="AE435" t="s">
        <v>2669</v>
      </c>
      <c r="AF435" t="str">
        <f>"43211609"</f>
        <v>43211609</v>
      </c>
      <c r="AG435" t="s">
        <v>84</v>
      </c>
      <c r="AH435" t="s">
        <v>85</v>
      </c>
      <c r="AI435" t="s">
        <v>86</v>
      </c>
      <c r="AJ435" t="s">
        <v>178</v>
      </c>
      <c r="AL435" t="s">
        <v>2670</v>
      </c>
      <c r="AM435" t="s">
        <v>2671</v>
      </c>
      <c r="AO435" t="s">
        <v>2672</v>
      </c>
      <c r="AQ435" t="s">
        <v>92</v>
      </c>
      <c r="AS435" t="s">
        <v>93</v>
      </c>
      <c r="AT435">
        <v>24.29</v>
      </c>
      <c r="AU435">
        <v>1</v>
      </c>
      <c r="AV435">
        <v>24.29</v>
      </c>
      <c r="AW435">
        <v>0</v>
      </c>
      <c r="AY435">
        <v>0</v>
      </c>
      <c r="AZ435">
        <v>24.29</v>
      </c>
      <c r="BB435" t="s">
        <v>94</v>
      </c>
      <c r="BD435" t="s">
        <v>94</v>
      </c>
      <c r="BE435" t="s">
        <v>93</v>
      </c>
      <c r="BF435">
        <v>0</v>
      </c>
      <c r="BI435" t="s">
        <v>93</v>
      </c>
      <c r="BR435" t="s">
        <v>2673</v>
      </c>
    </row>
    <row r="436" spans="1:71" x14ac:dyDescent="0.2">
      <c r="A436" t="s">
        <v>2483</v>
      </c>
      <c r="B436" t="s">
        <v>2674</v>
      </c>
      <c r="C436" t="s">
        <v>73</v>
      </c>
      <c r="E436">
        <v>1</v>
      </c>
      <c r="F436" t="s">
        <v>74</v>
      </c>
      <c r="G436">
        <v>7.99</v>
      </c>
      <c r="H436">
        <v>0</v>
      </c>
      <c r="I436">
        <v>0</v>
      </c>
      <c r="J436">
        <v>0</v>
      </c>
      <c r="K436">
        <v>7.99</v>
      </c>
      <c r="L436" t="s">
        <v>422</v>
      </c>
      <c r="N436" t="s">
        <v>76</v>
      </c>
      <c r="O436" t="s">
        <v>77</v>
      </c>
      <c r="P436" s="1">
        <v>45724</v>
      </c>
      <c r="Q436" t="s">
        <v>194</v>
      </c>
      <c r="R436" t="s">
        <v>519</v>
      </c>
      <c r="S436" s="1">
        <v>45755</v>
      </c>
      <c r="T436" t="s">
        <v>2663</v>
      </c>
      <c r="U436">
        <v>1</v>
      </c>
      <c r="V436" t="s">
        <v>80</v>
      </c>
      <c r="W436">
        <v>7.99</v>
      </c>
      <c r="X436">
        <v>0</v>
      </c>
      <c r="Z436">
        <v>0</v>
      </c>
      <c r="AA436">
        <v>7.99</v>
      </c>
      <c r="AB436" t="s">
        <v>196</v>
      </c>
      <c r="AC436" t="s">
        <v>490</v>
      </c>
      <c r="AD436" t="s">
        <v>2675</v>
      </c>
      <c r="AE436" t="s">
        <v>2676</v>
      </c>
      <c r="AF436" t="str">
        <f>"52161600"</f>
        <v>52161600</v>
      </c>
      <c r="AG436" t="s">
        <v>158</v>
      </c>
      <c r="AH436" t="s">
        <v>186</v>
      </c>
      <c r="AI436" t="s">
        <v>341</v>
      </c>
      <c r="AJ436" t="s">
        <v>341</v>
      </c>
      <c r="AL436" t="s">
        <v>2677</v>
      </c>
      <c r="AM436" t="s">
        <v>2677</v>
      </c>
      <c r="AO436" t="s">
        <v>2678</v>
      </c>
      <c r="AP436" t="s">
        <v>2678</v>
      </c>
      <c r="AQ436" t="s">
        <v>92</v>
      </c>
      <c r="AS436" t="s">
        <v>93</v>
      </c>
      <c r="AT436">
        <v>7.99</v>
      </c>
      <c r="AU436">
        <v>1</v>
      </c>
      <c r="AV436">
        <v>7.99</v>
      </c>
      <c r="AW436">
        <v>0</v>
      </c>
      <c r="AY436">
        <v>0</v>
      </c>
      <c r="AZ436">
        <v>7.99</v>
      </c>
      <c r="BB436" t="s">
        <v>94</v>
      </c>
      <c r="BD436" t="s">
        <v>94</v>
      </c>
      <c r="BE436" t="s">
        <v>93</v>
      </c>
      <c r="BF436">
        <v>0</v>
      </c>
      <c r="BI436" t="s">
        <v>93</v>
      </c>
      <c r="BR436" t="s">
        <v>2679</v>
      </c>
    </row>
    <row r="437" spans="1:71" x14ac:dyDescent="0.2">
      <c r="A437" t="s">
        <v>2483</v>
      </c>
      <c r="B437" t="s">
        <v>2680</v>
      </c>
      <c r="C437" t="s">
        <v>73</v>
      </c>
      <c r="E437">
        <v>1</v>
      </c>
      <c r="F437" t="s">
        <v>74</v>
      </c>
      <c r="G437">
        <v>35.24</v>
      </c>
      <c r="H437">
        <v>0</v>
      </c>
      <c r="I437">
        <v>0</v>
      </c>
      <c r="J437">
        <v>0</v>
      </c>
      <c r="K437">
        <v>35.24</v>
      </c>
      <c r="L437" t="s">
        <v>422</v>
      </c>
      <c r="N437" t="s">
        <v>76</v>
      </c>
      <c r="O437" t="s">
        <v>77</v>
      </c>
      <c r="P437" t="s">
        <v>2483</v>
      </c>
      <c r="Q437" t="s">
        <v>194</v>
      </c>
      <c r="R437" t="s">
        <v>519</v>
      </c>
      <c r="S437" s="1">
        <v>45665</v>
      </c>
      <c r="T437" t="s">
        <v>2649</v>
      </c>
      <c r="U437">
        <v>1</v>
      </c>
      <c r="V437" t="s">
        <v>80</v>
      </c>
      <c r="W437">
        <v>35.24</v>
      </c>
      <c r="X437">
        <v>0</v>
      </c>
      <c r="Z437">
        <v>0</v>
      </c>
      <c r="AA437">
        <v>35.24</v>
      </c>
      <c r="AB437" t="s">
        <v>196</v>
      </c>
      <c r="AC437" t="s">
        <v>1421</v>
      </c>
      <c r="AD437" t="s">
        <v>1459</v>
      </c>
      <c r="AE437" t="s">
        <v>1460</v>
      </c>
      <c r="AF437" t="str">
        <f>"46182001"</f>
        <v>46182001</v>
      </c>
      <c r="AG437" t="s">
        <v>451</v>
      </c>
      <c r="AH437" t="s">
        <v>1461</v>
      </c>
      <c r="AI437" t="s">
        <v>1462</v>
      </c>
      <c r="AJ437" t="s">
        <v>1463</v>
      </c>
      <c r="AK437" t="s">
        <v>1464</v>
      </c>
      <c r="AL437" t="s">
        <v>1465</v>
      </c>
      <c r="AM437" t="s">
        <v>1466</v>
      </c>
      <c r="AO437" t="s">
        <v>1467</v>
      </c>
      <c r="AP437" t="s">
        <v>1467</v>
      </c>
      <c r="AQ437" t="s">
        <v>92</v>
      </c>
      <c r="AS437" t="s">
        <v>93</v>
      </c>
      <c r="AT437">
        <v>35.24</v>
      </c>
      <c r="AU437">
        <v>1</v>
      </c>
      <c r="AV437">
        <v>35.24</v>
      </c>
      <c r="AW437">
        <v>0</v>
      </c>
      <c r="AY437">
        <v>0</v>
      </c>
      <c r="AZ437">
        <v>35.24</v>
      </c>
      <c r="BB437" t="s">
        <v>94</v>
      </c>
      <c r="BD437" t="s">
        <v>94</v>
      </c>
      <c r="BE437" t="s">
        <v>93</v>
      </c>
      <c r="BF437">
        <v>0</v>
      </c>
      <c r="BI437" t="s">
        <v>93</v>
      </c>
      <c r="BR437" t="s">
        <v>324</v>
      </c>
    </row>
    <row r="438" spans="1:71" x14ac:dyDescent="0.2">
      <c r="A438" t="s">
        <v>2483</v>
      </c>
      <c r="B438" t="s">
        <v>2681</v>
      </c>
      <c r="C438" t="s">
        <v>73</v>
      </c>
      <c r="E438">
        <v>1</v>
      </c>
      <c r="F438" t="s">
        <v>74</v>
      </c>
      <c r="G438">
        <v>10.99</v>
      </c>
      <c r="H438">
        <v>0</v>
      </c>
      <c r="I438">
        <v>0</v>
      </c>
      <c r="J438">
        <v>0</v>
      </c>
      <c r="K438">
        <v>10.99</v>
      </c>
      <c r="L438" t="s">
        <v>422</v>
      </c>
      <c r="N438" t="s">
        <v>76</v>
      </c>
      <c r="O438" t="s">
        <v>77</v>
      </c>
      <c r="P438" t="s">
        <v>2483</v>
      </c>
      <c r="Q438" t="s">
        <v>194</v>
      </c>
      <c r="R438" t="s">
        <v>519</v>
      </c>
      <c r="S438" s="1">
        <v>45665</v>
      </c>
      <c r="T438" t="s">
        <v>2649</v>
      </c>
      <c r="U438">
        <v>1</v>
      </c>
      <c r="V438" t="s">
        <v>80</v>
      </c>
      <c r="W438">
        <v>10.99</v>
      </c>
      <c r="X438">
        <v>0</v>
      </c>
      <c r="Z438">
        <v>0</v>
      </c>
      <c r="AA438">
        <v>10.99</v>
      </c>
      <c r="AB438" t="s">
        <v>196</v>
      </c>
      <c r="AC438" t="s">
        <v>333</v>
      </c>
      <c r="AD438" t="s">
        <v>1456</v>
      </c>
      <c r="AE438" t="s">
        <v>1457</v>
      </c>
      <c r="AF438" t="str">
        <f>"54111704"</f>
        <v>54111704</v>
      </c>
      <c r="AG438" t="s">
        <v>232</v>
      </c>
      <c r="AH438" t="s">
        <v>233</v>
      </c>
      <c r="AI438" t="s">
        <v>234</v>
      </c>
      <c r="AJ438" t="s">
        <v>235</v>
      </c>
      <c r="AL438" t="s">
        <v>236</v>
      </c>
      <c r="AQ438" t="s">
        <v>92</v>
      </c>
      <c r="AS438" t="s">
        <v>93</v>
      </c>
      <c r="AT438">
        <v>10.99</v>
      </c>
      <c r="AU438">
        <v>1</v>
      </c>
      <c r="AV438">
        <v>10.99</v>
      </c>
      <c r="AW438">
        <v>0</v>
      </c>
      <c r="AY438">
        <v>0</v>
      </c>
      <c r="AZ438">
        <v>10.99</v>
      </c>
      <c r="BB438" t="s">
        <v>94</v>
      </c>
      <c r="BD438" t="s">
        <v>94</v>
      </c>
      <c r="BE438" t="s">
        <v>93</v>
      </c>
      <c r="BF438">
        <v>0</v>
      </c>
      <c r="BI438" t="s">
        <v>93</v>
      </c>
      <c r="BR438" t="s">
        <v>236</v>
      </c>
    </row>
    <row r="439" spans="1:71" x14ac:dyDescent="0.2">
      <c r="A439" t="s">
        <v>2483</v>
      </c>
      <c r="B439" t="s">
        <v>2682</v>
      </c>
      <c r="C439" t="s">
        <v>73</v>
      </c>
      <c r="E439">
        <v>1</v>
      </c>
      <c r="F439" t="s">
        <v>74</v>
      </c>
      <c r="G439">
        <v>14.99</v>
      </c>
      <c r="H439">
        <v>0</v>
      </c>
      <c r="I439">
        <v>0</v>
      </c>
      <c r="J439">
        <v>0</v>
      </c>
      <c r="K439">
        <v>14.99</v>
      </c>
      <c r="L439" t="s">
        <v>422</v>
      </c>
      <c r="N439" t="s">
        <v>76</v>
      </c>
      <c r="O439" t="s">
        <v>77</v>
      </c>
      <c r="P439" t="s">
        <v>2483</v>
      </c>
      <c r="Q439" t="s">
        <v>194</v>
      </c>
      <c r="R439" t="s">
        <v>519</v>
      </c>
      <c r="S439" s="1">
        <v>45665</v>
      </c>
      <c r="T439" t="s">
        <v>2657</v>
      </c>
      <c r="U439">
        <v>1</v>
      </c>
      <c r="V439" t="s">
        <v>80</v>
      </c>
      <c r="W439">
        <v>14.99</v>
      </c>
      <c r="X439">
        <v>0</v>
      </c>
      <c r="Z439">
        <v>0</v>
      </c>
      <c r="AA439">
        <v>14.99</v>
      </c>
      <c r="AB439" t="s">
        <v>196</v>
      </c>
      <c r="AC439" t="s">
        <v>115</v>
      </c>
      <c r="AD439" t="s">
        <v>2683</v>
      </c>
      <c r="AE439" t="s">
        <v>2684</v>
      </c>
      <c r="AF439" t="str">
        <f>"43191610"</f>
        <v>43191610</v>
      </c>
      <c r="AG439" t="s">
        <v>84</v>
      </c>
      <c r="AH439" t="s">
        <v>100</v>
      </c>
      <c r="AI439" t="s">
        <v>101</v>
      </c>
      <c r="AJ439" t="s">
        <v>2685</v>
      </c>
      <c r="AL439" t="s">
        <v>2686</v>
      </c>
      <c r="AM439" t="s">
        <v>2687</v>
      </c>
      <c r="AO439" t="s">
        <v>2688</v>
      </c>
      <c r="AP439" t="s">
        <v>2688</v>
      </c>
      <c r="AQ439" t="s">
        <v>92</v>
      </c>
      <c r="AS439" t="s">
        <v>93</v>
      </c>
      <c r="AT439">
        <v>14.99</v>
      </c>
      <c r="AU439">
        <v>1</v>
      </c>
      <c r="AV439">
        <v>14.99</v>
      </c>
      <c r="AW439">
        <v>0</v>
      </c>
      <c r="AY439">
        <v>0</v>
      </c>
      <c r="AZ439">
        <v>14.99</v>
      </c>
      <c r="BB439" t="s">
        <v>94</v>
      </c>
      <c r="BD439" t="s">
        <v>94</v>
      </c>
      <c r="BE439" t="s">
        <v>93</v>
      </c>
      <c r="BF439">
        <v>0</v>
      </c>
      <c r="BI439" t="s">
        <v>93</v>
      </c>
      <c r="BR439" t="s">
        <v>2687</v>
      </c>
    </row>
    <row r="440" spans="1:71" x14ac:dyDescent="0.2">
      <c r="A440" t="s">
        <v>2483</v>
      </c>
      <c r="B440" t="s">
        <v>2689</v>
      </c>
      <c r="C440" t="s">
        <v>73</v>
      </c>
      <c r="E440">
        <v>1</v>
      </c>
      <c r="F440" t="s">
        <v>74</v>
      </c>
      <c r="G440">
        <v>14.7</v>
      </c>
      <c r="H440">
        <v>0</v>
      </c>
      <c r="I440">
        <v>0</v>
      </c>
      <c r="J440">
        <v>0</v>
      </c>
      <c r="K440">
        <v>14.7</v>
      </c>
      <c r="L440" t="s">
        <v>422</v>
      </c>
      <c r="N440" t="s">
        <v>76</v>
      </c>
      <c r="O440" t="s">
        <v>77</v>
      </c>
      <c r="P440" s="1">
        <v>45665</v>
      </c>
      <c r="Q440" t="s">
        <v>194</v>
      </c>
      <c r="R440" t="s">
        <v>519</v>
      </c>
      <c r="S440" s="1">
        <v>45755</v>
      </c>
      <c r="T440" t="s">
        <v>2690</v>
      </c>
      <c r="U440">
        <v>1</v>
      </c>
      <c r="V440" t="s">
        <v>80</v>
      </c>
      <c r="W440">
        <v>14.7</v>
      </c>
      <c r="X440">
        <v>0</v>
      </c>
      <c r="Z440">
        <v>0</v>
      </c>
      <c r="AA440">
        <v>14.7</v>
      </c>
      <c r="AB440" t="s">
        <v>196</v>
      </c>
      <c r="AC440" t="s">
        <v>81</v>
      </c>
      <c r="AD440" t="s">
        <v>2691</v>
      </c>
      <c r="AE440" t="s">
        <v>2692</v>
      </c>
      <c r="AF440" t="str">
        <f>"43202222"</f>
        <v>43202222</v>
      </c>
      <c r="AG440" t="s">
        <v>84</v>
      </c>
      <c r="AH440" t="s">
        <v>112</v>
      </c>
      <c r="AI440" t="s">
        <v>328</v>
      </c>
      <c r="AJ440" t="s">
        <v>329</v>
      </c>
      <c r="AL440" t="s">
        <v>1270</v>
      </c>
      <c r="AM440" t="s">
        <v>1270</v>
      </c>
      <c r="AO440" t="s">
        <v>2693</v>
      </c>
      <c r="AP440" t="s">
        <v>2693</v>
      </c>
      <c r="AQ440" t="s">
        <v>92</v>
      </c>
      <c r="AS440" t="s">
        <v>93</v>
      </c>
      <c r="AT440">
        <v>14.7</v>
      </c>
      <c r="AU440">
        <v>1</v>
      </c>
      <c r="AV440">
        <v>14.7</v>
      </c>
      <c r="AW440">
        <v>0</v>
      </c>
      <c r="AY440">
        <v>0</v>
      </c>
      <c r="AZ440">
        <v>14.7</v>
      </c>
      <c r="BB440" t="s">
        <v>94</v>
      </c>
      <c r="BD440" t="s">
        <v>94</v>
      </c>
      <c r="BE440" t="s">
        <v>93</v>
      </c>
      <c r="BF440">
        <v>0</v>
      </c>
      <c r="BI440" t="s">
        <v>93</v>
      </c>
      <c r="BR440" t="s">
        <v>1272</v>
      </c>
    </row>
    <row r="441" spans="1:71" x14ac:dyDescent="0.2">
      <c r="A441" t="s">
        <v>2483</v>
      </c>
      <c r="B441" t="s">
        <v>2694</v>
      </c>
      <c r="C441" t="s">
        <v>73</v>
      </c>
      <c r="E441">
        <v>1</v>
      </c>
      <c r="F441" t="s">
        <v>74</v>
      </c>
      <c r="G441">
        <v>20.87</v>
      </c>
      <c r="H441">
        <v>0</v>
      </c>
      <c r="I441">
        <v>0</v>
      </c>
      <c r="J441">
        <v>0</v>
      </c>
      <c r="K441">
        <v>20.87</v>
      </c>
      <c r="L441" t="s">
        <v>422</v>
      </c>
      <c r="N441" t="s">
        <v>76</v>
      </c>
      <c r="O441" t="s">
        <v>77</v>
      </c>
      <c r="P441" s="1">
        <v>45665</v>
      </c>
      <c r="Q441" t="s">
        <v>194</v>
      </c>
      <c r="R441" t="s">
        <v>519</v>
      </c>
      <c r="S441" s="1">
        <v>45755</v>
      </c>
      <c r="T441" t="s">
        <v>2695</v>
      </c>
      <c r="U441">
        <v>1</v>
      </c>
      <c r="V441" t="s">
        <v>80</v>
      </c>
      <c r="W441">
        <v>20.87</v>
      </c>
      <c r="X441">
        <v>0</v>
      </c>
      <c r="Z441">
        <v>0</v>
      </c>
      <c r="AA441">
        <v>20.87</v>
      </c>
      <c r="AB441" t="s">
        <v>196</v>
      </c>
      <c r="AC441" t="s">
        <v>146</v>
      </c>
      <c r="AD441" t="s">
        <v>2696</v>
      </c>
      <c r="AE441" t="s">
        <v>2697</v>
      </c>
      <c r="AF441" t="str">
        <f>"52141500"</f>
        <v>52141500</v>
      </c>
      <c r="AG441" t="s">
        <v>158</v>
      </c>
      <c r="AH441" t="s">
        <v>159</v>
      </c>
      <c r="AI441" t="s">
        <v>160</v>
      </c>
      <c r="AJ441" t="s">
        <v>160</v>
      </c>
      <c r="AL441" t="s">
        <v>1305</v>
      </c>
      <c r="AM441" t="s">
        <v>1305</v>
      </c>
      <c r="AO441" t="s">
        <v>2698</v>
      </c>
      <c r="AP441" t="s">
        <v>2698</v>
      </c>
      <c r="AQ441" t="s">
        <v>92</v>
      </c>
      <c r="AS441" t="s">
        <v>93</v>
      </c>
      <c r="AT441">
        <v>20.87</v>
      </c>
      <c r="AU441">
        <v>1</v>
      </c>
      <c r="AV441">
        <v>20.87</v>
      </c>
      <c r="AW441">
        <v>0</v>
      </c>
      <c r="AY441">
        <v>0</v>
      </c>
      <c r="AZ441">
        <v>20.87</v>
      </c>
      <c r="BB441" t="s">
        <v>94</v>
      </c>
      <c r="BD441" t="s">
        <v>94</v>
      </c>
      <c r="BE441" t="s">
        <v>431</v>
      </c>
      <c r="BF441">
        <v>1.1000000000000001</v>
      </c>
      <c r="BI441" t="s">
        <v>93</v>
      </c>
      <c r="BR441" t="s">
        <v>1305</v>
      </c>
    </row>
    <row r="442" spans="1:71" x14ac:dyDescent="0.2">
      <c r="A442" t="s">
        <v>2483</v>
      </c>
      <c r="B442" t="s">
        <v>2699</v>
      </c>
      <c r="C442" t="s">
        <v>73</v>
      </c>
      <c r="E442">
        <v>1</v>
      </c>
      <c r="F442" t="s">
        <v>74</v>
      </c>
      <c r="G442">
        <v>9.8000000000000007</v>
      </c>
      <c r="H442">
        <v>0</v>
      </c>
      <c r="I442">
        <v>0</v>
      </c>
      <c r="J442">
        <v>0</v>
      </c>
      <c r="K442">
        <v>9.8000000000000007</v>
      </c>
      <c r="L442" t="s">
        <v>422</v>
      </c>
      <c r="N442" t="s">
        <v>76</v>
      </c>
      <c r="O442" t="s">
        <v>77</v>
      </c>
      <c r="P442" t="s">
        <v>2483</v>
      </c>
      <c r="Q442" t="s">
        <v>194</v>
      </c>
      <c r="R442" t="s">
        <v>519</v>
      </c>
      <c r="S442" s="1">
        <v>45665</v>
      </c>
      <c r="T442" t="s">
        <v>2700</v>
      </c>
      <c r="U442">
        <v>1</v>
      </c>
      <c r="V442" t="s">
        <v>80</v>
      </c>
      <c r="W442">
        <v>9.8000000000000007</v>
      </c>
      <c r="X442">
        <v>0</v>
      </c>
      <c r="Z442">
        <v>0</v>
      </c>
      <c r="AA442">
        <v>9.8000000000000007</v>
      </c>
      <c r="AB442" t="s">
        <v>196</v>
      </c>
      <c r="AC442" t="s">
        <v>139</v>
      </c>
      <c r="AD442" t="s">
        <v>1347</v>
      </c>
      <c r="AE442" t="s">
        <v>1348</v>
      </c>
      <c r="AF442" t="str">
        <f>"26111704"</f>
        <v>26111704</v>
      </c>
      <c r="AG442" t="s">
        <v>118</v>
      </c>
      <c r="AH442" t="s">
        <v>224</v>
      </c>
      <c r="AI442" t="s">
        <v>533</v>
      </c>
      <c r="AJ442" t="s">
        <v>534</v>
      </c>
      <c r="AL442" t="s">
        <v>330</v>
      </c>
      <c r="AM442" t="s">
        <v>330</v>
      </c>
      <c r="AO442" t="s">
        <v>1349</v>
      </c>
      <c r="AP442" t="s">
        <v>1349</v>
      </c>
      <c r="AQ442" t="s">
        <v>92</v>
      </c>
      <c r="AS442" t="s">
        <v>93</v>
      </c>
      <c r="AT442">
        <v>9.8000000000000007</v>
      </c>
      <c r="AU442">
        <v>1</v>
      </c>
      <c r="AV442">
        <v>9.8000000000000007</v>
      </c>
      <c r="AW442">
        <v>0</v>
      </c>
      <c r="AY442">
        <v>0</v>
      </c>
      <c r="AZ442">
        <v>9.8000000000000007</v>
      </c>
      <c r="BB442" t="s">
        <v>94</v>
      </c>
      <c r="BD442" t="s">
        <v>94</v>
      </c>
      <c r="BE442" t="s">
        <v>431</v>
      </c>
      <c r="BF442">
        <v>0.1</v>
      </c>
      <c r="BI442" t="s">
        <v>93</v>
      </c>
      <c r="BR442" t="s">
        <v>330</v>
      </c>
    </row>
    <row r="443" spans="1:71" x14ac:dyDescent="0.2">
      <c r="A443" t="s">
        <v>2483</v>
      </c>
      <c r="B443" t="s">
        <v>2701</v>
      </c>
      <c r="C443" t="s">
        <v>73</v>
      </c>
      <c r="E443">
        <v>1</v>
      </c>
      <c r="F443" t="s">
        <v>74</v>
      </c>
      <c r="G443">
        <v>8.99</v>
      </c>
      <c r="H443">
        <v>5.89</v>
      </c>
      <c r="I443">
        <v>0</v>
      </c>
      <c r="J443">
        <v>0</v>
      </c>
      <c r="K443">
        <v>14.88</v>
      </c>
      <c r="L443" t="s">
        <v>422</v>
      </c>
      <c r="N443" t="s">
        <v>76</v>
      </c>
      <c r="O443" t="s">
        <v>77</v>
      </c>
      <c r="P443" t="s">
        <v>2483</v>
      </c>
      <c r="Q443" t="s">
        <v>194</v>
      </c>
      <c r="R443" t="s">
        <v>519</v>
      </c>
      <c r="S443" t="s">
        <v>518</v>
      </c>
      <c r="T443" t="s">
        <v>2702</v>
      </c>
      <c r="U443">
        <v>1</v>
      </c>
      <c r="V443" t="s">
        <v>80</v>
      </c>
      <c r="W443">
        <v>8.99</v>
      </c>
      <c r="X443">
        <v>5.89</v>
      </c>
      <c r="Z443">
        <v>0</v>
      </c>
      <c r="AA443">
        <v>14.88</v>
      </c>
      <c r="AB443" t="s">
        <v>1429</v>
      </c>
      <c r="AC443" t="s">
        <v>81</v>
      </c>
      <c r="AD443" t="s">
        <v>2703</v>
      </c>
      <c r="AE443" t="s">
        <v>2704</v>
      </c>
      <c r="AF443" t="str">
        <f>"43211803"</f>
        <v>43211803</v>
      </c>
      <c r="AG443" t="s">
        <v>84</v>
      </c>
      <c r="AH443" t="s">
        <v>85</v>
      </c>
      <c r="AI443" t="s">
        <v>1834</v>
      </c>
      <c r="AJ443" t="s">
        <v>2374</v>
      </c>
      <c r="AL443" t="s">
        <v>2705</v>
      </c>
      <c r="AM443" t="s">
        <v>2705</v>
      </c>
      <c r="AO443" t="s">
        <v>2706</v>
      </c>
      <c r="AP443" t="s">
        <v>2707</v>
      </c>
      <c r="AQ443" t="s">
        <v>92</v>
      </c>
      <c r="AS443" t="s">
        <v>93</v>
      </c>
      <c r="AT443">
        <v>8.99</v>
      </c>
      <c r="AU443">
        <v>1</v>
      </c>
      <c r="AV443">
        <v>8.99</v>
      </c>
      <c r="AW443">
        <v>5.89</v>
      </c>
      <c r="AY443">
        <v>0</v>
      </c>
      <c r="AZ443">
        <v>14.88</v>
      </c>
      <c r="BB443" t="s">
        <v>94</v>
      </c>
      <c r="BD443" t="s">
        <v>94</v>
      </c>
      <c r="BE443" t="s">
        <v>93</v>
      </c>
      <c r="BF443">
        <v>0</v>
      </c>
      <c r="BI443" t="s">
        <v>93</v>
      </c>
      <c r="BR443" t="s">
        <v>2705</v>
      </c>
    </row>
    <row r="444" spans="1:71" x14ac:dyDescent="0.2">
      <c r="A444" t="s">
        <v>2483</v>
      </c>
      <c r="B444" t="s">
        <v>2708</v>
      </c>
      <c r="C444" t="s">
        <v>73</v>
      </c>
      <c r="E444">
        <v>1</v>
      </c>
      <c r="F444" t="s">
        <v>74</v>
      </c>
      <c r="G444">
        <v>14.84</v>
      </c>
      <c r="H444">
        <v>0</v>
      </c>
      <c r="I444">
        <v>0</v>
      </c>
      <c r="J444">
        <v>0</v>
      </c>
      <c r="K444">
        <v>14.84</v>
      </c>
      <c r="L444" t="s">
        <v>422</v>
      </c>
      <c r="N444" t="s">
        <v>76</v>
      </c>
      <c r="O444" t="s">
        <v>77</v>
      </c>
      <c r="P444" s="1">
        <v>45665</v>
      </c>
      <c r="Q444" t="s">
        <v>194</v>
      </c>
      <c r="R444" t="s">
        <v>519</v>
      </c>
      <c r="S444" s="1">
        <v>45755</v>
      </c>
      <c r="T444" t="s">
        <v>2709</v>
      </c>
      <c r="U444">
        <v>1</v>
      </c>
      <c r="V444" t="s">
        <v>80</v>
      </c>
      <c r="W444">
        <v>14.84</v>
      </c>
      <c r="X444">
        <v>0</v>
      </c>
      <c r="Z444">
        <v>0</v>
      </c>
      <c r="AA444">
        <v>14.84</v>
      </c>
      <c r="AB444" t="s">
        <v>196</v>
      </c>
      <c r="AC444" t="s">
        <v>131</v>
      </c>
      <c r="AD444" t="s">
        <v>2710</v>
      </c>
      <c r="AE444" t="s">
        <v>2711</v>
      </c>
      <c r="AF444" t="str">
        <f>"45121600"</f>
        <v>45121600</v>
      </c>
      <c r="AG444" t="s">
        <v>211</v>
      </c>
      <c r="AH444" t="s">
        <v>212</v>
      </c>
      <c r="AI444" t="s">
        <v>213</v>
      </c>
      <c r="AJ444" t="s">
        <v>213</v>
      </c>
      <c r="AL444" t="s">
        <v>2712</v>
      </c>
      <c r="AM444" t="s">
        <v>2713</v>
      </c>
      <c r="AP444" t="s">
        <v>2714</v>
      </c>
      <c r="AQ444" t="s">
        <v>92</v>
      </c>
      <c r="AS444" t="s">
        <v>93</v>
      </c>
      <c r="AT444">
        <v>14.84</v>
      </c>
      <c r="AU444">
        <v>1</v>
      </c>
      <c r="AV444">
        <v>14.84</v>
      </c>
      <c r="AW444">
        <v>0</v>
      </c>
      <c r="AY444">
        <v>0</v>
      </c>
      <c r="AZ444">
        <v>14.84</v>
      </c>
      <c r="BB444" t="s">
        <v>94</v>
      </c>
      <c r="BD444" t="s">
        <v>94</v>
      </c>
      <c r="BE444" t="s">
        <v>431</v>
      </c>
      <c r="BF444">
        <v>0.15</v>
      </c>
      <c r="BI444" t="s">
        <v>93</v>
      </c>
      <c r="BR444" t="s">
        <v>2715</v>
      </c>
      <c r="BS444" t="s">
        <v>371</v>
      </c>
    </row>
    <row r="445" spans="1:71" x14ac:dyDescent="0.2">
      <c r="A445" t="s">
        <v>2483</v>
      </c>
      <c r="B445" t="s">
        <v>2716</v>
      </c>
      <c r="C445" t="s">
        <v>73</v>
      </c>
      <c r="E445">
        <v>1</v>
      </c>
      <c r="F445" t="s">
        <v>74</v>
      </c>
      <c r="G445">
        <v>12.34</v>
      </c>
      <c r="H445">
        <v>0</v>
      </c>
      <c r="I445">
        <v>0</v>
      </c>
      <c r="J445">
        <v>0</v>
      </c>
      <c r="K445">
        <v>12.34</v>
      </c>
      <c r="L445" t="s">
        <v>422</v>
      </c>
      <c r="N445" t="s">
        <v>76</v>
      </c>
      <c r="O445" t="s">
        <v>77</v>
      </c>
      <c r="P445" t="s">
        <v>2483</v>
      </c>
      <c r="Q445" t="s">
        <v>194</v>
      </c>
      <c r="R445" t="s">
        <v>519</v>
      </c>
      <c r="S445" s="1">
        <v>45665</v>
      </c>
      <c r="T445" t="s">
        <v>2717</v>
      </c>
      <c r="U445">
        <v>1</v>
      </c>
      <c r="V445" t="s">
        <v>80</v>
      </c>
      <c r="W445">
        <v>12.34</v>
      </c>
      <c r="X445">
        <v>0</v>
      </c>
      <c r="Z445">
        <v>0</v>
      </c>
      <c r="AA445">
        <v>12.34</v>
      </c>
      <c r="AB445" t="s">
        <v>196</v>
      </c>
      <c r="AC445" t="s">
        <v>115</v>
      </c>
      <c r="AD445" t="s">
        <v>2718</v>
      </c>
      <c r="AE445" t="s">
        <v>2719</v>
      </c>
      <c r="AF445" t="str">
        <f>"43211709"</f>
        <v>43211709</v>
      </c>
      <c r="AG445" t="s">
        <v>84</v>
      </c>
      <c r="AH445" t="s">
        <v>85</v>
      </c>
      <c r="AI445" t="s">
        <v>416</v>
      </c>
      <c r="AJ445" t="s">
        <v>1567</v>
      </c>
      <c r="AK445" t="s">
        <v>2720</v>
      </c>
      <c r="AL445" t="s">
        <v>2721</v>
      </c>
      <c r="AM445" t="s">
        <v>2721</v>
      </c>
      <c r="AO445" t="s">
        <v>2722</v>
      </c>
      <c r="AP445" t="s">
        <v>2723</v>
      </c>
      <c r="AQ445" t="s">
        <v>92</v>
      </c>
      <c r="AS445" t="s">
        <v>93</v>
      </c>
      <c r="AT445">
        <v>12.34</v>
      </c>
      <c r="AU445">
        <v>1</v>
      </c>
      <c r="AV445">
        <v>12.34</v>
      </c>
      <c r="AW445">
        <v>0</v>
      </c>
      <c r="AY445">
        <v>0</v>
      </c>
      <c r="AZ445">
        <v>12.34</v>
      </c>
      <c r="BB445" t="s">
        <v>94</v>
      </c>
      <c r="BD445" t="s">
        <v>94</v>
      </c>
      <c r="BE445" t="s">
        <v>431</v>
      </c>
      <c r="BF445">
        <v>0.65</v>
      </c>
      <c r="BI445" t="s">
        <v>93</v>
      </c>
      <c r="BR445" t="s">
        <v>2724</v>
      </c>
    </row>
    <row r="446" spans="1:71" x14ac:dyDescent="0.2">
      <c r="A446" t="s">
        <v>2483</v>
      </c>
      <c r="B446" t="s">
        <v>2725</v>
      </c>
      <c r="C446" t="s">
        <v>73</v>
      </c>
      <c r="E446">
        <v>1</v>
      </c>
      <c r="F446" t="s">
        <v>74</v>
      </c>
      <c r="G446">
        <v>22.5</v>
      </c>
      <c r="H446">
        <v>0</v>
      </c>
      <c r="I446">
        <v>0</v>
      </c>
      <c r="J446">
        <v>0</v>
      </c>
      <c r="K446">
        <v>22.5</v>
      </c>
      <c r="L446" t="s">
        <v>422</v>
      </c>
      <c r="N446" t="s">
        <v>76</v>
      </c>
      <c r="O446" t="s">
        <v>77</v>
      </c>
      <c r="P446" t="s">
        <v>2483</v>
      </c>
      <c r="Q446" t="s">
        <v>194</v>
      </c>
      <c r="R446" t="s">
        <v>519</v>
      </c>
      <c r="S446" s="1">
        <v>45665</v>
      </c>
      <c r="T446" t="s">
        <v>2717</v>
      </c>
      <c r="U446">
        <v>1</v>
      </c>
      <c r="V446" t="s">
        <v>80</v>
      </c>
      <c r="W446">
        <v>22.5</v>
      </c>
      <c r="X446">
        <v>0</v>
      </c>
      <c r="Z446">
        <v>0</v>
      </c>
      <c r="AA446">
        <v>22.5</v>
      </c>
      <c r="AB446" t="s">
        <v>196</v>
      </c>
      <c r="AC446" t="s">
        <v>146</v>
      </c>
      <c r="AD446" t="s">
        <v>2726</v>
      </c>
      <c r="AE446" t="s">
        <v>2727</v>
      </c>
      <c r="AF446" t="str">
        <f>"52161500"</f>
        <v>52161500</v>
      </c>
      <c r="AG446" t="s">
        <v>158</v>
      </c>
      <c r="AH446" t="s">
        <v>186</v>
      </c>
      <c r="AI446" t="s">
        <v>187</v>
      </c>
      <c r="AJ446" t="s">
        <v>187</v>
      </c>
      <c r="AL446" t="s">
        <v>2728</v>
      </c>
      <c r="AM446" t="s">
        <v>2728</v>
      </c>
      <c r="AO446" t="s">
        <v>2729</v>
      </c>
      <c r="AP446" t="s">
        <v>2729</v>
      </c>
      <c r="AQ446" t="s">
        <v>92</v>
      </c>
      <c r="AS446" t="s">
        <v>93</v>
      </c>
      <c r="AT446">
        <v>22.5</v>
      </c>
      <c r="AU446">
        <v>1</v>
      </c>
      <c r="AV446">
        <v>22.5</v>
      </c>
      <c r="AW446">
        <v>0</v>
      </c>
      <c r="AY446">
        <v>0</v>
      </c>
      <c r="AZ446">
        <v>22.5</v>
      </c>
      <c r="BB446" t="s">
        <v>94</v>
      </c>
      <c r="BD446" t="s">
        <v>94</v>
      </c>
      <c r="BE446" t="s">
        <v>431</v>
      </c>
      <c r="BF446">
        <v>1.4</v>
      </c>
      <c r="BI446" t="s">
        <v>93</v>
      </c>
      <c r="BR446" t="s">
        <v>2728</v>
      </c>
      <c r="BS446" t="s">
        <v>2730</v>
      </c>
    </row>
    <row r="447" spans="1:71" x14ac:dyDescent="0.2">
      <c r="A447" t="s">
        <v>2483</v>
      </c>
      <c r="B447" t="s">
        <v>2731</v>
      </c>
      <c r="C447" t="s">
        <v>73</v>
      </c>
      <c r="E447">
        <v>1</v>
      </c>
      <c r="F447" t="s">
        <v>74</v>
      </c>
      <c r="G447">
        <v>26.99</v>
      </c>
      <c r="H447">
        <v>0</v>
      </c>
      <c r="I447">
        <v>0</v>
      </c>
      <c r="J447">
        <v>0</v>
      </c>
      <c r="K447">
        <v>26.99</v>
      </c>
      <c r="L447" t="s">
        <v>422</v>
      </c>
      <c r="N447" t="s">
        <v>76</v>
      </c>
      <c r="O447" t="s">
        <v>77</v>
      </c>
      <c r="P447" s="1">
        <v>45785</v>
      </c>
      <c r="Q447" t="s">
        <v>194</v>
      </c>
      <c r="R447" t="s">
        <v>519</v>
      </c>
      <c r="S447" s="1">
        <v>45846</v>
      </c>
      <c r="T447" t="s">
        <v>2732</v>
      </c>
      <c r="U447">
        <v>2</v>
      </c>
      <c r="V447" t="s">
        <v>80</v>
      </c>
      <c r="W447">
        <v>26.99</v>
      </c>
      <c r="X447">
        <v>0</v>
      </c>
      <c r="Z447">
        <v>0</v>
      </c>
      <c r="AA447">
        <v>26.99</v>
      </c>
      <c r="AB447" t="s">
        <v>691</v>
      </c>
      <c r="AC447" t="s">
        <v>81</v>
      </c>
      <c r="AD447" t="s">
        <v>2733</v>
      </c>
      <c r="AE447" t="s">
        <v>2734</v>
      </c>
      <c r="AF447" t="str">
        <f>"43191609"</f>
        <v>43191609</v>
      </c>
      <c r="AG447" t="s">
        <v>84</v>
      </c>
      <c r="AH447" t="s">
        <v>100</v>
      </c>
      <c r="AI447" t="s">
        <v>101</v>
      </c>
      <c r="AJ447" t="s">
        <v>134</v>
      </c>
      <c r="AL447" t="s">
        <v>2735</v>
      </c>
      <c r="AM447" t="s">
        <v>2735</v>
      </c>
      <c r="AO447" t="s">
        <v>2736</v>
      </c>
      <c r="AP447" t="s">
        <v>2736</v>
      </c>
      <c r="AQ447" t="s">
        <v>92</v>
      </c>
      <c r="AS447" t="s">
        <v>93</v>
      </c>
      <c r="AT447">
        <v>26.99</v>
      </c>
      <c r="AU447">
        <v>1</v>
      </c>
      <c r="AV447">
        <v>26.99</v>
      </c>
      <c r="AW447">
        <v>0</v>
      </c>
      <c r="AY447">
        <v>0</v>
      </c>
      <c r="AZ447">
        <v>26.99</v>
      </c>
      <c r="BB447" t="s">
        <v>94</v>
      </c>
      <c r="BD447" t="s">
        <v>94</v>
      </c>
      <c r="BE447" t="s">
        <v>93</v>
      </c>
      <c r="BF447">
        <v>0</v>
      </c>
      <c r="BI447" t="s">
        <v>93</v>
      </c>
      <c r="BR447" t="s">
        <v>2737</v>
      </c>
    </row>
    <row r="448" spans="1:71" x14ac:dyDescent="0.2">
      <c r="A448" t="s">
        <v>2483</v>
      </c>
      <c r="B448" t="s">
        <v>2738</v>
      </c>
      <c r="C448" t="s">
        <v>73</v>
      </c>
      <c r="E448">
        <v>1</v>
      </c>
      <c r="F448" t="s">
        <v>74</v>
      </c>
      <c r="G448">
        <v>5.25</v>
      </c>
      <c r="H448">
        <v>0</v>
      </c>
      <c r="I448">
        <v>0</v>
      </c>
      <c r="J448">
        <v>0</v>
      </c>
      <c r="K448">
        <v>5.25</v>
      </c>
      <c r="L448" t="s">
        <v>422</v>
      </c>
      <c r="N448" t="s">
        <v>76</v>
      </c>
      <c r="O448" t="s">
        <v>77</v>
      </c>
      <c r="P448" t="s">
        <v>2483</v>
      </c>
      <c r="Q448" t="s">
        <v>194</v>
      </c>
      <c r="R448" t="s">
        <v>519</v>
      </c>
      <c r="S448" s="1">
        <v>45665</v>
      </c>
      <c r="T448" t="s">
        <v>2717</v>
      </c>
      <c r="U448">
        <v>1</v>
      </c>
      <c r="V448" t="s">
        <v>80</v>
      </c>
      <c r="W448">
        <v>5.25</v>
      </c>
      <c r="X448">
        <v>0</v>
      </c>
      <c r="Z448">
        <v>0</v>
      </c>
      <c r="AA448">
        <v>5.25</v>
      </c>
      <c r="AB448" t="s">
        <v>196</v>
      </c>
      <c r="AC448" t="s">
        <v>139</v>
      </c>
      <c r="AD448" t="s">
        <v>2739</v>
      </c>
      <c r="AE448" t="s">
        <v>2740</v>
      </c>
      <c r="AF448" t="str">
        <f>"46171500"</f>
        <v>46171500</v>
      </c>
      <c r="AG448" t="s">
        <v>451</v>
      </c>
      <c r="AH448" t="s">
        <v>452</v>
      </c>
      <c r="AI448" t="s">
        <v>453</v>
      </c>
      <c r="AJ448" t="s">
        <v>453</v>
      </c>
      <c r="AL448" t="s">
        <v>2741</v>
      </c>
      <c r="AM448" t="s">
        <v>2741</v>
      </c>
      <c r="AO448" t="s">
        <v>2742</v>
      </c>
      <c r="AP448" t="s">
        <v>2742</v>
      </c>
      <c r="AQ448" t="s">
        <v>92</v>
      </c>
      <c r="AS448" t="s">
        <v>93</v>
      </c>
      <c r="AT448">
        <v>5.25</v>
      </c>
      <c r="AU448">
        <v>1</v>
      </c>
      <c r="AV448">
        <v>5.25</v>
      </c>
      <c r="AW448">
        <v>0</v>
      </c>
      <c r="AY448">
        <v>0</v>
      </c>
      <c r="AZ448">
        <v>5.25</v>
      </c>
      <c r="BB448" t="s">
        <v>94</v>
      </c>
      <c r="BD448" t="s">
        <v>94</v>
      </c>
      <c r="BE448" t="s">
        <v>431</v>
      </c>
      <c r="BF448">
        <v>0.31</v>
      </c>
      <c r="BI448" t="s">
        <v>93</v>
      </c>
      <c r="BR448" t="s">
        <v>2743</v>
      </c>
    </row>
    <row r="449" spans="1:71" x14ac:dyDescent="0.2">
      <c r="A449" t="s">
        <v>2483</v>
      </c>
      <c r="B449" t="s">
        <v>2744</v>
      </c>
      <c r="C449" t="s">
        <v>73</v>
      </c>
      <c r="E449">
        <v>1</v>
      </c>
      <c r="F449" t="s">
        <v>74</v>
      </c>
      <c r="G449">
        <v>4.99</v>
      </c>
      <c r="H449">
        <v>0</v>
      </c>
      <c r="I449">
        <v>0</v>
      </c>
      <c r="J449">
        <v>0</v>
      </c>
      <c r="K449">
        <v>4.99</v>
      </c>
      <c r="L449" t="s">
        <v>422</v>
      </c>
      <c r="N449" t="s">
        <v>76</v>
      </c>
      <c r="O449" t="s">
        <v>77</v>
      </c>
      <c r="P449" t="s">
        <v>2483</v>
      </c>
      <c r="Q449" t="s">
        <v>194</v>
      </c>
      <c r="R449" t="s">
        <v>519</v>
      </c>
      <c r="S449" s="1">
        <v>45665</v>
      </c>
      <c r="T449" t="s">
        <v>2717</v>
      </c>
      <c r="U449">
        <v>1</v>
      </c>
      <c r="V449" t="s">
        <v>80</v>
      </c>
      <c r="W449">
        <v>4.99</v>
      </c>
      <c r="X449">
        <v>0</v>
      </c>
      <c r="Z449">
        <v>0</v>
      </c>
      <c r="AA449">
        <v>4.99</v>
      </c>
      <c r="AB449" t="s">
        <v>196</v>
      </c>
      <c r="AC449" t="s">
        <v>139</v>
      </c>
      <c r="AD449" t="s">
        <v>2745</v>
      </c>
      <c r="AE449" t="s">
        <v>2746</v>
      </c>
      <c r="AF449" t="str">
        <f>"52161600"</f>
        <v>52161600</v>
      </c>
      <c r="AG449" t="s">
        <v>158</v>
      </c>
      <c r="AH449" t="s">
        <v>186</v>
      </c>
      <c r="AI449" t="s">
        <v>341</v>
      </c>
      <c r="AJ449" t="s">
        <v>341</v>
      </c>
      <c r="AL449" t="s">
        <v>723</v>
      </c>
      <c r="AM449" t="s">
        <v>723</v>
      </c>
      <c r="AO449" t="str">
        <f>"700445321820"</f>
        <v>700445321820</v>
      </c>
      <c r="AP449" t="s">
        <v>723</v>
      </c>
      <c r="AQ449" t="s">
        <v>92</v>
      </c>
      <c r="AS449" t="s">
        <v>93</v>
      </c>
      <c r="AT449">
        <v>4.99</v>
      </c>
      <c r="AU449">
        <v>1</v>
      </c>
      <c r="AV449">
        <v>4.99</v>
      </c>
      <c r="AW449">
        <v>0</v>
      </c>
      <c r="AY449">
        <v>0</v>
      </c>
      <c r="AZ449">
        <v>4.99</v>
      </c>
      <c r="BB449" t="s">
        <v>94</v>
      </c>
      <c r="BD449" t="s">
        <v>94</v>
      </c>
      <c r="BE449" t="s">
        <v>93</v>
      </c>
      <c r="BF449">
        <v>0</v>
      </c>
      <c r="BI449" t="s">
        <v>93</v>
      </c>
      <c r="BR449" t="s">
        <v>724</v>
      </c>
    </row>
    <row r="450" spans="1:71" x14ac:dyDescent="0.2">
      <c r="A450" t="s">
        <v>2483</v>
      </c>
      <c r="B450" t="s">
        <v>2747</v>
      </c>
      <c r="C450" t="s">
        <v>73</v>
      </c>
      <c r="E450">
        <v>1</v>
      </c>
      <c r="F450" t="s">
        <v>74</v>
      </c>
      <c r="G450">
        <v>27.59</v>
      </c>
      <c r="H450">
        <v>0</v>
      </c>
      <c r="I450">
        <v>0</v>
      </c>
      <c r="J450">
        <v>0</v>
      </c>
      <c r="K450">
        <v>27.59</v>
      </c>
      <c r="L450" t="s">
        <v>422</v>
      </c>
      <c r="N450" t="s">
        <v>76</v>
      </c>
      <c r="O450" t="s">
        <v>77</v>
      </c>
      <c r="P450" t="s">
        <v>2483</v>
      </c>
      <c r="Q450" t="s">
        <v>194</v>
      </c>
      <c r="R450" t="s">
        <v>519</v>
      </c>
      <c r="S450" s="1">
        <v>45665</v>
      </c>
      <c r="T450" t="s">
        <v>2748</v>
      </c>
      <c r="U450">
        <v>1</v>
      </c>
      <c r="V450" t="s">
        <v>80</v>
      </c>
      <c r="W450">
        <v>27.59</v>
      </c>
      <c r="X450">
        <v>0</v>
      </c>
      <c r="Z450">
        <v>0</v>
      </c>
      <c r="AA450">
        <v>27.59</v>
      </c>
      <c r="AB450" t="s">
        <v>196</v>
      </c>
      <c r="AC450" t="s">
        <v>1528</v>
      </c>
      <c r="AD450" t="s">
        <v>2749</v>
      </c>
      <c r="AE450" t="s">
        <v>2750</v>
      </c>
      <c r="AF450" t="str">
        <f>"43210000"</f>
        <v>43210000</v>
      </c>
      <c r="AG450" t="s">
        <v>84</v>
      </c>
      <c r="AH450" t="s">
        <v>85</v>
      </c>
      <c r="AI450" t="s">
        <v>85</v>
      </c>
      <c r="AJ450" t="s">
        <v>85</v>
      </c>
      <c r="AL450" t="s">
        <v>2132</v>
      </c>
      <c r="AM450" t="s">
        <v>2751</v>
      </c>
      <c r="AO450" t="s">
        <v>2752</v>
      </c>
      <c r="AP450" t="str">
        <f>"1111"</f>
        <v>1111</v>
      </c>
      <c r="AQ450" t="s">
        <v>92</v>
      </c>
      <c r="AS450" t="s">
        <v>93</v>
      </c>
      <c r="AT450">
        <v>27.59</v>
      </c>
      <c r="AU450">
        <v>1</v>
      </c>
      <c r="AV450">
        <v>27.59</v>
      </c>
      <c r="AW450">
        <v>0</v>
      </c>
      <c r="AY450">
        <v>0</v>
      </c>
      <c r="AZ450">
        <v>27.59</v>
      </c>
      <c r="BB450" t="s">
        <v>94</v>
      </c>
      <c r="BD450" t="s">
        <v>94</v>
      </c>
      <c r="BE450" t="s">
        <v>431</v>
      </c>
      <c r="BF450">
        <v>0.4</v>
      </c>
      <c r="BI450" t="s">
        <v>93</v>
      </c>
      <c r="BR450" t="s">
        <v>2133</v>
      </c>
    </row>
    <row r="451" spans="1:71" x14ac:dyDescent="0.2">
      <c r="A451" t="s">
        <v>2483</v>
      </c>
      <c r="B451" t="s">
        <v>2753</v>
      </c>
      <c r="C451" t="s">
        <v>73</v>
      </c>
      <c r="E451">
        <v>1</v>
      </c>
      <c r="F451" t="s">
        <v>74</v>
      </c>
      <c r="G451">
        <v>139.94999999999999</v>
      </c>
      <c r="H451">
        <v>0</v>
      </c>
      <c r="I451">
        <v>0</v>
      </c>
      <c r="J451">
        <v>0</v>
      </c>
      <c r="K451">
        <v>139.94999999999999</v>
      </c>
      <c r="L451" t="s">
        <v>422</v>
      </c>
      <c r="N451" t="s">
        <v>76</v>
      </c>
      <c r="O451" t="s">
        <v>77</v>
      </c>
      <c r="P451" t="s">
        <v>2483</v>
      </c>
      <c r="Q451" t="s">
        <v>194</v>
      </c>
      <c r="R451" t="s">
        <v>519</v>
      </c>
      <c r="S451" s="1">
        <v>45665</v>
      </c>
      <c r="T451" t="s">
        <v>2717</v>
      </c>
      <c r="U451">
        <v>1</v>
      </c>
      <c r="V451" t="s">
        <v>80</v>
      </c>
      <c r="W451">
        <v>139.94999999999999</v>
      </c>
      <c r="X451">
        <v>0</v>
      </c>
      <c r="Z451">
        <v>0</v>
      </c>
      <c r="AA451">
        <v>139.94999999999999</v>
      </c>
      <c r="AB451" t="s">
        <v>196</v>
      </c>
      <c r="AC451" t="s">
        <v>448</v>
      </c>
      <c r="AD451" t="s">
        <v>2621</v>
      </c>
      <c r="AE451" t="s">
        <v>2622</v>
      </c>
      <c r="AF451" t="str">
        <f>"43211711"</f>
        <v>43211711</v>
      </c>
      <c r="AG451" t="s">
        <v>84</v>
      </c>
      <c r="AH451" t="s">
        <v>85</v>
      </c>
      <c r="AI451" t="s">
        <v>416</v>
      </c>
      <c r="AJ451" t="s">
        <v>1014</v>
      </c>
      <c r="AK451" t="s">
        <v>2623</v>
      </c>
      <c r="AL451" t="s">
        <v>2624</v>
      </c>
      <c r="AM451" t="s">
        <v>2625</v>
      </c>
      <c r="AO451" t="s">
        <v>2626</v>
      </c>
      <c r="AP451" t="str">
        <f>"428101"</f>
        <v>428101</v>
      </c>
      <c r="AQ451" t="s">
        <v>92</v>
      </c>
      <c r="AS451" t="s">
        <v>93</v>
      </c>
      <c r="AT451">
        <v>139.94999999999999</v>
      </c>
      <c r="AU451">
        <v>1</v>
      </c>
      <c r="AV451">
        <v>139.94999999999999</v>
      </c>
      <c r="AW451">
        <v>0</v>
      </c>
      <c r="AY451">
        <v>0</v>
      </c>
      <c r="AZ451">
        <v>139.94999999999999</v>
      </c>
      <c r="BB451" t="s">
        <v>94</v>
      </c>
      <c r="BD451" t="s">
        <v>94</v>
      </c>
      <c r="BE451" t="s">
        <v>93</v>
      </c>
      <c r="BF451">
        <v>0</v>
      </c>
      <c r="BI451" t="s">
        <v>93</v>
      </c>
      <c r="BR451" t="s">
        <v>2625</v>
      </c>
      <c r="BS451" t="s">
        <v>1989</v>
      </c>
    </row>
    <row r="452" spans="1:71" x14ac:dyDescent="0.2">
      <c r="A452" t="s">
        <v>2754</v>
      </c>
      <c r="B452" t="s">
        <v>2755</v>
      </c>
      <c r="C452" t="s">
        <v>73</v>
      </c>
      <c r="E452">
        <v>3</v>
      </c>
      <c r="F452" t="s">
        <v>74</v>
      </c>
      <c r="G452">
        <v>20.22</v>
      </c>
      <c r="H452">
        <v>0</v>
      </c>
      <c r="I452">
        <v>0</v>
      </c>
      <c r="J452">
        <v>0</v>
      </c>
      <c r="K452">
        <v>20.22</v>
      </c>
      <c r="L452" t="s">
        <v>422</v>
      </c>
      <c r="N452" t="s">
        <v>76</v>
      </c>
      <c r="O452" t="s">
        <v>77</v>
      </c>
      <c r="P452" s="1">
        <v>45665</v>
      </c>
      <c r="Q452" t="s">
        <v>194</v>
      </c>
      <c r="R452" t="s">
        <v>519</v>
      </c>
      <c r="S452" s="1">
        <v>45755</v>
      </c>
      <c r="T452" t="s">
        <v>2695</v>
      </c>
      <c r="U452">
        <v>1</v>
      </c>
      <c r="V452" t="s">
        <v>80</v>
      </c>
      <c r="W452">
        <v>6.74</v>
      </c>
      <c r="X452">
        <v>0</v>
      </c>
      <c r="Z452">
        <v>0</v>
      </c>
      <c r="AA452">
        <v>6.74</v>
      </c>
      <c r="AB452" t="s">
        <v>196</v>
      </c>
      <c r="AC452" t="s">
        <v>490</v>
      </c>
      <c r="AD452" t="s">
        <v>2756</v>
      </c>
      <c r="AE452" t="s">
        <v>2757</v>
      </c>
      <c r="AF452" t="str">
        <f>"43221700"</f>
        <v>43221700</v>
      </c>
      <c r="AG452" t="s">
        <v>84</v>
      </c>
      <c r="AH452" t="s">
        <v>1414</v>
      </c>
      <c r="AI452" t="s">
        <v>1906</v>
      </c>
      <c r="AJ452" t="s">
        <v>1906</v>
      </c>
      <c r="AL452" t="s">
        <v>2758</v>
      </c>
      <c r="AM452" t="s">
        <v>2758</v>
      </c>
      <c r="AO452" t="s">
        <v>2759</v>
      </c>
      <c r="AP452" t="s">
        <v>2759</v>
      </c>
      <c r="AQ452" t="s">
        <v>92</v>
      </c>
      <c r="AS452" t="s">
        <v>93</v>
      </c>
      <c r="AT452">
        <v>6.74</v>
      </c>
      <c r="AU452">
        <v>1</v>
      </c>
      <c r="AV452">
        <v>6.74</v>
      </c>
      <c r="AW452">
        <v>0</v>
      </c>
      <c r="AY452">
        <v>0</v>
      </c>
      <c r="AZ452">
        <v>6.74</v>
      </c>
      <c r="BB452" t="s">
        <v>94</v>
      </c>
      <c r="BD452" t="s">
        <v>94</v>
      </c>
      <c r="BE452" t="s">
        <v>1041</v>
      </c>
      <c r="BF452">
        <v>1.35</v>
      </c>
      <c r="BI452" t="s">
        <v>93</v>
      </c>
      <c r="BR452" t="s">
        <v>2760</v>
      </c>
    </row>
    <row r="453" spans="1:71" x14ac:dyDescent="0.2">
      <c r="A453" t="s">
        <v>2754</v>
      </c>
      <c r="B453" t="s">
        <v>2755</v>
      </c>
      <c r="C453" t="s">
        <v>73</v>
      </c>
      <c r="E453">
        <v>3</v>
      </c>
      <c r="F453" t="s">
        <v>74</v>
      </c>
      <c r="G453">
        <v>20.22</v>
      </c>
      <c r="H453">
        <v>0</v>
      </c>
      <c r="I453">
        <v>0</v>
      </c>
      <c r="J453">
        <v>0</v>
      </c>
      <c r="K453">
        <v>20.22</v>
      </c>
      <c r="L453" t="s">
        <v>422</v>
      </c>
      <c r="N453" t="s">
        <v>76</v>
      </c>
      <c r="O453" t="s">
        <v>77</v>
      </c>
      <c r="P453" s="1">
        <v>45724</v>
      </c>
      <c r="Q453" t="s">
        <v>194</v>
      </c>
      <c r="R453" t="s">
        <v>519</v>
      </c>
      <c r="S453" s="1">
        <v>45755</v>
      </c>
      <c r="T453" t="s">
        <v>2663</v>
      </c>
      <c r="U453">
        <v>1</v>
      </c>
      <c r="V453" t="s">
        <v>80</v>
      </c>
      <c r="W453">
        <v>13.48</v>
      </c>
      <c r="X453">
        <v>0</v>
      </c>
      <c r="Z453">
        <v>0</v>
      </c>
      <c r="AA453">
        <v>13.48</v>
      </c>
      <c r="AB453" t="s">
        <v>196</v>
      </c>
      <c r="AC453" t="s">
        <v>490</v>
      </c>
      <c r="AD453" t="s">
        <v>2756</v>
      </c>
      <c r="AE453" t="s">
        <v>2757</v>
      </c>
      <c r="AF453" t="str">
        <f>"43221700"</f>
        <v>43221700</v>
      </c>
      <c r="AG453" t="s">
        <v>84</v>
      </c>
      <c r="AH453" t="s">
        <v>1414</v>
      </c>
      <c r="AI453" t="s">
        <v>1906</v>
      </c>
      <c r="AJ453" t="s">
        <v>1906</v>
      </c>
      <c r="AL453" t="s">
        <v>2758</v>
      </c>
      <c r="AM453" t="s">
        <v>2758</v>
      </c>
      <c r="AO453" t="s">
        <v>2759</v>
      </c>
      <c r="AP453" t="s">
        <v>2759</v>
      </c>
      <c r="AQ453" t="s">
        <v>92</v>
      </c>
      <c r="AS453" t="s">
        <v>93</v>
      </c>
      <c r="AT453">
        <v>6.74</v>
      </c>
      <c r="AU453">
        <v>2</v>
      </c>
      <c r="AV453">
        <v>13.48</v>
      </c>
      <c r="AW453">
        <v>0</v>
      </c>
      <c r="AY453">
        <v>0</v>
      </c>
      <c r="AZ453">
        <v>13.48</v>
      </c>
      <c r="BB453" t="s">
        <v>94</v>
      </c>
      <c r="BD453" t="s">
        <v>94</v>
      </c>
      <c r="BE453" t="s">
        <v>1041</v>
      </c>
      <c r="BF453">
        <v>1.35</v>
      </c>
      <c r="BI453" t="s">
        <v>93</v>
      </c>
      <c r="BR453" t="s">
        <v>2760</v>
      </c>
    </row>
    <row r="454" spans="1:71" x14ac:dyDescent="0.2">
      <c r="A454" t="s">
        <v>2754</v>
      </c>
      <c r="B454" t="s">
        <v>2761</v>
      </c>
      <c r="C454" t="s">
        <v>73</v>
      </c>
      <c r="E454">
        <v>5</v>
      </c>
      <c r="F454" t="s">
        <v>74</v>
      </c>
      <c r="G454">
        <v>32.6</v>
      </c>
      <c r="H454">
        <v>0</v>
      </c>
      <c r="I454">
        <v>0</v>
      </c>
      <c r="J454">
        <v>0</v>
      </c>
      <c r="K454">
        <v>32.6</v>
      </c>
      <c r="L454" t="s">
        <v>422</v>
      </c>
      <c r="N454" t="s">
        <v>76</v>
      </c>
      <c r="O454" t="s">
        <v>77</v>
      </c>
      <c r="P454" s="1">
        <v>45724</v>
      </c>
      <c r="Q454" t="s">
        <v>194</v>
      </c>
      <c r="R454" t="s">
        <v>519</v>
      </c>
      <c r="S454" s="1">
        <v>45969</v>
      </c>
      <c r="T454" t="s">
        <v>2448</v>
      </c>
      <c r="U454">
        <v>1</v>
      </c>
      <c r="V454" t="s">
        <v>80</v>
      </c>
      <c r="W454">
        <v>6.52</v>
      </c>
      <c r="X454">
        <v>0</v>
      </c>
      <c r="Z454">
        <v>0</v>
      </c>
      <c r="AA454">
        <v>6.52</v>
      </c>
      <c r="AB454" t="s">
        <v>196</v>
      </c>
      <c r="AC454" t="s">
        <v>490</v>
      </c>
      <c r="AD454" t="s">
        <v>2756</v>
      </c>
      <c r="AE454" t="s">
        <v>2757</v>
      </c>
      <c r="AF454" t="str">
        <f>"43221700"</f>
        <v>43221700</v>
      </c>
      <c r="AG454" t="s">
        <v>84</v>
      </c>
      <c r="AH454" t="s">
        <v>1414</v>
      </c>
      <c r="AI454" t="s">
        <v>1906</v>
      </c>
      <c r="AJ454" t="s">
        <v>1906</v>
      </c>
      <c r="AL454" t="s">
        <v>2758</v>
      </c>
      <c r="AM454" t="s">
        <v>2758</v>
      </c>
      <c r="AO454" t="s">
        <v>2759</v>
      </c>
      <c r="AP454" t="s">
        <v>2759</v>
      </c>
      <c r="AQ454" t="s">
        <v>92</v>
      </c>
      <c r="AS454" t="s">
        <v>93</v>
      </c>
      <c r="AT454">
        <v>6.52</v>
      </c>
      <c r="AU454">
        <v>1</v>
      </c>
      <c r="AV454">
        <v>6.52</v>
      </c>
      <c r="AW454">
        <v>0</v>
      </c>
      <c r="AY454">
        <v>0</v>
      </c>
      <c r="AZ454">
        <v>6.52</v>
      </c>
      <c r="BB454" t="s">
        <v>94</v>
      </c>
      <c r="BD454" t="s">
        <v>94</v>
      </c>
      <c r="BE454" t="s">
        <v>93</v>
      </c>
      <c r="BF454">
        <v>0</v>
      </c>
      <c r="BI454" t="s">
        <v>93</v>
      </c>
      <c r="BR454" t="s">
        <v>2760</v>
      </c>
    </row>
    <row r="455" spans="1:71" x14ac:dyDescent="0.2">
      <c r="A455" t="s">
        <v>2754</v>
      </c>
      <c r="B455" t="s">
        <v>2761</v>
      </c>
      <c r="C455" t="s">
        <v>73</v>
      </c>
      <c r="E455">
        <v>5</v>
      </c>
      <c r="F455" t="s">
        <v>74</v>
      </c>
      <c r="G455">
        <v>32.6</v>
      </c>
      <c r="H455">
        <v>0</v>
      </c>
      <c r="I455">
        <v>0</v>
      </c>
      <c r="J455">
        <v>0</v>
      </c>
      <c r="K455">
        <v>32.6</v>
      </c>
      <c r="L455" t="s">
        <v>422</v>
      </c>
      <c r="N455" t="s">
        <v>76</v>
      </c>
      <c r="O455" t="s">
        <v>77</v>
      </c>
      <c r="P455" s="1">
        <v>45665</v>
      </c>
      <c r="Q455" t="s">
        <v>194</v>
      </c>
      <c r="R455" t="s">
        <v>519</v>
      </c>
      <c r="S455" s="1">
        <v>45969</v>
      </c>
      <c r="T455" t="s">
        <v>2709</v>
      </c>
      <c r="U455">
        <v>1</v>
      </c>
      <c r="V455" t="s">
        <v>80</v>
      </c>
      <c r="W455">
        <v>6.52</v>
      </c>
      <c r="X455">
        <v>0</v>
      </c>
      <c r="Z455">
        <v>0</v>
      </c>
      <c r="AA455">
        <v>6.52</v>
      </c>
      <c r="AB455" t="s">
        <v>196</v>
      </c>
      <c r="AC455" t="s">
        <v>490</v>
      </c>
      <c r="AD455" t="s">
        <v>2756</v>
      </c>
      <c r="AE455" t="s">
        <v>2757</v>
      </c>
      <c r="AF455" t="str">
        <f>"43221700"</f>
        <v>43221700</v>
      </c>
      <c r="AG455" t="s">
        <v>84</v>
      </c>
      <c r="AH455" t="s">
        <v>1414</v>
      </c>
      <c r="AI455" t="s">
        <v>1906</v>
      </c>
      <c r="AJ455" t="s">
        <v>1906</v>
      </c>
      <c r="AL455" t="s">
        <v>2758</v>
      </c>
      <c r="AM455" t="s">
        <v>2758</v>
      </c>
      <c r="AO455" t="s">
        <v>2759</v>
      </c>
      <c r="AP455" t="s">
        <v>2759</v>
      </c>
      <c r="AQ455" t="s">
        <v>92</v>
      </c>
      <c r="AS455" t="s">
        <v>93</v>
      </c>
      <c r="AT455">
        <v>6.52</v>
      </c>
      <c r="AU455">
        <v>1</v>
      </c>
      <c r="AV455">
        <v>6.52</v>
      </c>
      <c r="AW455">
        <v>0</v>
      </c>
      <c r="AY455">
        <v>0</v>
      </c>
      <c r="AZ455">
        <v>6.52</v>
      </c>
      <c r="BB455" t="s">
        <v>94</v>
      </c>
      <c r="BD455" t="s">
        <v>94</v>
      </c>
      <c r="BE455" t="s">
        <v>93</v>
      </c>
      <c r="BF455">
        <v>0</v>
      </c>
      <c r="BI455" t="s">
        <v>93</v>
      </c>
      <c r="BR455" t="s">
        <v>2760</v>
      </c>
    </row>
    <row r="456" spans="1:71" x14ac:dyDescent="0.2">
      <c r="A456" t="s">
        <v>2754</v>
      </c>
      <c r="B456" t="s">
        <v>2761</v>
      </c>
      <c r="C456" t="s">
        <v>73</v>
      </c>
      <c r="E456">
        <v>5</v>
      </c>
      <c r="F456" t="s">
        <v>74</v>
      </c>
      <c r="G456">
        <v>32.6</v>
      </c>
      <c r="H456">
        <v>0</v>
      </c>
      <c r="I456">
        <v>0</v>
      </c>
      <c r="J456">
        <v>0</v>
      </c>
      <c r="K456">
        <v>32.6</v>
      </c>
      <c r="L456" t="s">
        <v>422</v>
      </c>
      <c r="N456" t="s">
        <v>76</v>
      </c>
      <c r="O456" t="s">
        <v>77</v>
      </c>
      <c r="P456" s="1">
        <v>45755</v>
      </c>
      <c r="Q456" t="s">
        <v>194</v>
      </c>
      <c r="R456" t="s">
        <v>519</v>
      </c>
      <c r="S456" s="1">
        <v>45969</v>
      </c>
      <c r="T456" t="s">
        <v>2762</v>
      </c>
      <c r="U456">
        <v>1</v>
      </c>
      <c r="V456" t="s">
        <v>80</v>
      </c>
      <c r="W456">
        <v>19.559999999999999</v>
      </c>
      <c r="X456">
        <v>0</v>
      </c>
      <c r="Z456">
        <v>0</v>
      </c>
      <c r="AA456">
        <v>19.559999999999999</v>
      </c>
      <c r="AB456" t="s">
        <v>691</v>
      </c>
      <c r="AC456" t="s">
        <v>490</v>
      </c>
      <c r="AD456" t="s">
        <v>2756</v>
      </c>
      <c r="AE456" t="s">
        <v>2757</v>
      </c>
      <c r="AF456" t="str">
        <f>"43221700"</f>
        <v>43221700</v>
      </c>
      <c r="AG456" t="s">
        <v>84</v>
      </c>
      <c r="AH456" t="s">
        <v>1414</v>
      </c>
      <c r="AI456" t="s">
        <v>1906</v>
      </c>
      <c r="AJ456" t="s">
        <v>1906</v>
      </c>
      <c r="AL456" t="s">
        <v>2758</v>
      </c>
      <c r="AM456" t="s">
        <v>2758</v>
      </c>
      <c r="AO456" t="s">
        <v>2759</v>
      </c>
      <c r="AP456" t="s">
        <v>2759</v>
      </c>
      <c r="AQ456" t="s">
        <v>92</v>
      </c>
      <c r="AS456" t="s">
        <v>93</v>
      </c>
      <c r="AT456">
        <v>6.52</v>
      </c>
      <c r="AU456">
        <v>3</v>
      </c>
      <c r="AV456">
        <v>19.559999999999999</v>
      </c>
      <c r="AW456">
        <v>0</v>
      </c>
      <c r="AY456">
        <v>0</v>
      </c>
      <c r="AZ456">
        <v>19.559999999999999</v>
      </c>
      <c r="BB456" t="s">
        <v>94</v>
      </c>
      <c r="BD456" t="s">
        <v>94</v>
      </c>
      <c r="BE456" t="s">
        <v>93</v>
      </c>
      <c r="BF456">
        <v>0</v>
      </c>
      <c r="BI456" t="s">
        <v>93</v>
      </c>
      <c r="BR456" t="s">
        <v>2760</v>
      </c>
    </row>
    <row r="457" spans="1:71" x14ac:dyDescent="0.2">
      <c r="A457" t="s">
        <v>2754</v>
      </c>
      <c r="B457" t="s">
        <v>2763</v>
      </c>
      <c r="C457" t="s">
        <v>73</v>
      </c>
      <c r="E457">
        <v>1</v>
      </c>
      <c r="F457" t="s">
        <v>74</v>
      </c>
      <c r="G457">
        <v>1500</v>
      </c>
      <c r="H457">
        <v>0</v>
      </c>
      <c r="I457">
        <v>0</v>
      </c>
      <c r="J457">
        <v>0</v>
      </c>
      <c r="K457">
        <v>1500</v>
      </c>
      <c r="L457" t="s">
        <v>422</v>
      </c>
      <c r="N457" t="s">
        <v>76</v>
      </c>
      <c r="O457" t="s">
        <v>77</v>
      </c>
      <c r="P457" t="s">
        <v>2754</v>
      </c>
      <c r="Q457" t="s">
        <v>194</v>
      </c>
      <c r="R457" t="s">
        <v>93</v>
      </c>
      <c r="S457" t="s">
        <v>93</v>
      </c>
      <c r="U457">
        <v>1</v>
      </c>
      <c r="V457" t="s">
        <v>505</v>
      </c>
      <c r="W457">
        <v>1500</v>
      </c>
      <c r="Z457">
        <v>0</v>
      </c>
      <c r="AA457">
        <v>1500</v>
      </c>
      <c r="AC457" t="s">
        <v>506</v>
      </c>
      <c r="AD457" t="s">
        <v>507</v>
      </c>
      <c r="AE457" t="s">
        <v>508</v>
      </c>
      <c r="AF457" t="str">
        <f>"64151505"</f>
        <v>64151505</v>
      </c>
      <c r="AG457" t="s">
        <v>509</v>
      </c>
      <c r="AH457" t="s">
        <v>510</v>
      </c>
      <c r="AI457" t="s">
        <v>511</v>
      </c>
      <c r="AJ457" t="s">
        <v>512</v>
      </c>
      <c r="AL457" t="s">
        <v>513</v>
      </c>
      <c r="AM457" t="s">
        <v>514</v>
      </c>
      <c r="AO457" t="s">
        <v>515</v>
      </c>
      <c r="AP457" t="s">
        <v>515</v>
      </c>
      <c r="AQ457" t="s">
        <v>92</v>
      </c>
      <c r="AS457" t="s">
        <v>93</v>
      </c>
      <c r="AT457">
        <v>1500</v>
      </c>
      <c r="AU457">
        <v>1</v>
      </c>
      <c r="AV457">
        <v>1500</v>
      </c>
      <c r="AY457">
        <v>0</v>
      </c>
      <c r="AZ457">
        <v>1500</v>
      </c>
      <c r="BB457" t="s">
        <v>94</v>
      </c>
      <c r="BD457" t="s">
        <v>94</v>
      </c>
      <c r="BE457" t="s">
        <v>93</v>
      </c>
      <c r="BF457">
        <v>0</v>
      </c>
      <c r="BI457" t="s">
        <v>93</v>
      </c>
      <c r="BR457" t="s">
        <v>324</v>
      </c>
    </row>
    <row r="458" spans="1:71" x14ac:dyDescent="0.2">
      <c r="A458" t="s">
        <v>2754</v>
      </c>
      <c r="B458" t="s">
        <v>2764</v>
      </c>
      <c r="C458" t="s">
        <v>73</v>
      </c>
      <c r="E458">
        <v>1</v>
      </c>
      <c r="F458" t="s">
        <v>74</v>
      </c>
      <c r="G458">
        <v>17.809999999999999</v>
      </c>
      <c r="H458">
        <v>0</v>
      </c>
      <c r="I458">
        <v>0</v>
      </c>
      <c r="J458">
        <v>0</v>
      </c>
      <c r="K458">
        <v>17.809999999999999</v>
      </c>
      <c r="L458" t="s">
        <v>422</v>
      </c>
      <c r="N458" t="s">
        <v>76</v>
      </c>
      <c r="O458" t="s">
        <v>77</v>
      </c>
      <c r="P458" t="s">
        <v>2483</v>
      </c>
      <c r="Q458" t="s">
        <v>194</v>
      </c>
      <c r="R458" t="s">
        <v>519</v>
      </c>
      <c r="S458" s="1">
        <v>45665</v>
      </c>
      <c r="T458" t="s">
        <v>2765</v>
      </c>
      <c r="U458">
        <v>1</v>
      </c>
      <c r="V458" t="s">
        <v>80</v>
      </c>
      <c r="W458">
        <v>17.809999999999999</v>
      </c>
      <c r="X458">
        <v>0</v>
      </c>
      <c r="Z458">
        <v>0</v>
      </c>
      <c r="AA458">
        <v>17.809999999999999</v>
      </c>
      <c r="AB458" t="s">
        <v>196</v>
      </c>
      <c r="AC458" t="s">
        <v>131</v>
      </c>
      <c r="AD458" t="s">
        <v>2524</v>
      </c>
      <c r="AE458" t="s">
        <v>2525</v>
      </c>
      <c r="AF458" t="str">
        <f>"43191600"</f>
        <v>43191600</v>
      </c>
      <c r="AG458" t="s">
        <v>84</v>
      </c>
      <c r="AH458" t="s">
        <v>100</v>
      </c>
      <c r="AI458" t="s">
        <v>101</v>
      </c>
      <c r="AJ458" t="s">
        <v>101</v>
      </c>
      <c r="AL458" t="s">
        <v>543</v>
      </c>
      <c r="AM458" t="s">
        <v>543</v>
      </c>
      <c r="AO458" t="s">
        <v>2526</v>
      </c>
      <c r="AP458" t="s">
        <v>2527</v>
      </c>
      <c r="AQ458" t="s">
        <v>92</v>
      </c>
      <c r="AS458" t="s">
        <v>93</v>
      </c>
      <c r="AT458">
        <v>17.809999999999999</v>
      </c>
      <c r="AU458">
        <v>1</v>
      </c>
      <c r="AV458">
        <v>17.809999999999999</v>
      </c>
      <c r="AW458">
        <v>0</v>
      </c>
      <c r="AY458">
        <v>0</v>
      </c>
      <c r="AZ458">
        <v>17.809999999999999</v>
      </c>
      <c r="BB458" t="s">
        <v>94</v>
      </c>
      <c r="BD458" t="s">
        <v>94</v>
      </c>
      <c r="BE458" t="s">
        <v>431</v>
      </c>
      <c r="BF458">
        <v>1.1399999999999999</v>
      </c>
      <c r="BI458" t="s">
        <v>93</v>
      </c>
      <c r="BR458" t="s">
        <v>545</v>
      </c>
      <c r="BS458" t="s">
        <v>96</v>
      </c>
    </row>
    <row r="459" spans="1:71" x14ac:dyDescent="0.2">
      <c r="A459" t="s">
        <v>2754</v>
      </c>
      <c r="B459" t="s">
        <v>2766</v>
      </c>
      <c r="C459" t="s">
        <v>73</v>
      </c>
      <c r="E459">
        <v>1</v>
      </c>
      <c r="F459" t="s">
        <v>74</v>
      </c>
      <c r="G459">
        <v>45.59</v>
      </c>
      <c r="H459">
        <v>0</v>
      </c>
      <c r="I459">
        <v>0</v>
      </c>
      <c r="J459">
        <v>0</v>
      </c>
      <c r="K459">
        <v>45.59</v>
      </c>
      <c r="L459" t="s">
        <v>422</v>
      </c>
      <c r="N459" t="s">
        <v>76</v>
      </c>
      <c r="O459" t="s">
        <v>77</v>
      </c>
      <c r="P459" t="s">
        <v>2483</v>
      </c>
      <c r="Q459" t="s">
        <v>194</v>
      </c>
      <c r="R459" t="s">
        <v>519</v>
      </c>
      <c r="S459" s="1">
        <v>45665</v>
      </c>
      <c r="T459" t="s">
        <v>2765</v>
      </c>
      <c r="U459">
        <v>1</v>
      </c>
      <c r="V459" t="s">
        <v>80</v>
      </c>
      <c r="W459">
        <v>45.59</v>
      </c>
      <c r="X459">
        <v>0</v>
      </c>
      <c r="Z459">
        <v>0</v>
      </c>
      <c r="AA459">
        <v>45.59</v>
      </c>
      <c r="AB459" t="s">
        <v>196</v>
      </c>
      <c r="AC459" t="s">
        <v>81</v>
      </c>
      <c r="AD459" t="s">
        <v>2767</v>
      </c>
      <c r="AE459" t="s">
        <v>2768</v>
      </c>
      <c r="AF459" t="str">
        <f>"43211708"</f>
        <v>43211708</v>
      </c>
      <c r="AG459" t="s">
        <v>84</v>
      </c>
      <c r="AH459" t="s">
        <v>85</v>
      </c>
      <c r="AI459" t="s">
        <v>416</v>
      </c>
      <c r="AJ459" t="s">
        <v>417</v>
      </c>
      <c r="AL459" t="s">
        <v>1540</v>
      </c>
      <c r="AM459" t="s">
        <v>1540</v>
      </c>
      <c r="AO459" t="s">
        <v>1541</v>
      </c>
      <c r="AP459" t="s">
        <v>2769</v>
      </c>
      <c r="AQ459" t="s">
        <v>92</v>
      </c>
      <c r="AS459" t="s">
        <v>93</v>
      </c>
      <c r="AT459">
        <v>45.59</v>
      </c>
      <c r="AU459">
        <v>1</v>
      </c>
      <c r="AV459">
        <v>45.59</v>
      </c>
      <c r="AW459">
        <v>0</v>
      </c>
      <c r="AY459">
        <v>0</v>
      </c>
      <c r="AZ459">
        <v>45.59</v>
      </c>
      <c r="BB459" t="s">
        <v>94</v>
      </c>
      <c r="BD459" t="s">
        <v>94</v>
      </c>
      <c r="BE459" t="s">
        <v>431</v>
      </c>
      <c r="BF459">
        <v>2.4</v>
      </c>
      <c r="BI459" t="s">
        <v>93</v>
      </c>
      <c r="BR459" t="s">
        <v>1540</v>
      </c>
    </row>
    <row r="460" spans="1:71" x14ac:dyDescent="0.2">
      <c r="A460" t="s">
        <v>2754</v>
      </c>
      <c r="B460" t="s">
        <v>2770</v>
      </c>
      <c r="C460" t="s">
        <v>73</v>
      </c>
      <c r="E460">
        <v>1</v>
      </c>
      <c r="F460" t="s">
        <v>74</v>
      </c>
      <c r="G460">
        <v>22.99</v>
      </c>
      <c r="H460">
        <v>0</v>
      </c>
      <c r="I460">
        <v>0</v>
      </c>
      <c r="J460">
        <v>0</v>
      </c>
      <c r="K460">
        <v>22.99</v>
      </c>
      <c r="L460" t="s">
        <v>422</v>
      </c>
      <c r="N460" t="s">
        <v>76</v>
      </c>
      <c r="O460" t="s">
        <v>77</v>
      </c>
      <c r="P460" t="s">
        <v>2483</v>
      </c>
      <c r="Q460" t="s">
        <v>194</v>
      </c>
      <c r="R460" t="s">
        <v>519</v>
      </c>
      <c r="S460" s="1">
        <v>45665</v>
      </c>
      <c r="T460" t="s">
        <v>2765</v>
      </c>
      <c r="U460">
        <v>1</v>
      </c>
      <c r="V460" t="s">
        <v>80</v>
      </c>
      <c r="W460">
        <v>22.99</v>
      </c>
      <c r="X460">
        <v>0</v>
      </c>
      <c r="Z460">
        <v>0</v>
      </c>
      <c r="AA460">
        <v>22.99</v>
      </c>
      <c r="AB460" t="s">
        <v>196</v>
      </c>
      <c r="AC460" t="s">
        <v>81</v>
      </c>
      <c r="AD460" t="s">
        <v>2771</v>
      </c>
      <c r="AE460" t="s">
        <v>2772</v>
      </c>
      <c r="AF460" t="str">
        <f>"52161514"</f>
        <v>52161514</v>
      </c>
      <c r="AG460" t="s">
        <v>158</v>
      </c>
      <c r="AH460" t="s">
        <v>186</v>
      </c>
      <c r="AI460" t="s">
        <v>187</v>
      </c>
      <c r="AJ460" t="s">
        <v>2773</v>
      </c>
      <c r="AL460" t="s">
        <v>2774</v>
      </c>
      <c r="AM460" t="s">
        <v>2774</v>
      </c>
      <c r="AO460" t="s">
        <v>2775</v>
      </c>
      <c r="AP460" t="s">
        <v>2776</v>
      </c>
      <c r="AQ460" t="s">
        <v>92</v>
      </c>
      <c r="AS460" t="s">
        <v>93</v>
      </c>
      <c r="AT460">
        <v>22.99</v>
      </c>
      <c r="AU460">
        <v>1</v>
      </c>
      <c r="AV460">
        <v>22.99</v>
      </c>
      <c r="AW460">
        <v>0</v>
      </c>
      <c r="AY460">
        <v>0</v>
      </c>
      <c r="AZ460">
        <v>22.99</v>
      </c>
      <c r="BB460" t="s">
        <v>94</v>
      </c>
      <c r="BD460" t="s">
        <v>94</v>
      </c>
      <c r="BE460" t="s">
        <v>93</v>
      </c>
      <c r="BF460">
        <v>0</v>
      </c>
      <c r="BI460" t="s">
        <v>93</v>
      </c>
      <c r="BR460" t="s">
        <v>2777</v>
      </c>
    </row>
    <row r="461" spans="1:71" x14ac:dyDescent="0.2">
      <c r="A461" t="s">
        <v>2754</v>
      </c>
      <c r="B461" t="s">
        <v>2778</v>
      </c>
      <c r="C461" t="s">
        <v>73</v>
      </c>
      <c r="E461">
        <v>1</v>
      </c>
      <c r="F461" t="s">
        <v>74</v>
      </c>
      <c r="G461">
        <v>89.58</v>
      </c>
      <c r="H461">
        <v>0</v>
      </c>
      <c r="I461">
        <v>0</v>
      </c>
      <c r="J461">
        <v>0</v>
      </c>
      <c r="K461">
        <v>89.58</v>
      </c>
      <c r="L461" t="s">
        <v>422</v>
      </c>
      <c r="N461" t="s">
        <v>76</v>
      </c>
      <c r="O461" t="s">
        <v>77</v>
      </c>
      <c r="P461" t="s">
        <v>2754</v>
      </c>
      <c r="Q461" t="s">
        <v>194</v>
      </c>
      <c r="R461" t="s">
        <v>519</v>
      </c>
      <c r="S461" t="s">
        <v>2483</v>
      </c>
      <c r="T461" t="s">
        <v>2779</v>
      </c>
      <c r="U461">
        <v>1</v>
      </c>
      <c r="V461" t="s">
        <v>80</v>
      </c>
      <c r="W461">
        <v>89.58</v>
      </c>
      <c r="X461">
        <v>0</v>
      </c>
      <c r="Z461">
        <v>0</v>
      </c>
      <c r="AA461">
        <v>89.58</v>
      </c>
      <c r="AB461" t="s">
        <v>196</v>
      </c>
      <c r="AC461" t="s">
        <v>208</v>
      </c>
      <c r="AD461" t="s">
        <v>2780</v>
      </c>
      <c r="AE461" t="s">
        <v>2781</v>
      </c>
      <c r="AF461" t="str">
        <f>"45121500"</f>
        <v>45121500</v>
      </c>
      <c r="AG461" t="s">
        <v>211</v>
      </c>
      <c r="AH461" t="s">
        <v>212</v>
      </c>
      <c r="AI461" t="s">
        <v>736</v>
      </c>
      <c r="AJ461" t="s">
        <v>736</v>
      </c>
      <c r="AK461" t="s">
        <v>488</v>
      </c>
      <c r="AL461" t="s">
        <v>387</v>
      </c>
      <c r="AM461" t="s">
        <v>387</v>
      </c>
      <c r="AO461" t="str">
        <f>"6280"</f>
        <v>6280</v>
      </c>
      <c r="AP461" t="str">
        <f>"6280"</f>
        <v>6280</v>
      </c>
      <c r="AQ461" t="s">
        <v>92</v>
      </c>
      <c r="AS461" t="s">
        <v>93</v>
      </c>
      <c r="AT461">
        <v>89.58</v>
      </c>
      <c r="AU461">
        <v>1</v>
      </c>
      <c r="AV461">
        <v>89.58</v>
      </c>
      <c r="AW461">
        <v>0</v>
      </c>
      <c r="AY461">
        <v>0</v>
      </c>
      <c r="AZ461">
        <v>89.58</v>
      </c>
      <c r="BB461" t="s">
        <v>94</v>
      </c>
      <c r="BD461" t="s">
        <v>94</v>
      </c>
      <c r="BE461" t="s">
        <v>93</v>
      </c>
      <c r="BF461">
        <v>0</v>
      </c>
      <c r="BI461" t="s">
        <v>93</v>
      </c>
      <c r="BR461" t="s">
        <v>513</v>
      </c>
    </row>
    <row r="462" spans="1:71" x14ac:dyDescent="0.2">
      <c r="A462" t="s">
        <v>2754</v>
      </c>
      <c r="B462" t="s">
        <v>2782</v>
      </c>
      <c r="C462" t="s">
        <v>73</v>
      </c>
      <c r="E462">
        <v>1</v>
      </c>
      <c r="F462" t="s">
        <v>74</v>
      </c>
      <c r="G462">
        <v>7.98</v>
      </c>
      <c r="H462">
        <v>0</v>
      </c>
      <c r="I462">
        <v>0</v>
      </c>
      <c r="J462">
        <v>0</v>
      </c>
      <c r="K462">
        <v>7.98</v>
      </c>
      <c r="L462" t="s">
        <v>422</v>
      </c>
      <c r="N462" t="s">
        <v>76</v>
      </c>
      <c r="O462" t="s">
        <v>77</v>
      </c>
      <c r="P462" t="s">
        <v>2754</v>
      </c>
      <c r="Q462" t="s">
        <v>194</v>
      </c>
      <c r="R462" t="s">
        <v>519</v>
      </c>
      <c r="S462" t="s">
        <v>2483</v>
      </c>
      <c r="T462" t="s">
        <v>2779</v>
      </c>
      <c r="U462">
        <v>1</v>
      </c>
      <c r="V462" t="s">
        <v>80</v>
      </c>
      <c r="W462">
        <v>7.98</v>
      </c>
      <c r="X462">
        <v>0</v>
      </c>
      <c r="Z462">
        <v>0</v>
      </c>
      <c r="AA462">
        <v>7.98</v>
      </c>
      <c r="AB462" t="s">
        <v>196</v>
      </c>
      <c r="AC462" t="s">
        <v>139</v>
      </c>
      <c r="AD462" t="s">
        <v>1383</v>
      </c>
      <c r="AE462" t="s">
        <v>1384</v>
      </c>
      <c r="AF462" t="str">
        <f>"43202222"</f>
        <v>43202222</v>
      </c>
      <c r="AG462" t="s">
        <v>84</v>
      </c>
      <c r="AH462" t="s">
        <v>112</v>
      </c>
      <c r="AI462" t="s">
        <v>328</v>
      </c>
      <c r="AJ462" t="s">
        <v>329</v>
      </c>
      <c r="AL462" t="s">
        <v>1385</v>
      </c>
      <c r="AM462" t="s">
        <v>1385</v>
      </c>
      <c r="AO462" t="s">
        <v>1386</v>
      </c>
      <c r="AP462" t="s">
        <v>1386</v>
      </c>
      <c r="AQ462" t="s">
        <v>92</v>
      </c>
      <c r="AS462" t="s">
        <v>93</v>
      </c>
      <c r="AT462">
        <v>7.98</v>
      </c>
      <c r="AU462">
        <v>1</v>
      </c>
      <c r="AV462">
        <v>7.98</v>
      </c>
      <c r="AW462">
        <v>0</v>
      </c>
      <c r="AY462">
        <v>0</v>
      </c>
      <c r="AZ462">
        <v>7.98</v>
      </c>
      <c r="BB462" t="s">
        <v>94</v>
      </c>
      <c r="BD462" t="s">
        <v>94</v>
      </c>
      <c r="BE462" t="s">
        <v>431</v>
      </c>
      <c r="BF462">
        <v>0.01</v>
      </c>
      <c r="BI462" t="s">
        <v>93</v>
      </c>
      <c r="BR462" t="s">
        <v>1385</v>
      </c>
    </row>
    <row r="463" spans="1:71" x14ac:dyDescent="0.2">
      <c r="A463" t="s">
        <v>2754</v>
      </c>
      <c r="B463" t="s">
        <v>2783</v>
      </c>
      <c r="C463" t="s">
        <v>73</v>
      </c>
      <c r="E463">
        <v>1</v>
      </c>
      <c r="F463" t="s">
        <v>74</v>
      </c>
      <c r="G463">
        <v>19</v>
      </c>
      <c r="H463">
        <v>0</v>
      </c>
      <c r="I463">
        <v>0</v>
      </c>
      <c r="J463">
        <v>0</v>
      </c>
      <c r="K463">
        <v>19</v>
      </c>
      <c r="L463" t="s">
        <v>422</v>
      </c>
      <c r="N463" t="s">
        <v>76</v>
      </c>
      <c r="O463" t="s">
        <v>77</v>
      </c>
      <c r="P463" t="s">
        <v>2754</v>
      </c>
      <c r="Q463" t="s">
        <v>194</v>
      </c>
      <c r="R463" t="s">
        <v>519</v>
      </c>
      <c r="S463" t="s">
        <v>2483</v>
      </c>
      <c r="T463" t="s">
        <v>2784</v>
      </c>
      <c r="U463">
        <v>3</v>
      </c>
      <c r="V463" t="s">
        <v>80</v>
      </c>
      <c r="W463">
        <v>19</v>
      </c>
      <c r="X463">
        <v>0</v>
      </c>
      <c r="Z463">
        <v>0</v>
      </c>
      <c r="AA463">
        <v>19</v>
      </c>
      <c r="AB463" t="s">
        <v>196</v>
      </c>
      <c r="AC463" t="s">
        <v>81</v>
      </c>
      <c r="AD463" t="s">
        <v>2785</v>
      </c>
      <c r="AE463" t="s">
        <v>2786</v>
      </c>
      <c r="AF463" t="str">
        <f>"26111700"</f>
        <v>26111700</v>
      </c>
      <c r="AG463" t="s">
        <v>118</v>
      </c>
      <c r="AH463" t="s">
        <v>224</v>
      </c>
      <c r="AI463" t="s">
        <v>533</v>
      </c>
      <c r="AJ463" t="s">
        <v>533</v>
      </c>
      <c r="AL463" t="s">
        <v>2787</v>
      </c>
      <c r="AM463" t="s">
        <v>2788</v>
      </c>
      <c r="AO463" t="s">
        <v>2789</v>
      </c>
      <c r="AP463" t="s">
        <v>2789</v>
      </c>
      <c r="AQ463" t="s">
        <v>92</v>
      </c>
      <c r="AS463" t="s">
        <v>93</v>
      </c>
      <c r="AT463">
        <v>19</v>
      </c>
      <c r="AU463">
        <v>1</v>
      </c>
      <c r="AV463">
        <v>19</v>
      </c>
      <c r="AW463">
        <v>0</v>
      </c>
      <c r="AY463">
        <v>0</v>
      </c>
      <c r="AZ463">
        <v>19</v>
      </c>
      <c r="BB463" t="s">
        <v>94</v>
      </c>
      <c r="BD463" t="s">
        <v>94</v>
      </c>
      <c r="BE463" t="s">
        <v>431</v>
      </c>
      <c r="BF463">
        <v>1.99</v>
      </c>
      <c r="BI463" t="s">
        <v>93</v>
      </c>
      <c r="BR463" t="s">
        <v>2790</v>
      </c>
    </row>
    <row r="464" spans="1:71" x14ac:dyDescent="0.2">
      <c r="A464" t="s">
        <v>2754</v>
      </c>
      <c r="B464" t="s">
        <v>2791</v>
      </c>
      <c r="C464" t="s">
        <v>73</v>
      </c>
      <c r="E464">
        <v>1</v>
      </c>
      <c r="F464" t="s">
        <v>74</v>
      </c>
      <c r="G464">
        <v>12.34</v>
      </c>
      <c r="H464">
        <v>0</v>
      </c>
      <c r="I464">
        <v>0</v>
      </c>
      <c r="J464">
        <v>0</v>
      </c>
      <c r="K464">
        <v>12.34</v>
      </c>
      <c r="L464" t="s">
        <v>422</v>
      </c>
      <c r="N464" t="s">
        <v>76</v>
      </c>
      <c r="O464" t="s">
        <v>77</v>
      </c>
      <c r="P464" t="s">
        <v>2754</v>
      </c>
      <c r="Q464" t="s">
        <v>194</v>
      </c>
      <c r="R464" t="s">
        <v>519</v>
      </c>
      <c r="S464" t="s">
        <v>2483</v>
      </c>
      <c r="T464" t="s">
        <v>2779</v>
      </c>
      <c r="U464">
        <v>1</v>
      </c>
      <c r="V464" t="s">
        <v>80</v>
      </c>
      <c r="W464">
        <v>12.34</v>
      </c>
      <c r="X464">
        <v>0</v>
      </c>
      <c r="Z464">
        <v>0</v>
      </c>
      <c r="AA464">
        <v>12.34</v>
      </c>
      <c r="AB464" t="s">
        <v>196</v>
      </c>
      <c r="AC464" t="s">
        <v>115</v>
      </c>
      <c r="AD464" t="s">
        <v>2718</v>
      </c>
      <c r="AE464" t="s">
        <v>2719</v>
      </c>
      <c r="AF464" t="str">
        <f>"43211709"</f>
        <v>43211709</v>
      </c>
      <c r="AG464" t="s">
        <v>84</v>
      </c>
      <c r="AH464" t="s">
        <v>85</v>
      </c>
      <c r="AI464" t="s">
        <v>416</v>
      </c>
      <c r="AJ464" t="s">
        <v>1567</v>
      </c>
      <c r="AK464" t="s">
        <v>2720</v>
      </c>
      <c r="AL464" t="s">
        <v>2721</v>
      </c>
      <c r="AM464" t="s">
        <v>2721</v>
      </c>
      <c r="AO464" t="s">
        <v>2722</v>
      </c>
      <c r="AP464" t="s">
        <v>2723</v>
      </c>
      <c r="AQ464" t="s">
        <v>92</v>
      </c>
      <c r="AS464" t="s">
        <v>93</v>
      </c>
      <c r="AT464">
        <v>12.34</v>
      </c>
      <c r="AU464">
        <v>1</v>
      </c>
      <c r="AV464">
        <v>12.34</v>
      </c>
      <c r="AW464">
        <v>0</v>
      </c>
      <c r="AY464">
        <v>0</v>
      </c>
      <c r="AZ464">
        <v>12.34</v>
      </c>
      <c r="BB464" t="s">
        <v>94</v>
      </c>
      <c r="BD464" t="s">
        <v>94</v>
      </c>
      <c r="BE464" t="s">
        <v>431</v>
      </c>
      <c r="BF464">
        <v>0.65</v>
      </c>
      <c r="BI464" t="s">
        <v>93</v>
      </c>
      <c r="BR464" t="s">
        <v>2724</v>
      </c>
    </row>
    <row r="465" spans="1:71" x14ac:dyDescent="0.2">
      <c r="A465" t="s">
        <v>2754</v>
      </c>
      <c r="B465" t="s">
        <v>2792</v>
      </c>
      <c r="C465" t="s">
        <v>73</v>
      </c>
      <c r="E465">
        <v>1</v>
      </c>
      <c r="F465" t="s">
        <v>74</v>
      </c>
      <c r="G465">
        <v>12.34</v>
      </c>
      <c r="H465">
        <v>0</v>
      </c>
      <c r="I465">
        <v>0</v>
      </c>
      <c r="J465">
        <v>0</v>
      </c>
      <c r="K465">
        <v>12.34</v>
      </c>
      <c r="L465" t="s">
        <v>422</v>
      </c>
      <c r="N465" t="s">
        <v>76</v>
      </c>
      <c r="O465" t="s">
        <v>77</v>
      </c>
      <c r="P465" t="s">
        <v>2754</v>
      </c>
      <c r="Q465" t="s">
        <v>194</v>
      </c>
      <c r="R465" t="s">
        <v>519</v>
      </c>
      <c r="S465" t="s">
        <v>2483</v>
      </c>
      <c r="T465" t="s">
        <v>2793</v>
      </c>
      <c r="U465">
        <v>1</v>
      </c>
      <c r="V465" t="s">
        <v>80</v>
      </c>
      <c r="W465">
        <v>12.34</v>
      </c>
      <c r="X465">
        <v>0</v>
      </c>
      <c r="Z465">
        <v>0</v>
      </c>
      <c r="AA465">
        <v>12.34</v>
      </c>
      <c r="AB465" t="s">
        <v>196</v>
      </c>
      <c r="AC465" t="s">
        <v>115</v>
      </c>
      <c r="AD465" t="s">
        <v>2794</v>
      </c>
      <c r="AE465" t="s">
        <v>2795</v>
      </c>
      <c r="AF465" t="str">
        <f>"43211709"</f>
        <v>43211709</v>
      </c>
      <c r="AG465" t="s">
        <v>84</v>
      </c>
      <c r="AH465" t="s">
        <v>85</v>
      </c>
      <c r="AI465" t="s">
        <v>416</v>
      </c>
      <c r="AJ465" t="s">
        <v>1567</v>
      </c>
      <c r="AL465" t="s">
        <v>2721</v>
      </c>
      <c r="AM465" t="s">
        <v>2721</v>
      </c>
      <c r="AO465" t="s">
        <v>2723</v>
      </c>
      <c r="AP465" t="s">
        <v>2723</v>
      </c>
      <c r="AQ465" t="s">
        <v>92</v>
      </c>
      <c r="AS465" t="s">
        <v>93</v>
      </c>
      <c r="AT465">
        <v>12.34</v>
      </c>
      <c r="AU465">
        <v>1</v>
      </c>
      <c r="AV465">
        <v>12.34</v>
      </c>
      <c r="AW465">
        <v>0</v>
      </c>
      <c r="AY465">
        <v>0</v>
      </c>
      <c r="AZ465">
        <v>12.34</v>
      </c>
      <c r="BB465" t="s">
        <v>94</v>
      </c>
      <c r="BD465" t="s">
        <v>94</v>
      </c>
      <c r="BE465" t="s">
        <v>431</v>
      </c>
      <c r="BF465">
        <v>0.65</v>
      </c>
      <c r="BI465" t="s">
        <v>93</v>
      </c>
      <c r="BR465" t="s">
        <v>2724</v>
      </c>
    </row>
    <row r="466" spans="1:71" x14ac:dyDescent="0.2">
      <c r="A466" t="s">
        <v>2754</v>
      </c>
      <c r="B466" t="s">
        <v>2796</v>
      </c>
      <c r="C466" t="s">
        <v>73</v>
      </c>
      <c r="E466">
        <v>1</v>
      </c>
      <c r="F466" t="s">
        <v>74</v>
      </c>
      <c r="G466">
        <v>15.19</v>
      </c>
      <c r="H466">
        <v>0</v>
      </c>
      <c r="I466">
        <v>0</v>
      </c>
      <c r="J466">
        <v>0</v>
      </c>
      <c r="K466">
        <v>15.19</v>
      </c>
      <c r="L466" t="s">
        <v>422</v>
      </c>
      <c r="N466" t="s">
        <v>76</v>
      </c>
      <c r="O466" t="s">
        <v>77</v>
      </c>
      <c r="P466" t="s">
        <v>2754</v>
      </c>
      <c r="Q466" t="s">
        <v>194</v>
      </c>
      <c r="R466" t="s">
        <v>519</v>
      </c>
      <c r="S466" t="s">
        <v>2483</v>
      </c>
      <c r="T466" t="s">
        <v>2779</v>
      </c>
      <c r="U466">
        <v>1</v>
      </c>
      <c r="V466" t="s">
        <v>80</v>
      </c>
      <c r="W466">
        <v>15.19</v>
      </c>
      <c r="X466">
        <v>0</v>
      </c>
      <c r="Z466">
        <v>0</v>
      </c>
      <c r="AA466">
        <v>15.19</v>
      </c>
      <c r="AB466" t="s">
        <v>196</v>
      </c>
      <c r="AC466" t="s">
        <v>373</v>
      </c>
      <c r="AD466" t="s">
        <v>2797</v>
      </c>
      <c r="AE466" t="s">
        <v>2798</v>
      </c>
      <c r="AF466" t="str">
        <f>"26111704"</f>
        <v>26111704</v>
      </c>
      <c r="AG466" t="s">
        <v>118</v>
      </c>
      <c r="AH466" t="s">
        <v>224</v>
      </c>
      <c r="AI466" t="s">
        <v>533</v>
      </c>
      <c r="AJ466" t="s">
        <v>534</v>
      </c>
      <c r="AL466" t="s">
        <v>2799</v>
      </c>
      <c r="AM466" t="s">
        <v>2799</v>
      </c>
      <c r="AO466" t="s">
        <v>2800</v>
      </c>
      <c r="AP466" t="s">
        <v>2800</v>
      </c>
      <c r="AQ466" t="s">
        <v>92</v>
      </c>
      <c r="AS466" t="s">
        <v>93</v>
      </c>
      <c r="AT466">
        <v>15.19</v>
      </c>
      <c r="AU466">
        <v>1</v>
      </c>
      <c r="AV466">
        <v>15.19</v>
      </c>
      <c r="AW466">
        <v>0</v>
      </c>
      <c r="AY466">
        <v>0</v>
      </c>
      <c r="AZ466">
        <v>15.19</v>
      </c>
      <c r="BB466" t="s">
        <v>94</v>
      </c>
      <c r="BD466" t="s">
        <v>94</v>
      </c>
      <c r="BE466" t="s">
        <v>93</v>
      </c>
      <c r="BF466">
        <v>0</v>
      </c>
      <c r="BI466" t="s">
        <v>93</v>
      </c>
      <c r="BR466" t="s">
        <v>2799</v>
      </c>
    </row>
    <row r="467" spans="1:71" x14ac:dyDescent="0.2">
      <c r="A467" t="s">
        <v>2754</v>
      </c>
      <c r="B467" t="s">
        <v>2801</v>
      </c>
      <c r="C467" t="s">
        <v>73</v>
      </c>
      <c r="E467">
        <v>1</v>
      </c>
      <c r="F467" t="s">
        <v>74</v>
      </c>
      <c r="G467">
        <v>9.89</v>
      </c>
      <c r="H467">
        <v>0</v>
      </c>
      <c r="I467">
        <v>-0.49</v>
      </c>
      <c r="J467">
        <v>0</v>
      </c>
      <c r="K467">
        <v>9.4</v>
      </c>
      <c r="L467" t="s">
        <v>422</v>
      </c>
      <c r="N467" t="s">
        <v>76</v>
      </c>
      <c r="O467" t="s">
        <v>77</v>
      </c>
      <c r="P467" t="s">
        <v>2754</v>
      </c>
      <c r="Q467" t="s">
        <v>194</v>
      </c>
      <c r="R467" t="s">
        <v>519</v>
      </c>
      <c r="S467" t="s">
        <v>2483</v>
      </c>
      <c r="T467" t="s">
        <v>2779</v>
      </c>
      <c r="U467">
        <v>1</v>
      </c>
      <c r="V467" t="s">
        <v>80</v>
      </c>
      <c r="W467">
        <v>9.89</v>
      </c>
      <c r="X467">
        <v>0</v>
      </c>
      <c r="Y467">
        <v>-0.49</v>
      </c>
      <c r="Z467">
        <v>0</v>
      </c>
      <c r="AA467">
        <v>9.4</v>
      </c>
      <c r="AB467" t="s">
        <v>196</v>
      </c>
      <c r="AC467" t="s">
        <v>879</v>
      </c>
      <c r="AD467" t="s">
        <v>880</v>
      </c>
      <c r="AE467" t="s">
        <v>881</v>
      </c>
      <c r="AF467" t="str">
        <f>"47131704"</f>
        <v>47131704</v>
      </c>
      <c r="AG467" t="s">
        <v>882</v>
      </c>
      <c r="AH467" t="s">
        <v>883</v>
      </c>
      <c r="AI467" t="s">
        <v>884</v>
      </c>
      <c r="AJ467" t="s">
        <v>885</v>
      </c>
      <c r="AL467" t="s">
        <v>886</v>
      </c>
      <c r="AM467" t="s">
        <v>886</v>
      </c>
      <c r="AO467" t="s">
        <v>887</v>
      </c>
      <c r="AP467" t="s">
        <v>887</v>
      </c>
      <c r="AQ467" t="s">
        <v>92</v>
      </c>
      <c r="AS467" t="s">
        <v>93</v>
      </c>
      <c r="AT467">
        <v>9.89</v>
      </c>
      <c r="AU467">
        <v>1</v>
      </c>
      <c r="AV467">
        <v>9.89</v>
      </c>
      <c r="AW467">
        <v>0</v>
      </c>
      <c r="AX467">
        <v>-0.49</v>
      </c>
      <c r="AY467">
        <v>0</v>
      </c>
      <c r="AZ467">
        <v>9.4</v>
      </c>
      <c r="BB467" t="s">
        <v>94</v>
      </c>
      <c r="BD467" t="s">
        <v>94</v>
      </c>
      <c r="BE467" t="s">
        <v>431</v>
      </c>
      <c r="BF467">
        <v>0.1</v>
      </c>
      <c r="BI467" t="s">
        <v>93</v>
      </c>
      <c r="BR467" t="s">
        <v>888</v>
      </c>
    </row>
    <row r="468" spans="1:71" x14ac:dyDescent="0.2">
      <c r="A468" t="s">
        <v>2754</v>
      </c>
      <c r="B468" t="s">
        <v>2802</v>
      </c>
      <c r="C468" t="s">
        <v>73</v>
      </c>
      <c r="E468">
        <v>1</v>
      </c>
      <c r="F468" t="s">
        <v>74</v>
      </c>
      <c r="G468">
        <v>7.85</v>
      </c>
      <c r="H468">
        <v>0</v>
      </c>
      <c r="I468">
        <v>0</v>
      </c>
      <c r="J468">
        <v>0</v>
      </c>
      <c r="K468">
        <v>7.85</v>
      </c>
      <c r="L468" t="s">
        <v>422</v>
      </c>
      <c r="N468" t="s">
        <v>76</v>
      </c>
      <c r="O468" t="s">
        <v>77</v>
      </c>
      <c r="P468" t="s">
        <v>2483</v>
      </c>
      <c r="Q468" t="s">
        <v>194</v>
      </c>
      <c r="R468" t="s">
        <v>519</v>
      </c>
      <c r="S468" s="1">
        <v>45785</v>
      </c>
      <c r="T468" t="str">
        <f>"9361289725251947907712"</f>
        <v>9361289725251947907712</v>
      </c>
      <c r="U468">
        <v>1</v>
      </c>
      <c r="V468" t="s">
        <v>80</v>
      </c>
      <c r="W468">
        <v>7.85</v>
      </c>
      <c r="X468">
        <v>0</v>
      </c>
      <c r="Z468">
        <v>0</v>
      </c>
      <c r="AA468">
        <v>7.85</v>
      </c>
      <c r="AB468" t="s">
        <v>207</v>
      </c>
      <c r="AC468" t="s">
        <v>131</v>
      </c>
      <c r="AD468" t="s">
        <v>2803</v>
      </c>
      <c r="AE468" t="s">
        <v>2804</v>
      </c>
      <c r="AF468" t="str">
        <f>"43210000"</f>
        <v>43210000</v>
      </c>
      <c r="AG468" t="s">
        <v>84</v>
      </c>
      <c r="AH468" t="s">
        <v>85</v>
      </c>
      <c r="AI468" t="s">
        <v>85</v>
      </c>
      <c r="AJ468" t="s">
        <v>85</v>
      </c>
      <c r="AL468" t="s">
        <v>1883</v>
      </c>
      <c r="AM468" t="s">
        <v>1884</v>
      </c>
      <c r="AO468" t="s">
        <v>1999</v>
      </c>
      <c r="AQ468" t="s">
        <v>92</v>
      </c>
      <c r="AS468" t="s">
        <v>93</v>
      </c>
      <c r="AT468">
        <v>7.85</v>
      </c>
      <c r="AU468">
        <v>1</v>
      </c>
      <c r="AV468">
        <v>7.85</v>
      </c>
      <c r="AW468">
        <v>0</v>
      </c>
      <c r="AY468">
        <v>0</v>
      </c>
      <c r="AZ468">
        <v>7.85</v>
      </c>
      <c r="BB468" t="s">
        <v>94</v>
      </c>
      <c r="BD468" t="s">
        <v>94</v>
      </c>
      <c r="BE468" t="s">
        <v>93</v>
      </c>
      <c r="BF468">
        <v>0</v>
      </c>
      <c r="BI468" t="s">
        <v>93</v>
      </c>
      <c r="BR468" t="s">
        <v>1883</v>
      </c>
    </row>
    <row r="469" spans="1:71" x14ac:dyDescent="0.2">
      <c r="A469" t="s">
        <v>2754</v>
      </c>
      <c r="B469" t="s">
        <v>2805</v>
      </c>
      <c r="C469" t="s">
        <v>73</v>
      </c>
      <c r="E469">
        <v>1</v>
      </c>
      <c r="F469" t="s">
        <v>74</v>
      </c>
      <c r="G469">
        <v>7.85</v>
      </c>
      <c r="H469">
        <v>0</v>
      </c>
      <c r="I469">
        <v>0</v>
      </c>
      <c r="J469">
        <v>0</v>
      </c>
      <c r="K469">
        <v>7.85</v>
      </c>
      <c r="L469" t="s">
        <v>422</v>
      </c>
      <c r="N469" t="s">
        <v>76</v>
      </c>
      <c r="O469" t="s">
        <v>77</v>
      </c>
      <c r="P469" t="s">
        <v>2483</v>
      </c>
      <c r="Q469" t="s">
        <v>194</v>
      </c>
      <c r="R469" t="s">
        <v>519</v>
      </c>
      <c r="S469" s="1">
        <v>45755</v>
      </c>
      <c r="T469" t="s">
        <v>2806</v>
      </c>
      <c r="U469">
        <v>1</v>
      </c>
      <c r="V469" t="s">
        <v>80</v>
      </c>
      <c r="W469">
        <v>7.85</v>
      </c>
      <c r="X469">
        <v>0</v>
      </c>
      <c r="Z469">
        <v>0</v>
      </c>
      <c r="AA469">
        <v>7.85</v>
      </c>
      <c r="AB469" t="s">
        <v>196</v>
      </c>
      <c r="AC469" t="s">
        <v>131</v>
      </c>
      <c r="AD469" t="s">
        <v>2803</v>
      </c>
      <c r="AE469" t="s">
        <v>2804</v>
      </c>
      <c r="AF469" t="str">
        <f>"43210000"</f>
        <v>43210000</v>
      </c>
      <c r="AG469" t="s">
        <v>84</v>
      </c>
      <c r="AH469" t="s">
        <v>85</v>
      </c>
      <c r="AI469" t="s">
        <v>85</v>
      </c>
      <c r="AJ469" t="s">
        <v>85</v>
      </c>
      <c r="AL469" t="s">
        <v>1883</v>
      </c>
      <c r="AM469" t="s">
        <v>1884</v>
      </c>
      <c r="AO469" t="s">
        <v>1999</v>
      </c>
      <c r="AQ469" t="s">
        <v>92</v>
      </c>
      <c r="AS469" t="s">
        <v>93</v>
      </c>
      <c r="AT469">
        <v>7.85</v>
      </c>
      <c r="AU469">
        <v>1</v>
      </c>
      <c r="AV469">
        <v>7.85</v>
      </c>
      <c r="AW469">
        <v>0</v>
      </c>
      <c r="AY469">
        <v>0</v>
      </c>
      <c r="AZ469">
        <v>7.85</v>
      </c>
      <c r="BB469" t="s">
        <v>94</v>
      </c>
      <c r="BD469" t="s">
        <v>94</v>
      </c>
      <c r="BE469" t="s">
        <v>93</v>
      </c>
      <c r="BF469">
        <v>0</v>
      </c>
      <c r="BI469" t="s">
        <v>93</v>
      </c>
      <c r="BR469" t="s">
        <v>1883</v>
      </c>
    </row>
    <row r="470" spans="1:71" x14ac:dyDescent="0.2">
      <c r="A470" t="s">
        <v>2754</v>
      </c>
      <c r="B470" t="s">
        <v>2807</v>
      </c>
      <c r="C470" t="s">
        <v>73</v>
      </c>
      <c r="E470">
        <v>1</v>
      </c>
      <c r="F470" t="s">
        <v>74</v>
      </c>
      <c r="G470">
        <v>12.34</v>
      </c>
      <c r="H470">
        <v>0</v>
      </c>
      <c r="I470">
        <v>0</v>
      </c>
      <c r="J470">
        <v>0</v>
      </c>
      <c r="K470">
        <v>12.34</v>
      </c>
      <c r="L470" t="s">
        <v>422</v>
      </c>
      <c r="N470" t="s">
        <v>76</v>
      </c>
      <c r="O470" t="s">
        <v>77</v>
      </c>
      <c r="P470" t="s">
        <v>2754</v>
      </c>
      <c r="Q470" t="s">
        <v>194</v>
      </c>
      <c r="R470" t="s">
        <v>519</v>
      </c>
      <c r="S470" t="s">
        <v>2483</v>
      </c>
      <c r="T470" t="s">
        <v>2779</v>
      </c>
      <c r="U470">
        <v>1</v>
      </c>
      <c r="V470" t="s">
        <v>80</v>
      </c>
      <c r="W470">
        <v>12.34</v>
      </c>
      <c r="X470">
        <v>0</v>
      </c>
      <c r="Z470">
        <v>0</v>
      </c>
      <c r="AA470">
        <v>12.34</v>
      </c>
      <c r="AB470" t="s">
        <v>196</v>
      </c>
      <c r="AC470" t="s">
        <v>115</v>
      </c>
      <c r="AD470" t="s">
        <v>2718</v>
      </c>
      <c r="AE470" t="s">
        <v>2719</v>
      </c>
      <c r="AF470" t="str">
        <f>"43211709"</f>
        <v>43211709</v>
      </c>
      <c r="AG470" t="s">
        <v>84</v>
      </c>
      <c r="AH470" t="s">
        <v>85</v>
      </c>
      <c r="AI470" t="s">
        <v>416</v>
      </c>
      <c r="AJ470" t="s">
        <v>1567</v>
      </c>
      <c r="AK470" t="s">
        <v>2720</v>
      </c>
      <c r="AL470" t="s">
        <v>2721</v>
      </c>
      <c r="AM470" t="s">
        <v>2721</v>
      </c>
      <c r="AO470" t="s">
        <v>2722</v>
      </c>
      <c r="AP470" t="s">
        <v>2723</v>
      </c>
      <c r="AQ470" t="s">
        <v>92</v>
      </c>
      <c r="AS470" t="s">
        <v>93</v>
      </c>
      <c r="AT470">
        <v>12.34</v>
      </c>
      <c r="AU470">
        <v>1</v>
      </c>
      <c r="AV470">
        <v>12.34</v>
      </c>
      <c r="AW470">
        <v>0</v>
      </c>
      <c r="AY470">
        <v>0</v>
      </c>
      <c r="AZ470">
        <v>12.34</v>
      </c>
      <c r="BB470" t="s">
        <v>94</v>
      </c>
      <c r="BD470" t="s">
        <v>94</v>
      </c>
      <c r="BE470" t="s">
        <v>431</v>
      </c>
      <c r="BF470">
        <v>0.65</v>
      </c>
      <c r="BI470" t="s">
        <v>93</v>
      </c>
      <c r="BR470" t="s">
        <v>2724</v>
      </c>
    </row>
    <row r="471" spans="1:71" x14ac:dyDescent="0.2">
      <c r="A471" t="s">
        <v>2754</v>
      </c>
      <c r="B471" t="s">
        <v>2808</v>
      </c>
      <c r="C471" t="s">
        <v>73</v>
      </c>
      <c r="E471">
        <v>1</v>
      </c>
      <c r="F471" t="s">
        <v>74</v>
      </c>
      <c r="G471">
        <v>43.04</v>
      </c>
      <c r="H471">
        <v>0</v>
      </c>
      <c r="I471">
        <v>-8.61</v>
      </c>
      <c r="J471">
        <v>0</v>
      </c>
      <c r="K471">
        <v>34.43</v>
      </c>
      <c r="L471" t="s">
        <v>422</v>
      </c>
      <c r="N471" t="s">
        <v>76</v>
      </c>
      <c r="O471" t="s">
        <v>77</v>
      </c>
      <c r="P471" t="s">
        <v>2754</v>
      </c>
      <c r="Q471" t="s">
        <v>194</v>
      </c>
      <c r="R471" t="s">
        <v>519</v>
      </c>
      <c r="S471" t="s">
        <v>2483</v>
      </c>
      <c r="T471" t="s">
        <v>2779</v>
      </c>
      <c r="U471">
        <v>1</v>
      </c>
      <c r="V471" t="s">
        <v>80</v>
      </c>
      <c r="W471">
        <v>43.04</v>
      </c>
      <c r="X471">
        <v>0</v>
      </c>
      <c r="Y471">
        <v>-8.61</v>
      </c>
      <c r="Z471">
        <v>0</v>
      </c>
      <c r="AA471">
        <v>34.43</v>
      </c>
      <c r="AB471" t="s">
        <v>196</v>
      </c>
      <c r="AC471" t="s">
        <v>146</v>
      </c>
      <c r="AD471" t="s">
        <v>2809</v>
      </c>
      <c r="AE471" t="s">
        <v>2810</v>
      </c>
      <c r="AF471" t="str">
        <f>"26111600"</f>
        <v>26111600</v>
      </c>
      <c r="AG471" t="s">
        <v>118</v>
      </c>
      <c r="AH471" t="s">
        <v>224</v>
      </c>
      <c r="AI471" t="s">
        <v>2811</v>
      </c>
      <c r="AJ471" t="s">
        <v>2811</v>
      </c>
      <c r="AL471" t="s">
        <v>560</v>
      </c>
      <c r="AM471" t="s">
        <v>2812</v>
      </c>
      <c r="AO471" t="s">
        <v>2813</v>
      </c>
      <c r="AP471" t="s">
        <v>2813</v>
      </c>
      <c r="AQ471" t="s">
        <v>92</v>
      </c>
      <c r="AS471" t="s">
        <v>93</v>
      </c>
      <c r="AT471">
        <v>43.04</v>
      </c>
      <c r="AU471">
        <v>1</v>
      </c>
      <c r="AV471">
        <v>43.04</v>
      </c>
      <c r="AW471">
        <v>0</v>
      </c>
      <c r="AX471">
        <v>-8.61</v>
      </c>
      <c r="AY471">
        <v>0</v>
      </c>
      <c r="AZ471">
        <v>34.43</v>
      </c>
      <c r="BB471" t="s">
        <v>94</v>
      </c>
      <c r="BD471" t="s">
        <v>94</v>
      </c>
      <c r="BE471" t="s">
        <v>431</v>
      </c>
      <c r="BF471">
        <v>0.43</v>
      </c>
      <c r="BI471" t="s">
        <v>93</v>
      </c>
      <c r="BR471" t="s">
        <v>2814</v>
      </c>
    </row>
    <row r="472" spans="1:71" x14ac:dyDescent="0.2">
      <c r="A472" t="s">
        <v>2754</v>
      </c>
      <c r="B472" t="s">
        <v>2815</v>
      </c>
      <c r="C472" t="s">
        <v>73</v>
      </c>
      <c r="E472">
        <v>1</v>
      </c>
      <c r="F472" t="s">
        <v>74</v>
      </c>
      <c r="G472">
        <v>54.45</v>
      </c>
      <c r="H472">
        <v>0</v>
      </c>
      <c r="I472">
        <v>0</v>
      </c>
      <c r="J472">
        <v>0</v>
      </c>
      <c r="K472">
        <v>54.45</v>
      </c>
      <c r="L472" t="s">
        <v>422</v>
      </c>
      <c r="N472" t="s">
        <v>76</v>
      </c>
      <c r="O472" t="s">
        <v>77</v>
      </c>
      <c r="P472" s="1">
        <v>45665</v>
      </c>
      <c r="Q472" t="s">
        <v>194</v>
      </c>
      <c r="R472" t="s">
        <v>519</v>
      </c>
      <c r="S472" s="1">
        <v>45755</v>
      </c>
      <c r="T472" t="s">
        <v>2816</v>
      </c>
      <c r="U472">
        <v>1</v>
      </c>
      <c r="V472" t="s">
        <v>80</v>
      </c>
      <c r="W472">
        <v>54.45</v>
      </c>
      <c r="X472">
        <v>0</v>
      </c>
      <c r="Z472">
        <v>0</v>
      </c>
      <c r="AA472">
        <v>54.45</v>
      </c>
      <c r="AB472" t="s">
        <v>196</v>
      </c>
      <c r="AC472" t="s">
        <v>208</v>
      </c>
      <c r="AD472" t="s">
        <v>2817</v>
      </c>
      <c r="AE472" t="s">
        <v>2818</v>
      </c>
      <c r="AF472" t="str">
        <f>"45121600"</f>
        <v>45121600</v>
      </c>
      <c r="AG472" t="s">
        <v>211</v>
      </c>
      <c r="AH472" t="s">
        <v>212</v>
      </c>
      <c r="AI472" t="s">
        <v>213</v>
      </c>
      <c r="AJ472" t="s">
        <v>213</v>
      </c>
      <c r="AL472" t="s">
        <v>2819</v>
      </c>
      <c r="AM472" t="s">
        <v>2819</v>
      </c>
      <c r="AO472" t="s">
        <v>2820</v>
      </c>
      <c r="AP472" t="s">
        <v>2820</v>
      </c>
      <c r="AQ472" t="s">
        <v>92</v>
      </c>
      <c r="AS472" t="s">
        <v>93</v>
      </c>
      <c r="AT472">
        <v>54.45</v>
      </c>
      <c r="AU472">
        <v>1</v>
      </c>
      <c r="AV472">
        <v>54.45</v>
      </c>
      <c r="AW472">
        <v>0</v>
      </c>
      <c r="AY472">
        <v>0</v>
      </c>
      <c r="AZ472">
        <v>54.45</v>
      </c>
      <c r="BB472" t="s">
        <v>94</v>
      </c>
      <c r="BD472" t="s">
        <v>94</v>
      </c>
      <c r="BE472" t="s">
        <v>431</v>
      </c>
      <c r="BF472">
        <v>0.55000000000000004</v>
      </c>
      <c r="BI472" t="s">
        <v>93</v>
      </c>
      <c r="BR472" t="s">
        <v>2819</v>
      </c>
      <c r="BS472" t="s">
        <v>308</v>
      </c>
    </row>
    <row r="473" spans="1:71" x14ac:dyDescent="0.2">
      <c r="A473" t="s">
        <v>2754</v>
      </c>
      <c r="B473" t="s">
        <v>2821</v>
      </c>
      <c r="C473" t="s">
        <v>73</v>
      </c>
      <c r="E473">
        <v>1</v>
      </c>
      <c r="F473" t="s">
        <v>74</v>
      </c>
      <c r="G473">
        <v>78.39</v>
      </c>
      <c r="H473">
        <v>0</v>
      </c>
      <c r="I473">
        <v>0</v>
      </c>
      <c r="J473">
        <v>0</v>
      </c>
      <c r="K473">
        <v>78.39</v>
      </c>
      <c r="L473" t="s">
        <v>422</v>
      </c>
      <c r="N473" t="s">
        <v>76</v>
      </c>
      <c r="O473" t="s">
        <v>77</v>
      </c>
      <c r="P473" t="s">
        <v>2483</v>
      </c>
      <c r="Q473" t="s">
        <v>194</v>
      </c>
      <c r="R473" t="s">
        <v>519</v>
      </c>
      <c r="S473" s="1">
        <v>45816</v>
      </c>
      <c r="T473" t="str">
        <f>"9361289725251967664039"</f>
        <v>9361289725251967664039</v>
      </c>
      <c r="U473">
        <v>1</v>
      </c>
      <c r="V473" t="s">
        <v>80</v>
      </c>
      <c r="W473">
        <v>78.39</v>
      </c>
      <c r="X473">
        <v>0</v>
      </c>
      <c r="Z473">
        <v>0</v>
      </c>
      <c r="AA473">
        <v>78.39</v>
      </c>
      <c r="AB473" t="s">
        <v>207</v>
      </c>
      <c r="AC473" t="s">
        <v>81</v>
      </c>
      <c r="AD473" t="s">
        <v>2822</v>
      </c>
      <c r="AE473" t="s">
        <v>2823</v>
      </c>
      <c r="AF473" t="str">
        <f>"26111704"</f>
        <v>26111704</v>
      </c>
      <c r="AG473" t="s">
        <v>118</v>
      </c>
      <c r="AH473" t="s">
        <v>224</v>
      </c>
      <c r="AI473" t="s">
        <v>533</v>
      </c>
      <c r="AJ473" t="s">
        <v>534</v>
      </c>
      <c r="AK473" t="s">
        <v>2824</v>
      </c>
      <c r="AL473" t="s">
        <v>536</v>
      </c>
      <c r="AM473" t="s">
        <v>2825</v>
      </c>
      <c r="AO473">
        <v>1.3024720000000001</v>
      </c>
      <c r="AP473">
        <v>1.3024720000000001</v>
      </c>
      <c r="AQ473" t="s">
        <v>92</v>
      </c>
      <c r="AS473" t="s">
        <v>93</v>
      </c>
      <c r="AT473">
        <v>78.39</v>
      </c>
      <c r="AU473">
        <v>1</v>
      </c>
      <c r="AV473">
        <v>78.39</v>
      </c>
      <c r="AW473">
        <v>0</v>
      </c>
      <c r="AY473">
        <v>0</v>
      </c>
      <c r="AZ473">
        <v>78.39</v>
      </c>
      <c r="BB473" t="s">
        <v>94</v>
      </c>
      <c r="BD473" t="s">
        <v>94</v>
      </c>
      <c r="BE473" t="s">
        <v>93</v>
      </c>
      <c r="BF473">
        <v>0</v>
      </c>
      <c r="BI473" t="s">
        <v>93</v>
      </c>
      <c r="BR473" t="s">
        <v>538</v>
      </c>
    </row>
    <row r="474" spans="1:71" x14ac:dyDescent="0.2">
      <c r="A474" t="s">
        <v>2754</v>
      </c>
      <c r="B474" t="s">
        <v>2826</v>
      </c>
      <c r="C474" t="s">
        <v>73</v>
      </c>
      <c r="E474">
        <v>3</v>
      </c>
      <c r="F474" t="s">
        <v>74</v>
      </c>
      <c r="G474">
        <v>194.85</v>
      </c>
      <c r="H474">
        <v>0</v>
      </c>
      <c r="I474">
        <v>0</v>
      </c>
      <c r="J474">
        <v>0</v>
      </c>
      <c r="K474">
        <v>194.85</v>
      </c>
      <c r="L474" t="s">
        <v>422</v>
      </c>
      <c r="N474" t="s">
        <v>76</v>
      </c>
      <c r="O474" t="s">
        <v>77</v>
      </c>
      <c r="P474" t="s">
        <v>2754</v>
      </c>
      <c r="Q474" t="s">
        <v>194</v>
      </c>
      <c r="R474" t="s">
        <v>519</v>
      </c>
      <c r="S474" t="s">
        <v>2483</v>
      </c>
      <c r="T474" t="s">
        <v>2793</v>
      </c>
      <c r="U474">
        <v>1</v>
      </c>
      <c r="V474" t="s">
        <v>80</v>
      </c>
      <c r="W474">
        <v>194.85</v>
      </c>
      <c r="X474">
        <v>0</v>
      </c>
      <c r="Z474">
        <v>0</v>
      </c>
      <c r="AA474">
        <v>194.85</v>
      </c>
      <c r="AB474" t="s">
        <v>196</v>
      </c>
      <c r="AC474" t="s">
        <v>81</v>
      </c>
      <c r="AD474" t="s">
        <v>2827</v>
      </c>
      <c r="AE474" t="s">
        <v>2828</v>
      </c>
      <c r="AF474" t="str">
        <f>"43211724"</f>
        <v>43211724</v>
      </c>
      <c r="AG474" t="s">
        <v>84</v>
      </c>
      <c r="AH474" t="s">
        <v>85</v>
      </c>
      <c r="AI474" t="s">
        <v>416</v>
      </c>
      <c r="AJ474" t="s">
        <v>2829</v>
      </c>
      <c r="AL474" t="s">
        <v>2830</v>
      </c>
      <c r="AM474" t="s">
        <v>2831</v>
      </c>
      <c r="AO474" t="s">
        <v>2832</v>
      </c>
      <c r="AP474" t="s">
        <v>2832</v>
      </c>
      <c r="AQ474" t="s">
        <v>92</v>
      </c>
      <c r="AS474" t="s">
        <v>93</v>
      </c>
      <c r="AT474">
        <v>64.95</v>
      </c>
      <c r="AU474">
        <v>3</v>
      </c>
      <c r="AV474">
        <v>194.85</v>
      </c>
      <c r="AW474">
        <v>0</v>
      </c>
      <c r="AY474">
        <v>0</v>
      </c>
      <c r="AZ474">
        <v>194.85</v>
      </c>
      <c r="BB474" t="s">
        <v>94</v>
      </c>
      <c r="BD474" t="s">
        <v>94</v>
      </c>
      <c r="BE474" t="s">
        <v>431</v>
      </c>
      <c r="BF474">
        <v>1.47</v>
      </c>
      <c r="BI474" t="s">
        <v>93</v>
      </c>
      <c r="BR474" t="s">
        <v>2833</v>
      </c>
    </row>
    <row r="475" spans="1:71" x14ac:dyDescent="0.2">
      <c r="A475" t="s">
        <v>2754</v>
      </c>
      <c r="B475" t="s">
        <v>2834</v>
      </c>
      <c r="C475" t="s">
        <v>73</v>
      </c>
      <c r="E475">
        <v>1</v>
      </c>
      <c r="F475" t="s">
        <v>74</v>
      </c>
      <c r="G475">
        <v>9.35</v>
      </c>
      <c r="H475">
        <v>0</v>
      </c>
      <c r="I475">
        <v>0</v>
      </c>
      <c r="J475">
        <v>0</v>
      </c>
      <c r="K475">
        <v>9.35</v>
      </c>
      <c r="L475" t="s">
        <v>422</v>
      </c>
      <c r="N475" t="s">
        <v>76</v>
      </c>
      <c r="O475" t="s">
        <v>77</v>
      </c>
      <c r="P475" t="s">
        <v>2754</v>
      </c>
      <c r="Q475" t="s">
        <v>194</v>
      </c>
      <c r="R475" t="s">
        <v>519</v>
      </c>
      <c r="S475" s="1">
        <v>45665</v>
      </c>
      <c r="T475" t="str">
        <f>"9361289725251927979104"</f>
        <v>9361289725251927979104</v>
      </c>
      <c r="U475">
        <v>1</v>
      </c>
      <c r="V475" t="s">
        <v>80</v>
      </c>
      <c r="W475">
        <v>9.35</v>
      </c>
      <c r="X475">
        <v>0</v>
      </c>
      <c r="Z475">
        <v>0</v>
      </c>
      <c r="AA475">
        <v>9.35</v>
      </c>
      <c r="AB475" t="s">
        <v>207</v>
      </c>
      <c r="AC475" t="s">
        <v>131</v>
      </c>
      <c r="AD475" t="s">
        <v>2835</v>
      </c>
      <c r="AE475" t="s">
        <v>2836</v>
      </c>
      <c r="AF475" t="str">
        <f>"43191600"</f>
        <v>43191600</v>
      </c>
      <c r="AG475" t="s">
        <v>84</v>
      </c>
      <c r="AH475" t="s">
        <v>100</v>
      </c>
      <c r="AI475" t="s">
        <v>101</v>
      </c>
      <c r="AJ475" t="s">
        <v>101</v>
      </c>
      <c r="AL475" t="s">
        <v>543</v>
      </c>
      <c r="AM475" t="s">
        <v>543</v>
      </c>
      <c r="AO475" t="s">
        <v>2837</v>
      </c>
      <c r="AP475" t="s">
        <v>2837</v>
      </c>
      <c r="AQ475" t="s">
        <v>92</v>
      </c>
      <c r="AS475" t="s">
        <v>93</v>
      </c>
      <c r="AT475">
        <v>9.35</v>
      </c>
      <c r="AU475">
        <v>1</v>
      </c>
      <c r="AV475">
        <v>9.35</v>
      </c>
      <c r="AW475">
        <v>0</v>
      </c>
      <c r="AY475">
        <v>0</v>
      </c>
      <c r="AZ475">
        <v>9.35</v>
      </c>
      <c r="BB475" t="s">
        <v>94</v>
      </c>
      <c r="BD475" t="s">
        <v>94</v>
      </c>
      <c r="BE475" t="s">
        <v>431</v>
      </c>
      <c r="BF475">
        <v>0.6</v>
      </c>
      <c r="BI475" t="s">
        <v>93</v>
      </c>
      <c r="BR475" t="s">
        <v>545</v>
      </c>
      <c r="BS475" t="s">
        <v>96</v>
      </c>
    </row>
    <row r="476" spans="1:71" x14ac:dyDescent="0.2">
      <c r="A476" t="s">
        <v>2754</v>
      </c>
      <c r="B476" t="s">
        <v>2838</v>
      </c>
      <c r="C476" t="s">
        <v>73</v>
      </c>
      <c r="E476">
        <v>1</v>
      </c>
      <c r="F476" t="s">
        <v>74</v>
      </c>
      <c r="G476">
        <v>7.42</v>
      </c>
      <c r="H476">
        <v>0</v>
      </c>
      <c r="I476">
        <v>0</v>
      </c>
      <c r="J476">
        <v>0</v>
      </c>
      <c r="K476">
        <v>7.42</v>
      </c>
      <c r="L476" t="s">
        <v>422</v>
      </c>
      <c r="N476" t="s">
        <v>76</v>
      </c>
      <c r="O476" t="s">
        <v>77</v>
      </c>
      <c r="P476" t="s">
        <v>2754</v>
      </c>
      <c r="Q476" t="s">
        <v>194</v>
      </c>
      <c r="R476" t="s">
        <v>519</v>
      </c>
      <c r="S476" t="s">
        <v>130</v>
      </c>
      <c r="T476" t="str">
        <f>"9200190381599930570949"</f>
        <v>9200190381599930570949</v>
      </c>
      <c r="U476">
        <v>1</v>
      </c>
      <c r="V476" t="s">
        <v>80</v>
      </c>
      <c r="W476">
        <v>7.42</v>
      </c>
      <c r="X476">
        <v>0</v>
      </c>
      <c r="Z476">
        <v>0</v>
      </c>
      <c r="AA476">
        <v>7.42</v>
      </c>
      <c r="AB476" t="s">
        <v>207</v>
      </c>
      <c r="AC476" t="s">
        <v>139</v>
      </c>
      <c r="AD476" t="s">
        <v>2839</v>
      </c>
      <c r="AE476" t="s">
        <v>2840</v>
      </c>
      <c r="AF476" t="str">
        <f>"43202222"</f>
        <v>43202222</v>
      </c>
      <c r="AG476" t="s">
        <v>84</v>
      </c>
      <c r="AH476" t="s">
        <v>112</v>
      </c>
      <c r="AI476" t="s">
        <v>328</v>
      </c>
      <c r="AJ476" t="s">
        <v>329</v>
      </c>
      <c r="AL476" t="s">
        <v>949</v>
      </c>
      <c r="AM476" t="s">
        <v>1424</v>
      </c>
      <c r="AO476" t="s">
        <v>2841</v>
      </c>
      <c r="AP476" t="s">
        <v>2841</v>
      </c>
      <c r="AQ476" t="s">
        <v>92</v>
      </c>
      <c r="AS476" t="s">
        <v>93</v>
      </c>
      <c r="AT476">
        <v>7.42</v>
      </c>
      <c r="AU476">
        <v>1</v>
      </c>
      <c r="AV476">
        <v>7.42</v>
      </c>
      <c r="AW476">
        <v>0</v>
      </c>
      <c r="AY476">
        <v>0</v>
      </c>
      <c r="AZ476">
        <v>7.42</v>
      </c>
      <c r="BB476" t="s">
        <v>94</v>
      </c>
      <c r="BD476" t="s">
        <v>94</v>
      </c>
      <c r="BE476" t="s">
        <v>431</v>
      </c>
      <c r="BF476">
        <v>7.0000000000000007E-2</v>
      </c>
      <c r="BI476" t="s">
        <v>93</v>
      </c>
      <c r="BR476" t="s">
        <v>2842</v>
      </c>
    </row>
    <row r="477" spans="1:71" x14ac:dyDescent="0.2">
      <c r="A477" t="s">
        <v>2754</v>
      </c>
      <c r="B477" t="s">
        <v>2843</v>
      </c>
      <c r="C477" t="s">
        <v>73</v>
      </c>
      <c r="E477">
        <v>1</v>
      </c>
      <c r="F477" t="s">
        <v>74</v>
      </c>
      <c r="G477">
        <v>19.59</v>
      </c>
      <c r="H477">
        <v>0</v>
      </c>
      <c r="I477">
        <v>0</v>
      </c>
      <c r="J477">
        <v>0</v>
      </c>
      <c r="K477">
        <v>19.59</v>
      </c>
      <c r="L477" t="s">
        <v>422</v>
      </c>
      <c r="N477" t="s">
        <v>76</v>
      </c>
      <c r="O477" t="s">
        <v>77</v>
      </c>
      <c r="P477" t="s">
        <v>2754</v>
      </c>
      <c r="Q477" t="s">
        <v>194</v>
      </c>
      <c r="R477" t="s">
        <v>519</v>
      </c>
      <c r="S477" t="s">
        <v>2483</v>
      </c>
      <c r="T477" t="s">
        <v>2844</v>
      </c>
      <c r="U477">
        <v>1</v>
      </c>
      <c r="V477" t="s">
        <v>80</v>
      </c>
      <c r="W477">
        <v>19.59</v>
      </c>
      <c r="X477">
        <v>0</v>
      </c>
      <c r="Z477">
        <v>0</v>
      </c>
      <c r="AA477">
        <v>19.59</v>
      </c>
      <c r="AB477" t="s">
        <v>196</v>
      </c>
      <c r="AC477" t="s">
        <v>131</v>
      </c>
      <c r="AD477" t="s">
        <v>2845</v>
      </c>
      <c r="AE477" t="s">
        <v>2846</v>
      </c>
      <c r="AF477" t="str">
        <f>"52161600"</f>
        <v>52161600</v>
      </c>
      <c r="AG477" t="s">
        <v>158</v>
      </c>
      <c r="AH477" t="s">
        <v>186</v>
      </c>
      <c r="AI477" t="s">
        <v>341</v>
      </c>
      <c r="AJ477" t="s">
        <v>341</v>
      </c>
      <c r="AL477" t="s">
        <v>2847</v>
      </c>
      <c r="AM477" t="s">
        <v>2848</v>
      </c>
      <c r="AO477" t="s">
        <v>2849</v>
      </c>
      <c r="AP477" t="s">
        <v>2849</v>
      </c>
      <c r="AQ477" t="s">
        <v>92</v>
      </c>
      <c r="AS477" t="s">
        <v>93</v>
      </c>
      <c r="AT477">
        <v>19.59</v>
      </c>
      <c r="AU477">
        <v>1</v>
      </c>
      <c r="AV477">
        <v>19.59</v>
      </c>
      <c r="AW477">
        <v>0</v>
      </c>
      <c r="AY477">
        <v>0</v>
      </c>
      <c r="AZ477">
        <v>19.59</v>
      </c>
      <c r="BB477" t="s">
        <v>94</v>
      </c>
      <c r="BD477" t="s">
        <v>94</v>
      </c>
      <c r="BE477" t="s">
        <v>431</v>
      </c>
      <c r="BF477">
        <v>0.4</v>
      </c>
      <c r="BI477" t="s">
        <v>93</v>
      </c>
      <c r="BR477" t="s">
        <v>2850</v>
      </c>
    </row>
    <row r="478" spans="1:71" x14ac:dyDescent="0.2">
      <c r="A478" t="s">
        <v>2754</v>
      </c>
      <c r="B478" t="s">
        <v>2851</v>
      </c>
      <c r="C478" t="s">
        <v>73</v>
      </c>
      <c r="E478">
        <v>1</v>
      </c>
      <c r="F478" t="s">
        <v>74</v>
      </c>
      <c r="G478">
        <v>26.99</v>
      </c>
      <c r="H478">
        <v>0</v>
      </c>
      <c r="I478">
        <v>0</v>
      </c>
      <c r="J478">
        <v>0</v>
      </c>
      <c r="K478">
        <v>26.99</v>
      </c>
      <c r="L478" t="s">
        <v>422</v>
      </c>
      <c r="N478" t="s">
        <v>76</v>
      </c>
      <c r="O478" t="s">
        <v>77</v>
      </c>
      <c r="P478" t="s">
        <v>2754</v>
      </c>
      <c r="Q478" t="s">
        <v>194</v>
      </c>
      <c r="R478" t="s">
        <v>519</v>
      </c>
      <c r="S478" s="1">
        <v>45755</v>
      </c>
      <c r="T478" t="s">
        <v>2852</v>
      </c>
      <c r="U478">
        <v>1</v>
      </c>
      <c r="V478" t="s">
        <v>80</v>
      </c>
      <c r="W478">
        <v>26.99</v>
      </c>
      <c r="X478">
        <v>0</v>
      </c>
      <c r="Z478">
        <v>0</v>
      </c>
      <c r="AA478">
        <v>26.99</v>
      </c>
      <c r="AB478" t="s">
        <v>691</v>
      </c>
      <c r="AC478" t="s">
        <v>670</v>
      </c>
      <c r="AD478" t="s">
        <v>2853</v>
      </c>
      <c r="AE478" t="s">
        <v>2854</v>
      </c>
      <c r="AF478" t="str">
        <f>"43210000"</f>
        <v>43210000</v>
      </c>
      <c r="AG478" t="s">
        <v>84</v>
      </c>
      <c r="AH478" t="s">
        <v>85</v>
      </c>
      <c r="AI478" t="s">
        <v>85</v>
      </c>
      <c r="AJ478" t="s">
        <v>85</v>
      </c>
      <c r="AK478" t="s">
        <v>2855</v>
      </c>
      <c r="AL478" t="s">
        <v>595</v>
      </c>
      <c r="AM478" t="s">
        <v>595</v>
      </c>
      <c r="AO478" t="s">
        <v>2856</v>
      </c>
      <c r="AP478" t="s">
        <v>2857</v>
      </c>
      <c r="AQ478" t="s">
        <v>92</v>
      </c>
      <c r="AS478" t="s">
        <v>93</v>
      </c>
      <c r="AT478">
        <v>26.99</v>
      </c>
      <c r="AU478">
        <v>1</v>
      </c>
      <c r="AV478">
        <v>26.99</v>
      </c>
      <c r="AW478">
        <v>0</v>
      </c>
      <c r="AY478">
        <v>0</v>
      </c>
      <c r="AZ478">
        <v>26.99</v>
      </c>
      <c r="BB478" t="s">
        <v>94</v>
      </c>
      <c r="BD478" t="s">
        <v>94</v>
      </c>
      <c r="BE478" t="s">
        <v>93</v>
      </c>
      <c r="BF478">
        <v>0</v>
      </c>
      <c r="BI478" t="s">
        <v>93</v>
      </c>
      <c r="BR478" t="s">
        <v>595</v>
      </c>
    </row>
    <row r="479" spans="1:71" x14ac:dyDescent="0.2">
      <c r="A479" t="s">
        <v>2754</v>
      </c>
      <c r="B479" t="s">
        <v>2858</v>
      </c>
      <c r="C479" t="s">
        <v>73</v>
      </c>
      <c r="E479">
        <v>1</v>
      </c>
      <c r="F479" t="s">
        <v>74</v>
      </c>
      <c r="G479">
        <v>33.22</v>
      </c>
      <c r="H479">
        <v>0</v>
      </c>
      <c r="I479">
        <v>0</v>
      </c>
      <c r="J479">
        <v>0</v>
      </c>
      <c r="K479">
        <v>33.22</v>
      </c>
      <c r="L479" t="s">
        <v>422</v>
      </c>
      <c r="N479" t="s">
        <v>76</v>
      </c>
      <c r="O479" t="s">
        <v>77</v>
      </c>
      <c r="P479" t="s">
        <v>2754</v>
      </c>
      <c r="Q479" t="s">
        <v>194</v>
      </c>
      <c r="R479" t="s">
        <v>519</v>
      </c>
      <c r="S479" s="1">
        <v>45665</v>
      </c>
      <c r="T479" t="s">
        <v>2859</v>
      </c>
      <c r="U479">
        <v>1</v>
      </c>
      <c r="V479" t="s">
        <v>80</v>
      </c>
      <c r="W479">
        <v>33.22</v>
      </c>
      <c r="X479">
        <v>0</v>
      </c>
      <c r="Z479">
        <v>0</v>
      </c>
      <c r="AA479">
        <v>33.22</v>
      </c>
      <c r="AB479" t="s">
        <v>196</v>
      </c>
      <c r="AC479" t="s">
        <v>81</v>
      </c>
      <c r="AD479" t="s">
        <v>2860</v>
      </c>
      <c r="AE479" t="s">
        <v>2861</v>
      </c>
      <c r="AF479" t="str">
        <f>"52161500"</f>
        <v>52161500</v>
      </c>
      <c r="AG479" t="s">
        <v>158</v>
      </c>
      <c r="AH479" t="s">
        <v>186</v>
      </c>
      <c r="AI479" t="s">
        <v>187</v>
      </c>
      <c r="AJ479" t="s">
        <v>187</v>
      </c>
      <c r="AL479" t="s">
        <v>2862</v>
      </c>
      <c r="AM479" t="s">
        <v>2862</v>
      </c>
      <c r="AO479" t="s">
        <v>2863</v>
      </c>
      <c r="AP479" t="s">
        <v>2863</v>
      </c>
      <c r="AQ479" t="s">
        <v>92</v>
      </c>
      <c r="AS479" t="s">
        <v>93</v>
      </c>
      <c r="AT479">
        <v>33.22</v>
      </c>
      <c r="AU479">
        <v>1</v>
      </c>
      <c r="AV479">
        <v>33.22</v>
      </c>
      <c r="AW479">
        <v>0</v>
      </c>
      <c r="AY479">
        <v>0</v>
      </c>
      <c r="AZ479">
        <v>33.22</v>
      </c>
      <c r="BB479" t="s">
        <v>94</v>
      </c>
      <c r="BD479" t="s">
        <v>94</v>
      </c>
      <c r="BE479" t="s">
        <v>431</v>
      </c>
      <c r="BF479">
        <v>1.75</v>
      </c>
      <c r="BI479" t="s">
        <v>93</v>
      </c>
      <c r="BR479" t="s">
        <v>2864</v>
      </c>
      <c r="BS479" t="s">
        <v>308</v>
      </c>
    </row>
    <row r="480" spans="1:71" x14ac:dyDescent="0.2">
      <c r="A480" t="s">
        <v>2754</v>
      </c>
      <c r="B480" t="s">
        <v>2865</v>
      </c>
      <c r="C480" t="s">
        <v>73</v>
      </c>
      <c r="E480">
        <v>1</v>
      </c>
      <c r="F480" t="s">
        <v>74</v>
      </c>
      <c r="G480">
        <v>23.74</v>
      </c>
      <c r="H480">
        <v>0</v>
      </c>
      <c r="I480">
        <v>0</v>
      </c>
      <c r="J480">
        <v>0</v>
      </c>
      <c r="K480">
        <v>23.74</v>
      </c>
      <c r="L480" t="s">
        <v>422</v>
      </c>
      <c r="N480" t="s">
        <v>76</v>
      </c>
      <c r="O480" t="s">
        <v>77</v>
      </c>
      <c r="P480" t="s">
        <v>2754</v>
      </c>
      <c r="Q480" t="s">
        <v>194</v>
      </c>
      <c r="R480" t="s">
        <v>519</v>
      </c>
      <c r="S480" t="s">
        <v>2483</v>
      </c>
      <c r="T480" t="s">
        <v>2866</v>
      </c>
      <c r="U480">
        <v>1</v>
      </c>
      <c r="V480" t="s">
        <v>80</v>
      </c>
      <c r="W480">
        <v>23.74</v>
      </c>
      <c r="X480">
        <v>0</v>
      </c>
      <c r="Z480">
        <v>0</v>
      </c>
      <c r="AA480">
        <v>23.74</v>
      </c>
      <c r="AB480" t="s">
        <v>196</v>
      </c>
      <c r="AC480" t="s">
        <v>115</v>
      </c>
      <c r="AD480" t="s">
        <v>2867</v>
      </c>
      <c r="AE480" t="s">
        <v>2868</v>
      </c>
      <c r="AF480" t="str">
        <f>"43210000"</f>
        <v>43210000</v>
      </c>
      <c r="AG480" t="s">
        <v>84</v>
      </c>
      <c r="AH480" t="s">
        <v>85</v>
      </c>
      <c r="AI480" t="s">
        <v>85</v>
      </c>
      <c r="AJ480" t="s">
        <v>85</v>
      </c>
      <c r="AL480" t="s">
        <v>549</v>
      </c>
      <c r="AM480" t="s">
        <v>550</v>
      </c>
      <c r="AP480" t="s">
        <v>2869</v>
      </c>
      <c r="AQ480" t="s">
        <v>92</v>
      </c>
      <c r="AS480" t="s">
        <v>93</v>
      </c>
      <c r="AT480">
        <v>23.74</v>
      </c>
      <c r="AU480">
        <v>1</v>
      </c>
      <c r="AV480">
        <v>23.74</v>
      </c>
      <c r="AW480">
        <v>0</v>
      </c>
      <c r="AY480">
        <v>0</v>
      </c>
      <c r="AZ480">
        <v>23.74</v>
      </c>
      <c r="BB480" t="s">
        <v>94</v>
      </c>
      <c r="BD480" t="s">
        <v>94</v>
      </c>
      <c r="BE480" t="s">
        <v>431</v>
      </c>
      <c r="BF480">
        <v>1.25</v>
      </c>
      <c r="BI480" t="s">
        <v>93</v>
      </c>
      <c r="BR480" t="s">
        <v>550</v>
      </c>
    </row>
    <row r="481" spans="1:71" x14ac:dyDescent="0.2">
      <c r="A481" t="s">
        <v>2754</v>
      </c>
      <c r="B481" t="s">
        <v>2870</v>
      </c>
      <c r="C481" t="s">
        <v>73</v>
      </c>
      <c r="E481">
        <v>1</v>
      </c>
      <c r="F481" t="s">
        <v>74</v>
      </c>
      <c r="G481">
        <v>21.56</v>
      </c>
      <c r="H481">
        <v>0</v>
      </c>
      <c r="I481">
        <v>-1.72</v>
      </c>
      <c r="J481">
        <v>0</v>
      </c>
      <c r="K481">
        <v>19.84</v>
      </c>
      <c r="L481" t="s">
        <v>422</v>
      </c>
      <c r="N481" t="s">
        <v>76</v>
      </c>
      <c r="O481" t="s">
        <v>77</v>
      </c>
      <c r="P481" t="s">
        <v>2754</v>
      </c>
      <c r="Q481" t="s">
        <v>194</v>
      </c>
      <c r="R481" t="s">
        <v>519</v>
      </c>
      <c r="S481" s="1">
        <v>45665</v>
      </c>
      <c r="T481" t="str">
        <f>"9361289725251932840062"</f>
        <v>9361289725251932840062</v>
      </c>
      <c r="U481">
        <v>1</v>
      </c>
      <c r="V481" t="s">
        <v>80</v>
      </c>
      <c r="W481">
        <v>21.56</v>
      </c>
      <c r="X481">
        <v>0</v>
      </c>
      <c r="Y481">
        <v>-1.72</v>
      </c>
      <c r="Z481">
        <v>0</v>
      </c>
      <c r="AA481">
        <v>19.84</v>
      </c>
      <c r="AB481" t="s">
        <v>207</v>
      </c>
      <c r="AC481" t="s">
        <v>139</v>
      </c>
      <c r="AD481" t="s">
        <v>2871</v>
      </c>
      <c r="AE481" t="s">
        <v>2872</v>
      </c>
      <c r="AF481" t="str">
        <f>"43202222"</f>
        <v>43202222</v>
      </c>
      <c r="AG481" t="s">
        <v>84</v>
      </c>
      <c r="AH481" t="s">
        <v>112</v>
      </c>
      <c r="AI481" t="s">
        <v>328</v>
      </c>
      <c r="AJ481" t="s">
        <v>329</v>
      </c>
      <c r="AL481" t="s">
        <v>2873</v>
      </c>
      <c r="AM481" t="s">
        <v>2873</v>
      </c>
      <c r="AO481" t="s">
        <v>2874</v>
      </c>
      <c r="AP481" t="s">
        <v>2873</v>
      </c>
      <c r="AQ481" t="s">
        <v>92</v>
      </c>
      <c r="AS481" t="s">
        <v>93</v>
      </c>
      <c r="AT481">
        <v>21.56</v>
      </c>
      <c r="AU481">
        <v>1</v>
      </c>
      <c r="AV481">
        <v>21.56</v>
      </c>
      <c r="AW481">
        <v>0</v>
      </c>
      <c r="AX481">
        <v>-1.72</v>
      </c>
      <c r="AY481">
        <v>0</v>
      </c>
      <c r="AZ481">
        <v>19.84</v>
      </c>
      <c r="BB481" t="s">
        <v>94</v>
      </c>
      <c r="BD481" t="s">
        <v>94</v>
      </c>
      <c r="BE481" t="s">
        <v>431</v>
      </c>
      <c r="BF481">
        <v>0.44</v>
      </c>
      <c r="BI481" t="s">
        <v>93</v>
      </c>
      <c r="BR481" t="s">
        <v>2873</v>
      </c>
    </row>
    <row r="482" spans="1:71" x14ac:dyDescent="0.2">
      <c r="A482" t="s">
        <v>2754</v>
      </c>
      <c r="B482" t="s">
        <v>2875</v>
      </c>
      <c r="C482" t="s">
        <v>73</v>
      </c>
      <c r="E482">
        <v>1</v>
      </c>
      <c r="F482" t="s">
        <v>74</v>
      </c>
      <c r="G482">
        <v>9.99</v>
      </c>
      <c r="H482">
        <v>0</v>
      </c>
      <c r="I482">
        <v>0</v>
      </c>
      <c r="J482">
        <v>0</v>
      </c>
      <c r="K482">
        <v>9.99</v>
      </c>
      <c r="L482" t="s">
        <v>422</v>
      </c>
      <c r="N482" t="s">
        <v>76</v>
      </c>
      <c r="O482" t="s">
        <v>77</v>
      </c>
      <c r="P482" t="s">
        <v>2754</v>
      </c>
      <c r="Q482" t="s">
        <v>194</v>
      </c>
      <c r="R482" t="s">
        <v>519</v>
      </c>
      <c r="S482" s="1">
        <v>45755</v>
      </c>
      <c r="T482" t="str">
        <f>"9361289725251937932113"</f>
        <v>9361289725251937932113</v>
      </c>
      <c r="U482">
        <v>2</v>
      </c>
      <c r="V482" t="s">
        <v>80</v>
      </c>
      <c r="W482">
        <v>9.99</v>
      </c>
      <c r="X482">
        <v>0</v>
      </c>
      <c r="Z482">
        <v>0</v>
      </c>
      <c r="AA482">
        <v>9.99</v>
      </c>
      <c r="AB482" t="s">
        <v>207</v>
      </c>
      <c r="AC482" t="s">
        <v>475</v>
      </c>
      <c r="AD482" t="s">
        <v>2529</v>
      </c>
      <c r="AE482" t="s">
        <v>2530</v>
      </c>
      <c r="AF482" t="str">
        <f>"54111704"</f>
        <v>54111704</v>
      </c>
      <c r="AG482" t="s">
        <v>232</v>
      </c>
      <c r="AH482" t="s">
        <v>233</v>
      </c>
      <c r="AI482" t="s">
        <v>234</v>
      </c>
      <c r="AJ482" t="s">
        <v>235</v>
      </c>
      <c r="AL482" t="s">
        <v>1718</v>
      </c>
      <c r="AM482" t="s">
        <v>1719</v>
      </c>
      <c r="AO482" t="s">
        <v>2531</v>
      </c>
      <c r="AP482" t="s">
        <v>2531</v>
      </c>
      <c r="AQ482" t="s">
        <v>92</v>
      </c>
      <c r="AS482" t="s">
        <v>93</v>
      </c>
      <c r="AT482">
        <v>9.99</v>
      </c>
      <c r="AU482">
        <v>1</v>
      </c>
      <c r="AV482">
        <v>9.99</v>
      </c>
      <c r="AW482">
        <v>0</v>
      </c>
      <c r="AY482">
        <v>0</v>
      </c>
      <c r="AZ482">
        <v>9.99</v>
      </c>
      <c r="BB482" t="s">
        <v>94</v>
      </c>
      <c r="BD482" t="s">
        <v>94</v>
      </c>
      <c r="BE482" t="s">
        <v>431</v>
      </c>
      <c r="BF482">
        <v>1.69</v>
      </c>
      <c r="BI482" t="s">
        <v>93</v>
      </c>
      <c r="BR482" t="s">
        <v>1719</v>
      </c>
    </row>
    <row r="483" spans="1:71" x14ac:dyDescent="0.2">
      <c r="A483" t="s">
        <v>2754</v>
      </c>
      <c r="B483" t="s">
        <v>2876</v>
      </c>
      <c r="C483" t="s">
        <v>73</v>
      </c>
      <c r="E483">
        <v>1</v>
      </c>
      <c r="F483" t="s">
        <v>74</v>
      </c>
      <c r="G483">
        <v>22.99</v>
      </c>
      <c r="H483">
        <v>0</v>
      </c>
      <c r="I483">
        <v>0</v>
      </c>
      <c r="J483">
        <v>0</v>
      </c>
      <c r="K483">
        <v>22.99</v>
      </c>
      <c r="L483" t="s">
        <v>422</v>
      </c>
      <c r="N483" t="s">
        <v>76</v>
      </c>
      <c r="O483" t="s">
        <v>77</v>
      </c>
      <c r="P483" s="1">
        <v>45785</v>
      </c>
      <c r="Q483" t="s">
        <v>194</v>
      </c>
      <c r="R483" t="s">
        <v>519</v>
      </c>
      <c r="S483" s="1">
        <v>45816</v>
      </c>
      <c r="T483" t="s">
        <v>2877</v>
      </c>
      <c r="U483">
        <v>1</v>
      </c>
      <c r="V483" t="s">
        <v>80</v>
      </c>
      <c r="W483">
        <v>22.99</v>
      </c>
      <c r="X483">
        <v>0</v>
      </c>
      <c r="Z483">
        <v>0</v>
      </c>
      <c r="AA483">
        <v>22.99</v>
      </c>
      <c r="AB483" t="s">
        <v>196</v>
      </c>
      <c r="AC483" t="s">
        <v>81</v>
      </c>
      <c r="AD483" t="s">
        <v>2878</v>
      </c>
      <c r="AE483" t="s">
        <v>2879</v>
      </c>
      <c r="AF483" t="str">
        <f>"43211613"</f>
        <v>43211613</v>
      </c>
      <c r="AG483" t="s">
        <v>84</v>
      </c>
      <c r="AH483" t="s">
        <v>85</v>
      </c>
      <c r="AI483" t="s">
        <v>86</v>
      </c>
      <c r="AJ483" t="s">
        <v>2880</v>
      </c>
      <c r="AL483" t="s">
        <v>2881</v>
      </c>
      <c r="AM483" t="s">
        <v>2881</v>
      </c>
      <c r="AO483" t="s">
        <v>2882</v>
      </c>
      <c r="AP483" t="s">
        <v>2883</v>
      </c>
      <c r="AQ483" t="s">
        <v>92</v>
      </c>
      <c r="AS483" t="s">
        <v>93</v>
      </c>
      <c r="AT483">
        <v>22.99</v>
      </c>
      <c r="AU483">
        <v>1</v>
      </c>
      <c r="AV483">
        <v>22.99</v>
      </c>
      <c r="AW483">
        <v>0</v>
      </c>
      <c r="AY483">
        <v>0</v>
      </c>
      <c r="AZ483">
        <v>22.99</v>
      </c>
      <c r="BB483" t="s">
        <v>94</v>
      </c>
      <c r="BD483" t="s">
        <v>94</v>
      </c>
      <c r="BE483" t="s">
        <v>93</v>
      </c>
      <c r="BF483">
        <v>0</v>
      </c>
      <c r="BI483" t="s">
        <v>93</v>
      </c>
      <c r="BR483" t="s">
        <v>2884</v>
      </c>
    </row>
    <row r="484" spans="1:71" x14ac:dyDescent="0.2">
      <c r="A484" t="s">
        <v>2754</v>
      </c>
      <c r="B484" t="s">
        <v>2885</v>
      </c>
      <c r="C484" t="s">
        <v>73</v>
      </c>
      <c r="E484">
        <v>1</v>
      </c>
      <c r="F484" t="s">
        <v>74</v>
      </c>
      <c r="G484">
        <v>39.590000000000003</v>
      </c>
      <c r="H484">
        <v>0</v>
      </c>
      <c r="I484">
        <v>-1.98</v>
      </c>
      <c r="J484">
        <v>0</v>
      </c>
      <c r="K484">
        <v>37.61</v>
      </c>
      <c r="L484" t="s">
        <v>422</v>
      </c>
      <c r="N484" t="s">
        <v>76</v>
      </c>
      <c r="O484" t="s">
        <v>77</v>
      </c>
      <c r="P484" s="1">
        <v>45938</v>
      </c>
      <c r="Q484" t="s">
        <v>194</v>
      </c>
      <c r="R484" t="s">
        <v>519</v>
      </c>
      <c r="S484" t="s">
        <v>520</v>
      </c>
      <c r="T484" t="s">
        <v>2886</v>
      </c>
      <c r="U484">
        <v>1</v>
      </c>
      <c r="V484" t="s">
        <v>80</v>
      </c>
      <c r="W484">
        <v>39.590000000000003</v>
      </c>
      <c r="X484">
        <v>0</v>
      </c>
      <c r="Y484">
        <v>-1.98</v>
      </c>
      <c r="Z484">
        <v>0</v>
      </c>
      <c r="AA484">
        <v>37.61</v>
      </c>
      <c r="AB484" t="s">
        <v>196</v>
      </c>
      <c r="AC484" t="s">
        <v>146</v>
      </c>
      <c r="AD484" t="s">
        <v>2887</v>
      </c>
      <c r="AE484" t="s">
        <v>2888</v>
      </c>
      <c r="AF484" t="str">
        <f>"23271800"</f>
        <v>23271800</v>
      </c>
      <c r="AG484" t="s">
        <v>272</v>
      </c>
      <c r="AH484" t="s">
        <v>273</v>
      </c>
      <c r="AI484" t="s">
        <v>274</v>
      </c>
      <c r="AJ484" t="s">
        <v>274</v>
      </c>
      <c r="AL484" t="s">
        <v>560</v>
      </c>
      <c r="AM484" t="s">
        <v>560</v>
      </c>
      <c r="AP484" t="s">
        <v>2889</v>
      </c>
      <c r="AQ484" t="s">
        <v>92</v>
      </c>
      <c r="AS484" t="s">
        <v>93</v>
      </c>
      <c r="AT484">
        <v>39.590000000000003</v>
      </c>
      <c r="AU484">
        <v>1</v>
      </c>
      <c r="AV484">
        <v>39.590000000000003</v>
      </c>
      <c r="AW484">
        <v>0</v>
      </c>
      <c r="AX484">
        <v>-1.98</v>
      </c>
      <c r="AY484">
        <v>0</v>
      </c>
      <c r="AZ484">
        <v>37.61</v>
      </c>
      <c r="BB484" t="s">
        <v>94</v>
      </c>
      <c r="BD484" t="s">
        <v>94</v>
      </c>
      <c r="BE484" t="s">
        <v>93</v>
      </c>
      <c r="BF484">
        <v>0</v>
      </c>
      <c r="BI484" t="s">
        <v>93</v>
      </c>
      <c r="BR484" t="s">
        <v>1914</v>
      </c>
    </row>
    <row r="485" spans="1:71" x14ac:dyDescent="0.2">
      <c r="A485" t="s">
        <v>2754</v>
      </c>
      <c r="B485" t="s">
        <v>2890</v>
      </c>
      <c r="C485" t="s">
        <v>73</v>
      </c>
      <c r="E485">
        <v>1</v>
      </c>
      <c r="F485" t="s">
        <v>74</v>
      </c>
      <c r="G485">
        <v>7.82</v>
      </c>
      <c r="H485">
        <v>0</v>
      </c>
      <c r="I485">
        <v>0</v>
      </c>
      <c r="J485">
        <v>0</v>
      </c>
      <c r="K485">
        <v>7.82</v>
      </c>
      <c r="L485" t="s">
        <v>422</v>
      </c>
      <c r="N485" t="s">
        <v>76</v>
      </c>
      <c r="O485" t="s">
        <v>77</v>
      </c>
      <c r="P485" t="s">
        <v>2754</v>
      </c>
      <c r="Q485" t="s">
        <v>194</v>
      </c>
      <c r="R485" t="s">
        <v>519</v>
      </c>
      <c r="S485" t="s">
        <v>2483</v>
      </c>
      <c r="T485" t="s">
        <v>2891</v>
      </c>
      <c r="U485">
        <v>1</v>
      </c>
      <c r="V485" t="s">
        <v>80</v>
      </c>
      <c r="W485">
        <v>7.82</v>
      </c>
      <c r="X485">
        <v>0</v>
      </c>
      <c r="Z485">
        <v>0</v>
      </c>
      <c r="AA485">
        <v>7.82</v>
      </c>
      <c r="AB485" t="s">
        <v>196</v>
      </c>
      <c r="AC485" t="s">
        <v>81</v>
      </c>
      <c r="AD485" t="s">
        <v>2892</v>
      </c>
      <c r="AE485" t="s">
        <v>2893</v>
      </c>
      <c r="AF485" t="str">
        <f>"43200000"</f>
        <v>43200000</v>
      </c>
      <c r="AG485" t="s">
        <v>84</v>
      </c>
      <c r="AH485" t="s">
        <v>112</v>
      </c>
      <c r="AI485" t="s">
        <v>112</v>
      </c>
      <c r="AJ485" t="s">
        <v>112</v>
      </c>
      <c r="AL485" t="s">
        <v>2894</v>
      </c>
      <c r="AM485" t="s">
        <v>2895</v>
      </c>
      <c r="AO485" t="s">
        <v>2896</v>
      </c>
      <c r="AP485" t="s">
        <v>2896</v>
      </c>
      <c r="AQ485" t="s">
        <v>92</v>
      </c>
      <c r="AS485" t="s">
        <v>93</v>
      </c>
      <c r="AT485">
        <v>7.82</v>
      </c>
      <c r="AU485">
        <v>1</v>
      </c>
      <c r="AV485">
        <v>7.82</v>
      </c>
      <c r="AW485">
        <v>0</v>
      </c>
      <c r="AY485">
        <v>0</v>
      </c>
      <c r="AZ485">
        <v>7.82</v>
      </c>
      <c r="BB485" t="s">
        <v>94</v>
      </c>
      <c r="BD485" t="s">
        <v>94</v>
      </c>
      <c r="BE485" t="s">
        <v>431</v>
      </c>
      <c r="BF485">
        <v>0.16</v>
      </c>
      <c r="BI485" t="s">
        <v>93</v>
      </c>
      <c r="BR485" t="s">
        <v>1928</v>
      </c>
    </row>
    <row r="486" spans="1:71" x14ac:dyDescent="0.2">
      <c r="A486" t="s">
        <v>2754</v>
      </c>
      <c r="B486" t="s">
        <v>2897</v>
      </c>
      <c r="C486" t="s">
        <v>73</v>
      </c>
      <c r="E486">
        <v>1</v>
      </c>
      <c r="F486" t="s">
        <v>74</v>
      </c>
      <c r="G486">
        <v>9.99</v>
      </c>
      <c r="H486">
        <v>0</v>
      </c>
      <c r="I486">
        <v>0</v>
      </c>
      <c r="J486">
        <v>0</v>
      </c>
      <c r="K486">
        <v>9.99</v>
      </c>
      <c r="L486" t="s">
        <v>422</v>
      </c>
      <c r="N486" t="s">
        <v>76</v>
      </c>
      <c r="O486" t="s">
        <v>77</v>
      </c>
      <c r="P486" t="s">
        <v>2754</v>
      </c>
      <c r="Q486" t="s">
        <v>194</v>
      </c>
      <c r="R486" t="s">
        <v>519</v>
      </c>
      <c r="S486" t="s">
        <v>2483</v>
      </c>
      <c r="T486" t="s">
        <v>2891</v>
      </c>
      <c r="U486">
        <v>1</v>
      </c>
      <c r="V486" t="s">
        <v>80</v>
      </c>
      <c r="W486">
        <v>9.99</v>
      </c>
      <c r="X486">
        <v>0</v>
      </c>
      <c r="Z486">
        <v>0</v>
      </c>
      <c r="AA486">
        <v>9.99</v>
      </c>
      <c r="AB486" t="s">
        <v>196</v>
      </c>
      <c r="AC486" t="s">
        <v>81</v>
      </c>
      <c r="AD486" t="s">
        <v>2898</v>
      </c>
      <c r="AE486" t="s">
        <v>2899</v>
      </c>
      <c r="AF486" t="str">
        <f>"52161600"</f>
        <v>52161600</v>
      </c>
      <c r="AG486" t="s">
        <v>158</v>
      </c>
      <c r="AH486" t="s">
        <v>186</v>
      </c>
      <c r="AI486" t="s">
        <v>341</v>
      </c>
      <c r="AJ486" t="s">
        <v>341</v>
      </c>
      <c r="AL486" t="s">
        <v>723</v>
      </c>
      <c r="AM486" t="s">
        <v>723</v>
      </c>
      <c r="AO486" t="str">
        <f>"781044690036"</f>
        <v>781044690036</v>
      </c>
      <c r="AP486" t="s">
        <v>723</v>
      </c>
      <c r="AQ486" t="s">
        <v>92</v>
      </c>
      <c r="AS486" t="s">
        <v>93</v>
      </c>
      <c r="AT486">
        <v>9.99</v>
      </c>
      <c r="AU486">
        <v>1</v>
      </c>
      <c r="AV486">
        <v>9.99</v>
      </c>
      <c r="AW486">
        <v>0</v>
      </c>
      <c r="AY486">
        <v>0</v>
      </c>
      <c r="AZ486">
        <v>9.99</v>
      </c>
      <c r="BB486" t="s">
        <v>94</v>
      </c>
      <c r="BD486" t="s">
        <v>94</v>
      </c>
      <c r="BE486" t="s">
        <v>93</v>
      </c>
      <c r="BF486">
        <v>0</v>
      </c>
      <c r="BI486" t="s">
        <v>93</v>
      </c>
      <c r="BR486" t="s">
        <v>724</v>
      </c>
    </row>
    <row r="487" spans="1:71" x14ac:dyDescent="0.2">
      <c r="A487" t="s">
        <v>2754</v>
      </c>
      <c r="B487" t="s">
        <v>2900</v>
      </c>
      <c r="C487" t="s">
        <v>73</v>
      </c>
      <c r="E487">
        <v>1</v>
      </c>
      <c r="F487" t="s">
        <v>74</v>
      </c>
      <c r="G487">
        <v>29.99</v>
      </c>
      <c r="H487">
        <v>2.99</v>
      </c>
      <c r="I487">
        <v>-2.99</v>
      </c>
      <c r="J487">
        <v>0</v>
      </c>
      <c r="K487">
        <v>29.99</v>
      </c>
      <c r="L487" t="s">
        <v>422</v>
      </c>
      <c r="N487" t="s">
        <v>76</v>
      </c>
      <c r="O487" t="s">
        <v>77</v>
      </c>
      <c r="P487" t="s">
        <v>2754</v>
      </c>
      <c r="Q487" t="s">
        <v>194</v>
      </c>
      <c r="R487" t="s">
        <v>519</v>
      </c>
      <c r="S487" t="s">
        <v>2483</v>
      </c>
      <c r="T487" t="s">
        <v>2901</v>
      </c>
      <c r="U487">
        <v>1</v>
      </c>
      <c r="V487" t="s">
        <v>80</v>
      </c>
      <c r="W487">
        <v>29.99</v>
      </c>
      <c r="X487">
        <v>2.99</v>
      </c>
      <c r="Y487">
        <v>-2.99</v>
      </c>
      <c r="Z487">
        <v>0</v>
      </c>
      <c r="AA487">
        <v>29.99</v>
      </c>
      <c r="AB487" t="s">
        <v>196</v>
      </c>
      <c r="AC487" t="s">
        <v>81</v>
      </c>
      <c r="AD487" t="s">
        <v>2902</v>
      </c>
      <c r="AE487" t="s">
        <v>2903</v>
      </c>
      <c r="AF487" t="str">
        <f>"43211602"</f>
        <v>43211602</v>
      </c>
      <c r="AG487" t="s">
        <v>84</v>
      </c>
      <c r="AH487" t="s">
        <v>85</v>
      </c>
      <c r="AI487" t="s">
        <v>86</v>
      </c>
      <c r="AJ487" t="s">
        <v>849</v>
      </c>
      <c r="AL487" t="s">
        <v>2904</v>
      </c>
      <c r="AM487" t="s">
        <v>2904</v>
      </c>
      <c r="AO487" t="s">
        <v>2905</v>
      </c>
      <c r="AP487" t="s">
        <v>2906</v>
      </c>
      <c r="AQ487" t="s">
        <v>92</v>
      </c>
      <c r="AS487" t="s">
        <v>93</v>
      </c>
      <c r="AT487">
        <v>29.99</v>
      </c>
      <c r="AU487">
        <v>1</v>
      </c>
      <c r="AV487">
        <v>29.99</v>
      </c>
      <c r="AW487">
        <v>2.99</v>
      </c>
      <c r="AX487">
        <v>-2.99</v>
      </c>
      <c r="AY487">
        <v>0</v>
      </c>
      <c r="AZ487">
        <v>29.99</v>
      </c>
      <c r="BB487" t="s">
        <v>94</v>
      </c>
      <c r="BD487" t="s">
        <v>94</v>
      </c>
      <c r="BE487" t="s">
        <v>93</v>
      </c>
      <c r="BF487">
        <v>0</v>
      </c>
      <c r="BI487" t="s">
        <v>93</v>
      </c>
      <c r="BR487" t="s">
        <v>2904</v>
      </c>
    </row>
    <row r="488" spans="1:71" x14ac:dyDescent="0.2">
      <c r="A488" t="s">
        <v>2754</v>
      </c>
      <c r="B488" t="s">
        <v>2907</v>
      </c>
      <c r="C488" t="s">
        <v>73</v>
      </c>
      <c r="E488">
        <v>1</v>
      </c>
      <c r="F488" t="s">
        <v>74</v>
      </c>
      <c r="G488">
        <v>5.55</v>
      </c>
      <c r="H488">
        <v>0</v>
      </c>
      <c r="I488">
        <v>0</v>
      </c>
      <c r="J488">
        <v>0</v>
      </c>
      <c r="K488">
        <v>5.55</v>
      </c>
      <c r="L488" t="s">
        <v>422</v>
      </c>
      <c r="N488" t="s">
        <v>76</v>
      </c>
      <c r="O488" t="s">
        <v>77</v>
      </c>
      <c r="P488" t="s">
        <v>2754</v>
      </c>
      <c r="Q488" t="s">
        <v>194</v>
      </c>
      <c r="R488" t="s">
        <v>519</v>
      </c>
      <c r="S488" t="s">
        <v>2483</v>
      </c>
      <c r="T488" t="s">
        <v>2908</v>
      </c>
      <c r="U488">
        <v>1</v>
      </c>
      <c r="V488" t="s">
        <v>80</v>
      </c>
      <c r="W488">
        <v>5.55</v>
      </c>
      <c r="X488">
        <v>0</v>
      </c>
      <c r="Z488">
        <v>0</v>
      </c>
      <c r="AA488">
        <v>5.55</v>
      </c>
      <c r="AB488" t="s">
        <v>196</v>
      </c>
      <c r="AC488" t="s">
        <v>146</v>
      </c>
      <c r="AD488" t="s">
        <v>2909</v>
      </c>
      <c r="AE488" t="s">
        <v>2910</v>
      </c>
      <c r="AF488" t="str">
        <f>"39121400"</f>
        <v>39121400</v>
      </c>
      <c r="AG488" t="s">
        <v>354</v>
      </c>
      <c r="AH488" t="s">
        <v>394</v>
      </c>
      <c r="AI488" t="s">
        <v>395</v>
      </c>
      <c r="AJ488" t="s">
        <v>395</v>
      </c>
      <c r="AL488" t="s">
        <v>2911</v>
      </c>
      <c r="AM488" t="s">
        <v>2912</v>
      </c>
      <c r="AO488" t="s">
        <v>2913</v>
      </c>
      <c r="AP488" t="s">
        <v>2913</v>
      </c>
      <c r="AQ488" t="s">
        <v>92</v>
      </c>
      <c r="AS488" t="s">
        <v>93</v>
      </c>
      <c r="AT488">
        <v>5.55</v>
      </c>
      <c r="AU488">
        <v>1</v>
      </c>
      <c r="AV488">
        <v>5.55</v>
      </c>
      <c r="AW488">
        <v>0</v>
      </c>
      <c r="AY488">
        <v>0</v>
      </c>
      <c r="AZ488">
        <v>5.55</v>
      </c>
      <c r="BB488" t="s">
        <v>94</v>
      </c>
      <c r="BD488" t="s">
        <v>94</v>
      </c>
      <c r="BE488" t="s">
        <v>93</v>
      </c>
      <c r="BF488">
        <v>0</v>
      </c>
      <c r="BI488" t="s">
        <v>93</v>
      </c>
      <c r="BR488" t="s">
        <v>2912</v>
      </c>
    </row>
    <row r="489" spans="1:71" x14ac:dyDescent="0.2">
      <c r="A489" t="s">
        <v>2754</v>
      </c>
      <c r="B489" t="s">
        <v>2914</v>
      </c>
      <c r="C489" t="s">
        <v>73</v>
      </c>
      <c r="E489">
        <v>2</v>
      </c>
      <c r="F489" t="s">
        <v>74</v>
      </c>
      <c r="G489">
        <v>213.82</v>
      </c>
      <c r="H489">
        <v>0</v>
      </c>
      <c r="I489">
        <v>0</v>
      </c>
      <c r="J489">
        <v>0</v>
      </c>
      <c r="K489">
        <v>213.82</v>
      </c>
      <c r="L489" t="s">
        <v>422</v>
      </c>
      <c r="N489" t="s">
        <v>76</v>
      </c>
      <c r="O489" t="s">
        <v>77</v>
      </c>
      <c r="P489" s="1">
        <v>45785</v>
      </c>
      <c r="Q489" t="s">
        <v>194</v>
      </c>
      <c r="R489" t="s">
        <v>519</v>
      </c>
      <c r="S489" s="1">
        <v>45816</v>
      </c>
      <c r="T489" t="s">
        <v>2877</v>
      </c>
      <c r="U489">
        <v>1</v>
      </c>
      <c r="V489" t="s">
        <v>80</v>
      </c>
      <c r="W489">
        <v>213.82</v>
      </c>
      <c r="X489">
        <v>0</v>
      </c>
      <c r="Z489">
        <v>0</v>
      </c>
      <c r="AA489">
        <v>213.82</v>
      </c>
      <c r="AB489" t="s">
        <v>196</v>
      </c>
      <c r="AC489" t="s">
        <v>81</v>
      </c>
      <c r="AD489" t="s">
        <v>2915</v>
      </c>
      <c r="AE489" t="s">
        <v>2916</v>
      </c>
      <c r="AF489" t="str">
        <f>"52161512"</f>
        <v>52161512</v>
      </c>
      <c r="AG489" t="s">
        <v>158</v>
      </c>
      <c r="AH489" t="s">
        <v>186</v>
      </c>
      <c r="AI489" t="s">
        <v>187</v>
      </c>
      <c r="AJ489" t="s">
        <v>2022</v>
      </c>
      <c r="AK489" t="s">
        <v>2917</v>
      </c>
      <c r="AL489" t="s">
        <v>2918</v>
      </c>
      <c r="AM489" t="s">
        <v>2919</v>
      </c>
      <c r="AO489" t="s">
        <v>2920</v>
      </c>
      <c r="AP489" t="s">
        <v>2920</v>
      </c>
      <c r="AQ489" t="s">
        <v>92</v>
      </c>
      <c r="AS489" t="s">
        <v>93</v>
      </c>
      <c r="AT489">
        <v>106.91</v>
      </c>
      <c r="AU489">
        <v>2</v>
      </c>
      <c r="AV489">
        <v>213.82</v>
      </c>
      <c r="AW489">
        <v>0</v>
      </c>
      <c r="AY489">
        <v>0</v>
      </c>
      <c r="AZ489">
        <v>213.82</v>
      </c>
      <c r="BB489" t="s">
        <v>94</v>
      </c>
      <c r="BD489" t="s">
        <v>94</v>
      </c>
      <c r="BE489" t="s">
        <v>93</v>
      </c>
      <c r="BF489">
        <v>0</v>
      </c>
      <c r="BI489" t="s">
        <v>93</v>
      </c>
      <c r="BR489" t="s">
        <v>2921</v>
      </c>
    </row>
    <row r="490" spans="1:71" x14ac:dyDescent="0.2">
      <c r="A490" t="s">
        <v>2754</v>
      </c>
      <c r="B490" t="s">
        <v>2922</v>
      </c>
      <c r="C490" t="s">
        <v>73</v>
      </c>
      <c r="E490">
        <v>1</v>
      </c>
      <c r="F490" t="s">
        <v>74</v>
      </c>
      <c r="G490">
        <v>9.99</v>
      </c>
      <c r="H490">
        <v>0</v>
      </c>
      <c r="I490">
        <v>0</v>
      </c>
      <c r="J490">
        <v>0</v>
      </c>
      <c r="K490">
        <v>9.99</v>
      </c>
      <c r="L490" t="s">
        <v>422</v>
      </c>
      <c r="N490" t="s">
        <v>76</v>
      </c>
      <c r="O490" t="s">
        <v>77</v>
      </c>
      <c r="P490" t="s">
        <v>2754</v>
      </c>
      <c r="Q490" t="s">
        <v>194</v>
      </c>
      <c r="R490" t="s">
        <v>519</v>
      </c>
      <c r="S490" t="s">
        <v>2483</v>
      </c>
      <c r="T490" t="s">
        <v>2908</v>
      </c>
      <c r="U490">
        <v>1</v>
      </c>
      <c r="V490" t="s">
        <v>80</v>
      </c>
      <c r="W490">
        <v>9.99</v>
      </c>
      <c r="X490">
        <v>0</v>
      </c>
      <c r="Z490">
        <v>0</v>
      </c>
      <c r="AA490">
        <v>9.99</v>
      </c>
      <c r="AB490" t="s">
        <v>196</v>
      </c>
      <c r="AC490" t="s">
        <v>692</v>
      </c>
      <c r="AD490" t="s">
        <v>2923</v>
      </c>
      <c r="AE490" t="s">
        <v>2924</v>
      </c>
      <c r="AF490" t="str">
        <f>"43210000"</f>
        <v>43210000</v>
      </c>
      <c r="AG490" t="s">
        <v>84</v>
      </c>
      <c r="AH490" t="s">
        <v>85</v>
      </c>
      <c r="AI490" t="s">
        <v>85</v>
      </c>
      <c r="AJ490" t="s">
        <v>85</v>
      </c>
      <c r="AL490" t="s">
        <v>696</v>
      </c>
      <c r="AM490" t="s">
        <v>696</v>
      </c>
      <c r="AO490" t="str">
        <f>"027600"</f>
        <v>027600</v>
      </c>
      <c r="AP490" t="str">
        <f>"027600"</f>
        <v>027600</v>
      </c>
      <c r="AQ490" t="s">
        <v>92</v>
      </c>
      <c r="AS490" t="s">
        <v>93</v>
      </c>
      <c r="AT490">
        <v>9.99</v>
      </c>
      <c r="AU490">
        <v>1</v>
      </c>
      <c r="AV490">
        <v>9.99</v>
      </c>
      <c r="AW490">
        <v>0</v>
      </c>
      <c r="AY490">
        <v>0</v>
      </c>
      <c r="AZ490">
        <v>9.99</v>
      </c>
      <c r="BB490" t="s">
        <v>94</v>
      </c>
      <c r="BD490" t="s">
        <v>94</v>
      </c>
      <c r="BE490" t="s">
        <v>93</v>
      </c>
      <c r="BF490">
        <v>0</v>
      </c>
      <c r="BI490" t="s">
        <v>93</v>
      </c>
      <c r="BR490" t="s">
        <v>697</v>
      </c>
    </row>
    <row r="491" spans="1:71" x14ac:dyDescent="0.2">
      <c r="A491" t="s">
        <v>2754</v>
      </c>
      <c r="B491" t="s">
        <v>2925</v>
      </c>
      <c r="C491" t="s">
        <v>73</v>
      </c>
      <c r="E491">
        <v>1</v>
      </c>
      <c r="F491" t="s">
        <v>74</v>
      </c>
      <c r="G491">
        <v>12.99</v>
      </c>
      <c r="H491">
        <v>0</v>
      </c>
      <c r="I491">
        <v>0</v>
      </c>
      <c r="J491">
        <v>0</v>
      </c>
      <c r="K491">
        <v>12.99</v>
      </c>
      <c r="L491" t="s">
        <v>422</v>
      </c>
      <c r="N491" t="s">
        <v>76</v>
      </c>
      <c r="O491" t="s">
        <v>77</v>
      </c>
      <c r="P491" t="s">
        <v>2754</v>
      </c>
      <c r="Q491" t="s">
        <v>194</v>
      </c>
      <c r="R491" t="s">
        <v>519</v>
      </c>
      <c r="S491" t="s">
        <v>2483</v>
      </c>
      <c r="T491" t="s">
        <v>2926</v>
      </c>
      <c r="U491">
        <v>1</v>
      </c>
      <c r="V491" t="s">
        <v>80</v>
      </c>
      <c r="W491">
        <v>12.99</v>
      </c>
      <c r="X491">
        <v>0</v>
      </c>
      <c r="Z491">
        <v>0</v>
      </c>
      <c r="AA491">
        <v>12.99</v>
      </c>
      <c r="AB491" t="s">
        <v>196</v>
      </c>
      <c r="AC491" t="s">
        <v>879</v>
      </c>
      <c r="AD491" t="s">
        <v>2927</v>
      </c>
      <c r="AE491" t="s">
        <v>2928</v>
      </c>
      <c r="AF491" t="str">
        <f>"24122000"</f>
        <v>24122000</v>
      </c>
      <c r="AG491" t="s">
        <v>149</v>
      </c>
      <c r="AH491" t="s">
        <v>2929</v>
      </c>
      <c r="AI491" t="s">
        <v>2930</v>
      </c>
      <c r="AJ491" t="s">
        <v>2930</v>
      </c>
      <c r="AK491" t="s">
        <v>2931</v>
      </c>
      <c r="AL491" t="s">
        <v>2932</v>
      </c>
      <c r="AM491" t="s">
        <v>2932</v>
      </c>
      <c r="AO491" t="s">
        <v>2933</v>
      </c>
      <c r="AP491" t="s">
        <v>2934</v>
      </c>
      <c r="AQ491" t="s">
        <v>92</v>
      </c>
      <c r="AS491" t="s">
        <v>93</v>
      </c>
      <c r="AT491">
        <v>12.99</v>
      </c>
      <c r="AU491">
        <v>1</v>
      </c>
      <c r="AV491">
        <v>12.99</v>
      </c>
      <c r="AW491">
        <v>0</v>
      </c>
      <c r="AY491">
        <v>0</v>
      </c>
      <c r="AZ491">
        <v>12.99</v>
      </c>
      <c r="BB491" t="s">
        <v>94</v>
      </c>
      <c r="BD491" t="s">
        <v>94</v>
      </c>
      <c r="BE491" t="s">
        <v>93</v>
      </c>
      <c r="BF491">
        <v>0</v>
      </c>
      <c r="BI491" t="s">
        <v>93</v>
      </c>
      <c r="BR491" t="s">
        <v>324</v>
      </c>
    </row>
    <row r="492" spans="1:71" x14ac:dyDescent="0.2">
      <c r="A492" t="s">
        <v>2754</v>
      </c>
      <c r="B492" t="s">
        <v>2935</v>
      </c>
      <c r="C492" t="s">
        <v>73</v>
      </c>
      <c r="E492">
        <v>1</v>
      </c>
      <c r="F492" t="s">
        <v>74</v>
      </c>
      <c r="G492">
        <v>41.7</v>
      </c>
      <c r="H492">
        <v>0</v>
      </c>
      <c r="I492">
        <v>0</v>
      </c>
      <c r="J492">
        <v>0</v>
      </c>
      <c r="K492">
        <v>41.7</v>
      </c>
      <c r="L492" t="s">
        <v>422</v>
      </c>
      <c r="N492" t="s">
        <v>76</v>
      </c>
      <c r="O492" t="s">
        <v>77</v>
      </c>
      <c r="P492" s="1">
        <v>45665</v>
      </c>
      <c r="Q492" t="s">
        <v>194</v>
      </c>
      <c r="R492" t="s">
        <v>519</v>
      </c>
      <c r="S492" s="1">
        <v>45755</v>
      </c>
      <c r="T492" t="s">
        <v>2695</v>
      </c>
      <c r="U492">
        <v>1</v>
      </c>
      <c r="V492" t="s">
        <v>80</v>
      </c>
      <c r="W492">
        <v>41.7</v>
      </c>
      <c r="X492">
        <v>0</v>
      </c>
      <c r="Z492">
        <v>0</v>
      </c>
      <c r="AA492">
        <v>41.7</v>
      </c>
      <c r="AB492" t="s">
        <v>196</v>
      </c>
      <c r="AC492" t="s">
        <v>115</v>
      </c>
      <c r="AD492" t="s">
        <v>2936</v>
      </c>
      <c r="AE492" t="s">
        <v>2937</v>
      </c>
      <c r="AF492" t="str">
        <f>"43201830"</f>
        <v>43201830</v>
      </c>
      <c r="AG492" t="s">
        <v>84</v>
      </c>
      <c r="AH492" t="s">
        <v>112</v>
      </c>
      <c r="AI492" t="s">
        <v>1295</v>
      </c>
      <c r="AJ492" t="s">
        <v>1296</v>
      </c>
      <c r="AL492" t="s">
        <v>1523</v>
      </c>
      <c r="AM492" t="s">
        <v>1524</v>
      </c>
      <c r="AO492" t="s">
        <v>2938</v>
      </c>
      <c r="AP492" t="s">
        <v>2938</v>
      </c>
      <c r="AQ492" t="s">
        <v>92</v>
      </c>
      <c r="AS492" t="s">
        <v>93</v>
      </c>
      <c r="AT492">
        <v>41.7</v>
      </c>
      <c r="AU492">
        <v>1</v>
      </c>
      <c r="AV492">
        <v>41.7</v>
      </c>
      <c r="AW492">
        <v>0</v>
      </c>
      <c r="AY492">
        <v>0</v>
      </c>
      <c r="AZ492">
        <v>41.7</v>
      </c>
      <c r="BB492" t="s">
        <v>94</v>
      </c>
      <c r="BD492" t="s">
        <v>94</v>
      </c>
      <c r="BE492" t="s">
        <v>431</v>
      </c>
      <c r="BF492">
        <v>1.29</v>
      </c>
      <c r="BI492" t="s">
        <v>93</v>
      </c>
      <c r="BR492" t="s">
        <v>1526</v>
      </c>
    </row>
    <row r="493" spans="1:71" x14ac:dyDescent="0.2">
      <c r="A493" t="s">
        <v>2754</v>
      </c>
      <c r="B493" t="s">
        <v>2939</v>
      </c>
      <c r="C493" t="s">
        <v>73</v>
      </c>
      <c r="E493">
        <v>1</v>
      </c>
      <c r="F493" t="s">
        <v>74</v>
      </c>
      <c r="G493">
        <v>20.99</v>
      </c>
      <c r="H493">
        <v>0</v>
      </c>
      <c r="I493">
        <v>0</v>
      </c>
      <c r="J493">
        <v>0</v>
      </c>
      <c r="K493">
        <v>20.99</v>
      </c>
      <c r="L493" t="s">
        <v>422</v>
      </c>
      <c r="N493" t="s">
        <v>76</v>
      </c>
      <c r="O493" t="s">
        <v>77</v>
      </c>
      <c r="P493" t="s">
        <v>2754</v>
      </c>
      <c r="Q493" t="s">
        <v>194</v>
      </c>
      <c r="R493" t="s">
        <v>519</v>
      </c>
      <c r="S493" t="s">
        <v>2483</v>
      </c>
      <c r="T493" t="s">
        <v>2908</v>
      </c>
      <c r="U493">
        <v>1</v>
      </c>
      <c r="V493" t="s">
        <v>80</v>
      </c>
      <c r="W493">
        <v>20.99</v>
      </c>
      <c r="X493">
        <v>0</v>
      </c>
      <c r="Z493">
        <v>0</v>
      </c>
      <c r="AA493">
        <v>20.99</v>
      </c>
      <c r="AB493" t="s">
        <v>196</v>
      </c>
      <c r="AC493" t="s">
        <v>139</v>
      </c>
      <c r="AD493" t="s">
        <v>2940</v>
      </c>
      <c r="AE493" t="s">
        <v>2941</v>
      </c>
      <c r="AF493" t="str">
        <f>"41111600"</f>
        <v>41111600</v>
      </c>
      <c r="AG493" t="s">
        <v>168</v>
      </c>
      <c r="AH493" t="s">
        <v>524</v>
      </c>
      <c r="AI493" t="s">
        <v>2942</v>
      </c>
      <c r="AJ493" t="s">
        <v>2942</v>
      </c>
      <c r="AL493" t="s">
        <v>376</v>
      </c>
      <c r="AM493" t="s">
        <v>376</v>
      </c>
      <c r="AO493" t="s">
        <v>2943</v>
      </c>
      <c r="AP493" t="s">
        <v>2943</v>
      </c>
      <c r="AQ493" t="s">
        <v>92</v>
      </c>
      <c r="AS493" t="s">
        <v>93</v>
      </c>
      <c r="AT493">
        <v>20.99</v>
      </c>
      <c r="AU493">
        <v>1</v>
      </c>
      <c r="AV493">
        <v>20.99</v>
      </c>
      <c r="AW493">
        <v>0</v>
      </c>
      <c r="AY493">
        <v>0</v>
      </c>
      <c r="AZ493">
        <v>20.99</v>
      </c>
      <c r="BB493" t="s">
        <v>94</v>
      </c>
      <c r="BD493" t="s">
        <v>94</v>
      </c>
      <c r="BE493" t="s">
        <v>93</v>
      </c>
      <c r="BF493">
        <v>0</v>
      </c>
      <c r="BI493" t="s">
        <v>93</v>
      </c>
      <c r="BR493" t="s">
        <v>376</v>
      </c>
    </row>
    <row r="494" spans="1:71" x14ac:dyDescent="0.2">
      <c r="A494" t="s">
        <v>2754</v>
      </c>
      <c r="B494" t="s">
        <v>2944</v>
      </c>
      <c r="C494" t="s">
        <v>73</v>
      </c>
      <c r="E494">
        <v>1</v>
      </c>
      <c r="F494" t="s">
        <v>74</v>
      </c>
      <c r="G494">
        <v>18.989999999999998</v>
      </c>
      <c r="H494">
        <v>0</v>
      </c>
      <c r="I494">
        <v>0</v>
      </c>
      <c r="J494">
        <v>0</v>
      </c>
      <c r="K494">
        <v>18.989999999999998</v>
      </c>
      <c r="L494" t="s">
        <v>422</v>
      </c>
      <c r="N494" t="s">
        <v>76</v>
      </c>
      <c r="O494" t="s">
        <v>77</v>
      </c>
      <c r="P494" t="s">
        <v>2754</v>
      </c>
      <c r="Q494" t="s">
        <v>194</v>
      </c>
      <c r="R494" t="s">
        <v>519</v>
      </c>
      <c r="S494" s="1">
        <v>45665</v>
      </c>
      <c r="T494" t="s">
        <v>2945</v>
      </c>
      <c r="U494">
        <v>1</v>
      </c>
      <c r="V494" t="s">
        <v>80</v>
      </c>
      <c r="W494">
        <v>18.989999999999998</v>
      </c>
      <c r="X494">
        <v>0</v>
      </c>
      <c r="Z494">
        <v>0</v>
      </c>
      <c r="AA494">
        <v>18.989999999999998</v>
      </c>
      <c r="AB494" t="s">
        <v>196</v>
      </c>
      <c r="AC494" t="s">
        <v>670</v>
      </c>
      <c r="AD494" t="s">
        <v>2946</v>
      </c>
      <c r="AE494" t="s">
        <v>2947</v>
      </c>
      <c r="AF494" t="str">
        <f>"45121600"</f>
        <v>45121600</v>
      </c>
      <c r="AG494" t="s">
        <v>211</v>
      </c>
      <c r="AH494" t="s">
        <v>212</v>
      </c>
      <c r="AI494" t="s">
        <v>213</v>
      </c>
      <c r="AJ494" t="s">
        <v>213</v>
      </c>
      <c r="AL494" t="s">
        <v>673</v>
      </c>
      <c r="AO494" t="str">
        <f>"202482399"</f>
        <v>202482399</v>
      </c>
      <c r="AQ494" t="s">
        <v>92</v>
      </c>
      <c r="AS494" t="s">
        <v>93</v>
      </c>
      <c r="AT494">
        <v>18.989999999999998</v>
      </c>
      <c r="AU494">
        <v>1</v>
      </c>
      <c r="AV494">
        <v>18.989999999999998</v>
      </c>
      <c r="AW494">
        <v>0</v>
      </c>
      <c r="AY494">
        <v>0</v>
      </c>
      <c r="AZ494">
        <v>18.989999999999998</v>
      </c>
      <c r="BB494" t="s">
        <v>94</v>
      </c>
      <c r="BD494" t="s">
        <v>94</v>
      </c>
      <c r="BE494" t="s">
        <v>93</v>
      </c>
      <c r="BF494">
        <v>0</v>
      </c>
      <c r="BI494" t="s">
        <v>93</v>
      </c>
      <c r="BR494" t="s">
        <v>673</v>
      </c>
    </row>
    <row r="495" spans="1:71" x14ac:dyDescent="0.2">
      <c r="A495" t="s">
        <v>2754</v>
      </c>
      <c r="B495" t="s">
        <v>2948</v>
      </c>
      <c r="C495" t="s">
        <v>73</v>
      </c>
      <c r="E495">
        <v>1</v>
      </c>
      <c r="F495" t="s">
        <v>74</v>
      </c>
      <c r="G495">
        <v>15.93</v>
      </c>
      <c r="H495">
        <v>0</v>
      </c>
      <c r="I495">
        <v>0</v>
      </c>
      <c r="J495">
        <v>0</v>
      </c>
      <c r="K495">
        <v>15.93</v>
      </c>
      <c r="L495" t="s">
        <v>422</v>
      </c>
      <c r="N495" t="s">
        <v>76</v>
      </c>
      <c r="O495" t="s">
        <v>77</v>
      </c>
      <c r="P495" t="s">
        <v>2754</v>
      </c>
      <c r="Q495" t="s">
        <v>194</v>
      </c>
      <c r="R495" t="s">
        <v>519</v>
      </c>
      <c r="S495" s="1">
        <v>45846</v>
      </c>
      <c r="T495" t="str">
        <f>"9400150206222002162309"</f>
        <v>9400150206222002162309</v>
      </c>
      <c r="U495">
        <v>1</v>
      </c>
      <c r="V495" t="s">
        <v>80</v>
      </c>
      <c r="W495">
        <v>15.93</v>
      </c>
      <c r="X495">
        <v>0</v>
      </c>
      <c r="Z495">
        <v>0</v>
      </c>
      <c r="AA495">
        <v>15.93</v>
      </c>
      <c r="AB495" t="s">
        <v>207</v>
      </c>
      <c r="AC495" t="s">
        <v>131</v>
      </c>
      <c r="AD495" t="s">
        <v>2319</v>
      </c>
      <c r="AE495" t="s">
        <v>2320</v>
      </c>
      <c r="AF495" t="str">
        <f>"43191600"</f>
        <v>43191600</v>
      </c>
      <c r="AG495" t="s">
        <v>84</v>
      </c>
      <c r="AH495" t="s">
        <v>100</v>
      </c>
      <c r="AI495" t="s">
        <v>101</v>
      </c>
      <c r="AJ495" t="s">
        <v>101</v>
      </c>
      <c r="AL495" t="s">
        <v>543</v>
      </c>
      <c r="AM495" t="s">
        <v>543</v>
      </c>
      <c r="AO495" t="s">
        <v>2321</v>
      </c>
      <c r="AP495" t="s">
        <v>2321</v>
      </c>
      <c r="AQ495" t="s">
        <v>92</v>
      </c>
      <c r="AS495" t="s">
        <v>93</v>
      </c>
      <c r="AT495">
        <v>15.93</v>
      </c>
      <c r="AU495">
        <v>1</v>
      </c>
      <c r="AV495">
        <v>15.93</v>
      </c>
      <c r="AW495">
        <v>0</v>
      </c>
      <c r="AY495">
        <v>0</v>
      </c>
      <c r="AZ495">
        <v>15.93</v>
      </c>
      <c r="BB495" t="s">
        <v>94</v>
      </c>
      <c r="BD495" t="s">
        <v>94</v>
      </c>
      <c r="BE495" t="s">
        <v>431</v>
      </c>
      <c r="BF495">
        <v>1.02</v>
      </c>
      <c r="BI495" t="s">
        <v>93</v>
      </c>
      <c r="BR495" t="s">
        <v>545</v>
      </c>
      <c r="BS495" t="s">
        <v>96</v>
      </c>
    </row>
    <row r="496" spans="1:71" x14ac:dyDescent="0.2">
      <c r="A496" t="s">
        <v>2754</v>
      </c>
      <c r="B496" t="s">
        <v>2949</v>
      </c>
      <c r="C496" t="s">
        <v>73</v>
      </c>
      <c r="E496">
        <v>1</v>
      </c>
      <c r="F496" t="s">
        <v>74</v>
      </c>
      <c r="G496">
        <v>79.989999999999995</v>
      </c>
      <c r="H496">
        <v>0</v>
      </c>
      <c r="I496">
        <v>0</v>
      </c>
      <c r="J496">
        <v>0</v>
      </c>
      <c r="K496">
        <v>79.989999999999995</v>
      </c>
      <c r="L496" t="s">
        <v>422</v>
      </c>
      <c r="N496" t="s">
        <v>76</v>
      </c>
      <c r="O496" t="s">
        <v>77</v>
      </c>
      <c r="P496" t="s">
        <v>2754</v>
      </c>
      <c r="Q496" t="s">
        <v>194</v>
      </c>
      <c r="R496" t="s">
        <v>519</v>
      </c>
      <c r="S496" t="s">
        <v>2483</v>
      </c>
      <c r="T496" t="s">
        <v>2908</v>
      </c>
      <c r="U496">
        <v>1</v>
      </c>
      <c r="V496" t="s">
        <v>80</v>
      </c>
      <c r="W496">
        <v>79.989999999999995</v>
      </c>
      <c r="X496">
        <v>0</v>
      </c>
      <c r="Z496">
        <v>0</v>
      </c>
      <c r="AA496">
        <v>79.989999999999995</v>
      </c>
      <c r="AB496" t="s">
        <v>196</v>
      </c>
      <c r="AC496" t="s">
        <v>115</v>
      </c>
      <c r="AD496" t="s">
        <v>2950</v>
      </c>
      <c r="AE496" t="s">
        <v>2951</v>
      </c>
      <c r="AF496" t="str">
        <f>"43202005"</f>
        <v>43202005</v>
      </c>
      <c r="AG496" t="s">
        <v>84</v>
      </c>
      <c r="AH496" t="s">
        <v>112</v>
      </c>
      <c r="AI496" t="s">
        <v>566</v>
      </c>
      <c r="AJ496" t="s">
        <v>1213</v>
      </c>
      <c r="AK496" t="s">
        <v>2952</v>
      </c>
      <c r="AL496" t="s">
        <v>2953</v>
      </c>
      <c r="AM496" t="s">
        <v>2954</v>
      </c>
      <c r="AO496" t="s">
        <v>2955</v>
      </c>
      <c r="AP496" t="s">
        <v>2956</v>
      </c>
      <c r="AQ496" t="s">
        <v>92</v>
      </c>
      <c r="AS496" t="s">
        <v>93</v>
      </c>
      <c r="AT496">
        <v>79.989999999999995</v>
      </c>
      <c r="AU496">
        <v>1</v>
      </c>
      <c r="AV496">
        <v>79.989999999999995</v>
      </c>
      <c r="AW496">
        <v>0</v>
      </c>
      <c r="AY496">
        <v>0</v>
      </c>
      <c r="AZ496">
        <v>79.989999999999995</v>
      </c>
      <c r="BB496" t="s">
        <v>94</v>
      </c>
      <c r="BD496" t="s">
        <v>94</v>
      </c>
      <c r="BE496" t="s">
        <v>93</v>
      </c>
      <c r="BF496">
        <v>0</v>
      </c>
      <c r="BI496" t="s">
        <v>93</v>
      </c>
      <c r="BR496" t="s">
        <v>324</v>
      </c>
    </row>
    <row r="497" spans="1:70" x14ac:dyDescent="0.2">
      <c r="A497" t="s">
        <v>2754</v>
      </c>
      <c r="B497" t="s">
        <v>2957</v>
      </c>
      <c r="C497" t="s">
        <v>73</v>
      </c>
      <c r="E497">
        <v>5</v>
      </c>
      <c r="F497" t="s">
        <v>74</v>
      </c>
      <c r="G497">
        <v>175</v>
      </c>
      <c r="H497">
        <v>0</v>
      </c>
      <c r="I497">
        <v>0</v>
      </c>
      <c r="J497">
        <v>0</v>
      </c>
      <c r="K497">
        <v>175</v>
      </c>
      <c r="L497" t="s">
        <v>422</v>
      </c>
      <c r="N497" t="s">
        <v>76</v>
      </c>
      <c r="O497" t="s">
        <v>77</v>
      </c>
      <c r="P497" t="s">
        <v>2754</v>
      </c>
      <c r="Q497" t="s">
        <v>194</v>
      </c>
      <c r="R497" t="s">
        <v>519</v>
      </c>
      <c r="S497" s="1">
        <v>45665</v>
      </c>
      <c r="T497" t="s">
        <v>2958</v>
      </c>
      <c r="U497">
        <v>1</v>
      </c>
      <c r="V497" t="s">
        <v>80</v>
      </c>
      <c r="W497">
        <v>105</v>
      </c>
      <c r="X497">
        <v>0</v>
      </c>
      <c r="Z497">
        <v>0</v>
      </c>
      <c r="AA497">
        <v>105</v>
      </c>
      <c r="AB497" t="s">
        <v>196</v>
      </c>
      <c r="AC497" t="s">
        <v>81</v>
      </c>
      <c r="AD497" t="s">
        <v>2959</v>
      </c>
      <c r="AE497" t="s">
        <v>2960</v>
      </c>
      <c r="AF497" t="str">
        <f>"26111704"</f>
        <v>26111704</v>
      </c>
      <c r="AG497" t="s">
        <v>118</v>
      </c>
      <c r="AH497" t="s">
        <v>224</v>
      </c>
      <c r="AI497" t="s">
        <v>533</v>
      </c>
      <c r="AJ497" t="s">
        <v>534</v>
      </c>
      <c r="AL497" t="s">
        <v>2961</v>
      </c>
      <c r="AM497" t="s">
        <v>2962</v>
      </c>
      <c r="AO497" t="s">
        <v>2963</v>
      </c>
      <c r="AP497" t="s">
        <v>2963</v>
      </c>
      <c r="AQ497" t="s">
        <v>92</v>
      </c>
      <c r="AS497" t="s">
        <v>93</v>
      </c>
      <c r="AT497">
        <v>35</v>
      </c>
      <c r="AU497">
        <v>3</v>
      </c>
      <c r="AV497">
        <v>105</v>
      </c>
      <c r="AW497">
        <v>0</v>
      </c>
      <c r="AY497">
        <v>0</v>
      </c>
      <c r="AZ497">
        <v>105</v>
      </c>
      <c r="BB497" t="s">
        <v>94</v>
      </c>
      <c r="BD497" t="s">
        <v>94</v>
      </c>
      <c r="BE497" t="s">
        <v>431</v>
      </c>
      <c r="BF497">
        <v>5</v>
      </c>
      <c r="BI497" t="s">
        <v>93</v>
      </c>
      <c r="BR497" t="s">
        <v>2964</v>
      </c>
    </row>
    <row r="498" spans="1:70" x14ac:dyDescent="0.2">
      <c r="A498" t="s">
        <v>2754</v>
      </c>
      <c r="B498" t="s">
        <v>2957</v>
      </c>
      <c r="C498" t="s">
        <v>73</v>
      </c>
      <c r="E498">
        <v>5</v>
      </c>
      <c r="F498" t="s">
        <v>74</v>
      </c>
      <c r="G498">
        <v>175</v>
      </c>
      <c r="H498">
        <v>0</v>
      </c>
      <c r="I498">
        <v>0</v>
      </c>
      <c r="J498">
        <v>0</v>
      </c>
      <c r="K498">
        <v>175</v>
      </c>
      <c r="L498" t="s">
        <v>422</v>
      </c>
      <c r="N498" t="s">
        <v>76</v>
      </c>
      <c r="O498" t="s">
        <v>77</v>
      </c>
      <c r="P498" t="s">
        <v>2754</v>
      </c>
      <c r="Q498" t="s">
        <v>194</v>
      </c>
      <c r="R498" t="s">
        <v>519</v>
      </c>
      <c r="S498" s="1">
        <v>45665</v>
      </c>
      <c r="T498" t="s">
        <v>2965</v>
      </c>
      <c r="U498">
        <v>1</v>
      </c>
      <c r="V498" t="s">
        <v>80</v>
      </c>
      <c r="W498">
        <v>70</v>
      </c>
      <c r="X498">
        <v>0</v>
      </c>
      <c r="Z498">
        <v>0</v>
      </c>
      <c r="AA498">
        <v>70</v>
      </c>
      <c r="AB498" t="s">
        <v>196</v>
      </c>
      <c r="AC498" t="s">
        <v>81</v>
      </c>
      <c r="AD498" t="s">
        <v>2959</v>
      </c>
      <c r="AE498" t="s">
        <v>2960</v>
      </c>
      <c r="AF498" t="str">
        <f>"26111704"</f>
        <v>26111704</v>
      </c>
      <c r="AG498" t="s">
        <v>118</v>
      </c>
      <c r="AH498" t="s">
        <v>224</v>
      </c>
      <c r="AI498" t="s">
        <v>533</v>
      </c>
      <c r="AJ498" t="s">
        <v>534</v>
      </c>
      <c r="AL498" t="s">
        <v>2961</v>
      </c>
      <c r="AM498" t="s">
        <v>2962</v>
      </c>
      <c r="AO498" t="s">
        <v>2963</v>
      </c>
      <c r="AP498" t="s">
        <v>2963</v>
      </c>
      <c r="AQ498" t="s">
        <v>92</v>
      </c>
      <c r="AS498" t="s">
        <v>93</v>
      </c>
      <c r="AT498">
        <v>35</v>
      </c>
      <c r="AU498">
        <v>2</v>
      </c>
      <c r="AV498">
        <v>70</v>
      </c>
      <c r="AW498">
        <v>0</v>
      </c>
      <c r="AY498">
        <v>0</v>
      </c>
      <c r="AZ498">
        <v>70</v>
      </c>
      <c r="BB498" t="s">
        <v>94</v>
      </c>
      <c r="BD498" t="s">
        <v>94</v>
      </c>
      <c r="BE498" t="s">
        <v>431</v>
      </c>
      <c r="BF498">
        <v>5</v>
      </c>
      <c r="BI498" t="s">
        <v>93</v>
      </c>
      <c r="BR498" t="s">
        <v>2964</v>
      </c>
    </row>
    <row r="499" spans="1:70" x14ac:dyDescent="0.2">
      <c r="A499" t="s">
        <v>2754</v>
      </c>
      <c r="B499" t="s">
        <v>2966</v>
      </c>
      <c r="C499" t="s">
        <v>73</v>
      </c>
      <c r="E499">
        <v>1</v>
      </c>
      <c r="F499" t="s">
        <v>74</v>
      </c>
      <c r="G499">
        <v>49.59</v>
      </c>
      <c r="H499">
        <v>0</v>
      </c>
      <c r="I499">
        <v>0</v>
      </c>
      <c r="J499">
        <v>0</v>
      </c>
      <c r="K499">
        <v>49.59</v>
      </c>
      <c r="L499" t="s">
        <v>422</v>
      </c>
      <c r="N499" t="s">
        <v>76</v>
      </c>
      <c r="O499" t="s">
        <v>77</v>
      </c>
      <c r="P499" s="1">
        <v>45846</v>
      </c>
      <c r="Q499" t="s">
        <v>194</v>
      </c>
      <c r="R499" t="s">
        <v>519</v>
      </c>
      <c r="S499" s="1">
        <v>45877</v>
      </c>
      <c r="T499" t="s">
        <v>2967</v>
      </c>
      <c r="U499">
        <v>1</v>
      </c>
      <c r="V499" t="s">
        <v>80</v>
      </c>
      <c r="W499">
        <v>49.59</v>
      </c>
      <c r="X499">
        <v>0</v>
      </c>
      <c r="Z499">
        <v>0</v>
      </c>
      <c r="AA499">
        <v>49.59</v>
      </c>
      <c r="AB499" t="s">
        <v>196</v>
      </c>
      <c r="AC499" t="s">
        <v>1092</v>
      </c>
      <c r="AD499" t="s">
        <v>2968</v>
      </c>
      <c r="AE499" t="s">
        <v>2969</v>
      </c>
      <c r="AF499" t="str">
        <f>"45121520"</f>
        <v>45121520</v>
      </c>
      <c r="AG499" t="s">
        <v>211</v>
      </c>
      <c r="AH499" t="s">
        <v>212</v>
      </c>
      <c r="AI499" t="s">
        <v>736</v>
      </c>
      <c r="AJ499" t="s">
        <v>1561</v>
      </c>
      <c r="AL499" t="s">
        <v>2228</v>
      </c>
      <c r="AM499" t="s">
        <v>2228</v>
      </c>
      <c r="AO499" t="s">
        <v>2970</v>
      </c>
      <c r="AP499" t="s">
        <v>2970</v>
      </c>
      <c r="AQ499" t="s">
        <v>92</v>
      </c>
      <c r="AS499" t="s">
        <v>93</v>
      </c>
      <c r="AT499">
        <v>49.59</v>
      </c>
      <c r="AU499">
        <v>1</v>
      </c>
      <c r="AV499">
        <v>49.59</v>
      </c>
      <c r="AW499">
        <v>0</v>
      </c>
      <c r="AY499">
        <v>0</v>
      </c>
      <c r="AZ499">
        <v>49.59</v>
      </c>
      <c r="BB499" t="s">
        <v>94</v>
      </c>
      <c r="BD499" t="s">
        <v>94</v>
      </c>
      <c r="BE499" t="s">
        <v>93</v>
      </c>
      <c r="BF499">
        <v>0</v>
      </c>
      <c r="BI499" t="s">
        <v>93</v>
      </c>
      <c r="BR499" t="s">
        <v>2231</v>
      </c>
    </row>
    <row r="500" spans="1:70" x14ac:dyDescent="0.2">
      <c r="A500" t="s">
        <v>2754</v>
      </c>
      <c r="B500" t="s">
        <v>2971</v>
      </c>
      <c r="C500" t="s">
        <v>73</v>
      </c>
      <c r="E500">
        <v>1</v>
      </c>
      <c r="F500" t="s">
        <v>74</v>
      </c>
      <c r="G500">
        <v>35</v>
      </c>
      <c r="H500">
        <v>0</v>
      </c>
      <c r="I500">
        <v>0</v>
      </c>
      <c r="J500">
        <v>0</v>
      </c>
      <c r="K500">
        <v>35</v>
      </c>
      <c r="L500" t="s">
        <v>422</v>
      </c>
      <c r="N500" t="s">
        <v>76</v>
      </c>
      <c r="O500" t="s">
        <v>77</v>
      </c>
      <c r="P500" t="s">
        <v>2754</v>
      </c>
      <c r="Q500" t="s">
        <v>194</v>
      </c>
      <c r="R500" t="s">
        <v>519</v>
      </c>
      <c r="S500" t="s">
        <v>2483</v>
      </c>
      <c r="T500" t="s">
        <v>2972</v>
      </c>
      <c r="U500">
        <v>1</v>
      </c>
      <c r="V500" t="s">
        <v>80</v>
      </c>
      <c r="W500">
        <v>35</v>
      </c>
      <c r="X500">
        <v>0</v>
      </c>
      <c r="Z500">
        <v>0</v>
      </c>
      <c r="AA500">
        <v>35</v>
      </c>
      <c r="AB500" t="s">
        <v>196</v>
      </c>
      <c r="AC500" t="s">
        <v>1421</v>
      </c>
      <c r="AD500" t="s">
        <v>2973</v>
      </c>
      <c r="AE500" t="s">
        <v>2974</v>
      </c>
      <c r="AF500" t="str">
        <f>"52152000"</f>
        <v>52152000</v>
      </c>
      <c r="AG500" t="s">
        <v>158</v>
      </c>
      <c r="AH500" t="s">
        <v>1281</v>
      </c>
      <c r="AI500" t="s">
        <v>2608</v>
      </c>
      <c r="AJ500" t="s">
        <v>2608</v>
      </c>
      <c r="AK500" t="s">
        <v>2975</v>
      </c>
      <c r="AL500" t="s">
        <v>2976</v>
      </c>
      <c r="AM500" t="s">
        <v>2977</v>
      </c>
      <c r="AO500" t="s">
        <v>2978</v>
      </c>
      <c r="AP500" t="s">
        <v>2978</v>
      </c>
      <c r="AQ500" t="s">
        <v>92</v>
      </c>
      <c r="AS500" t="s">
        <v>93</v>
      </c>
      <c r="AT500">
        <v>35</v>
      </c>
      <c r="AU500">
        <v>1</v>
      </c>
      <c r="AV500">
        <v>35</v>
      </c>
      <c r="AW500">
        <v>0</v>
      </c>
      <c r="AY500">
        <v>0</v>
      </c>
      <c r="AZ500">
        <v>35</v>
      </c>
      <c r="BB500" t="s">
        <v>94</v>
      </c>
      <c r="BD500" t="s">
        <v>94</v>
      </c>
      <c r="BE500" t="s">
        <v>93</v>
      </c>
      <c r="BF500">
        <v>0</v>
      </c>
      <c r="BI500" t="s">
        <v>93</v>
      </c>
      <c r="BR500" t="s">
        <v>324</v>
      </c>
    </row>
    <row r="501" spans="1:70" x14ac:dyDescent="0.2">
      <c r="A501" t="s">
        <v>2979</v>
      </c>
      <c r="B501" t="s">
        <v>2980</v>
      </c>
      <c r="C501" t="s">
        <v>73</v>
      </c>
      <c r="E501">
        <v>1</v>
      </c>
      <c r="F501" t="s">
        <v>74</v>
      </c>
      <c r="G501">
        <v>2000</v>
      </c>
      <c r="H501">
        <v>0</v>
      </c>
      <c r="I501">
        <v>0</v>
      </c>
      <c r="J501">
        <v>0</v>
      </c>
      <c r="K501">
        <v>2000</v>
      </c>
      <c r="L501" t="s">
        <v>422</v>
      </c>
      <c r="N501" t="s">
        <v>76</v>
      </c>
      <c r="O501" t="s">
        <v>77</v>
      </c>
      <c r="P501" t="s">
        <v>2979</v>
      </c>
      <c r="Q501" t="s">
        <v>194</v>
      </c>
      <c r="R501" t="s">
        <v>93</v>
      </c>
      <c r="S501" t="s">
        <v>93</v>
      </c>
      <c r="U501">
        <v>1</v>
      </c>
      <c r="V501" t="s">
        <v>505</v>
      </c>
      <c r="W501">
        <v>2000</v>
      </c>
      <c r="Z501">
        <v>0</v>
      </c>
      <c r="AA501">
        <v>2000</v>
      </c>
      <c r="AC501" t="s">
        <v>506</v>
      </c>
      <c r="AD501" t="s">
        <v>507</v>
      </c>
      <c r="AE501" t="s">
        <v>508</v>
      </c>
      <c r="AF501" t="str">
        <f>"64151505"</f>
        <v>64151505</v>
      </c>
      <c r="AG501" t="s">
        <v>509</v>
      </c>
      <c r="AH501" t="s">
        <v>510</v>
      </c>
      <c r="AI501" t="s">
        <v>511</v>
      </c>
      <c r="AJ501" t="s">
        <v>512</v>
      </c>
      <c r="AL501" t="s">
        <v>513</v>
      </c>
      <c r="AM501" t="s">
        <v>514</v>
      </c>
      <c r="AO501" t="s">
        <v>515</v>
      </c>
      <c r="AP501" t="s">
        <v>515</v>
      </c>
      <c r="AQ501" t="s">
        <v>92</v>
      </c>
      <c r="AS501" t="s">
        <v>93</v>
      </c>
      <c r="AT501">
        <v>2000</v>
      </c>
      <c r="AU501">
        <v>1</v>
      </c>
      <c r="AV501">
        <v>2000</v>
      </c>
      <c r="AY501">
        <v>0</v>
      </c>
      <c r="AZ501">
        <v>2000</v>
      </c>
      <c r="BB501" t="s">
        <v>94</v>
      </c>
      <c r="BD501" t="s">
        <v>94</v>
      </c>
      <c r="BE501" t="s">
        <v>93</v>
      </c>
      <c r="BF501">
        <v>0</v>
      </c>
      <c r="BI501" t="s">
        <v>93</v>
      </c>
      <c r="BR501" t="s">
        <v>324</v>
      </c>
    </row>
    <row r="502" spans="1:70" x14ac:dyDescent="0.2">
      <c r="A502" t="s">
        <v>2979</v>
      </c>
      <c r="B502" t="s">
        <v>2981</v>
      </c>
      <c r="C502" t="s">
        <v>73</v>
      </c>
      <c r="E502">
        <v>1</v>
      </c>
      <c r="F502" t="s">
        <v>74</v>
      </c>
      <c r="G502">
        <v>9.99</v>
      </c>
      <c r="H502">
        <v>0</v>
      </c>
      <c r="I502">
        <v>0</v>
      </c>
      <c r="J502">
        <v>0</v>
      </c>
      <c r="K502">
        <v>9.99</v>
      </c>
      <c r="L502" t="s">
        <v>422</v>
      </c>
      <c r="N502" t="s">
        <v>76</v>
      </c>
      <c r="O502" t="s">
        <v>77</v>
      </c>
      <c r="P502" t="s">
        <v>2754</v>
      </c>
      <c r="Q502" t="s">
        <v>194</v>
      </c>
      <c r="R502" t="s">
        <v>519</v>
      </c>
      <c r="S502" s="1">
        <v>45755</v>
      </c>
      <c r="T502" t="str">
        <f>"9361289725251937932113"</f>
        <v>9361289725251937932113</v>
      </c>
      <c r="U502">
        <v>1</v>
      </c>
      <c r="V502" t="s">
        <v>80</v>
      </c>
      <c r="W502">
        <v>9.99</v>
      </c>
      <c r="X502">
        <v>0</v>
      </c>
      <c r="Z502">
        <v>0</v>
      </c>
      <c r="AA502">
        <v>9.99</v>
      </c>
      <c r="AB502" t="s">
        <v>207</v>
      </c>
      <c r="AC502" t="s">
        <v>131</v>
      </c>
      <c r="AD502" t="s">
        <v>2982</v>
      </c>
      <c r="AE502" t="s">
        <v>2983</v>
      </c>
      <c r="AF502" t="str">
        <f>"43211600"</f>
        <v>43211600</v>
      </c>
      <c r="AG502" t="s">
        <v>84</v>
      </c>
      <c r="AH502" t="s">
        <v>85</v>
      </c>
      <c r="AI502" t="s">
        <v>86</v>
      </c>
      <c r="AJ502" t="s">
        <v>86</v>
      </c>
      <c r="AL502" t="s">
        <v>501</v>
      </c>
      <c r="AM502" t="s">
        <v>501</v>
      </c>
      <c r="AQ502" t="s">
        <v>92</v>
      </c>
      <c r="AS502" t="s">
        <v>93</v>
      </c>
      <c r="AT502">
        <v>9.99</v>
      </c>
      <c r="AU502">
        <v>1</v>
      </c>
      <c r="AV502">
        <v>9.99</v>
      </c>
      <c r="AW502">
        <v>0</v>
      </c>
      <c r="AY502">
        <v>0</v>
      </c>
      <c r="AZ502">
        <v>9.99</v>
      </c>
      <c r="BB502" t="s">
        <v>94</v>
      </c>
      <c r="BD502" t="s">
        <v>94</v>
      </c>
      <c r="BE502" t="s">
        <v>93</v>
      </c>
      <c r="BF502">
        <v>0</v>
      </c>
      <c r="BI502" t="s">
        <v>93</v>
      </c>
      <c r="BR502" t="s">
        <v>503</v>
      </c>
    </row>
    <row r="503" spans="1:70" x14ac:dyDescent="0.2">
      <c r="A503" t="s">
        <v>2979</v>
      </c>
      <c r="B503" t="s">
        <v>2984</v>
      </c>
      <c r="C503" t="s">
        <v>73</v>
      </c>
      <c r="E503">
        <v>1</v>
      </c>
      <c r="F503" t="s">
        <v>74</v>
      </c>
      <c r="G503">
        <v>7.09</v>
      </c>
      <c r="H503">
        <v>0</v>
      </c>
      <c r="I503">
        <v>0</v>
      </c>
      <c r="J503">
        <v>0</v>
      </c>
      <c r="K503">
        <v>7.09</v>
      </c>
      <c r="L503" t="s">
        <v>422</v>
      </c>
      <c r="N503" t="s">
        <v>76</v>
      </c>
      <c r="O503" t="s">
        <v>77</v>
      </c>
      <c r="P503" t="s">
        <v>2754</v>
      </c>
      <c r="Q503" t="s">
        <v>194</v>
      </c>
      <c r="R503" t="s">
        <v>519</v>
      </c>
      <c r="S503" t="s">
        <v>2483</v>
      </c>
      <c r="T503" t="s">
        <v>2844</v>
      </c>
      <c r="U503">
        <v>1</v>
      </c>
      <c r="V503" t="s">
        <v>80</v>
      </c>
      <c r="W503">
        <v>7.09</v>
      </c>
      <c r="X503">
        <v>0</v>
      </c>
      <c r="Z503">
        <v>0</v>
      </c>
      <c r="AA503">
        <v>7.09</v>
      </c>
      <c r="AB503" t="s">
        <v>196</v>
      </c>
      <c r="AC503" t="s">
        <v>448</v>
      </c>
      <c r="AD503" t="s">
        <v>2985</v>
      </c>
      <c r="AE503" t="s">
        <v>2986</v>
      </c>
      <c r="AF503" t="str">
        <f>"27111700"</f>
        <v>27111700</v>
      </c>
      <c r="AG503" t="s">
        <v>557</v>
      </c>
      <c r="AH503" t="s">
        <v>558</v>
      </c>
      <c r="AI503" t="s">
        <v>1004</v>
      </c>
      <c r="AJ503" t="s">
        <v>1004</v>
      </c>
      <c r="AL503" t="s">
        <v>1305</v>
      </c>
      <c r="AM503" t="s">
        <v>1305</v>
      </c>
      <c r="AO503" t="s">
        <v>2987</v>
      </c>
      <c r="AP503" t="s">
        <v>2987</v>
      </c>
      <c r="AQ503" t="s">
        <v>92</v>
      </c>
      <c r="AS503" t="s">
        <v>93</v>
      </c>
      <c r="AT503">
        <v>7.09</v>
      </c>
      <c r="AU503">
        <v>1</v>
      </c>
      <c r="AV503">
        <v>7.09</v>
      </c>
      <c r="AW503">
        <v>0</v>
      </c>
      <c r="AY503">
        <v>0</v>
      </c>
      <c r="AZ503">
        <v>7.09</v>
      </c>
      <c r="BB503" t="s">
        <v>94</v>
      </c>
      <c r="BD503" t="s">
        <v>94</v>
      </c>
      <c r="BE503" t="s">
        <v>431</v>
      </c>
      <c r="BF503">
        <v>0.38</v>
      </c>
      <c r="BI503" t="s">
        <v>93</v>
      </c>
      <c r="BR503" t="s">
        <v>2310</v>
      </c>
    </row>
    <row r="504" spans="1:70" x14ac:dyDescent="0.2">
      <c r="A504" t="s">
        <v>2979</v>
      </c>
      <c r="B504" t="s">
        <v>2988</v>
      </c>
      <c r="C504" t="s">
        <v>73</v>
      </c>
      <c r="E504">
        <v>1</v>
      </c>
      <c r="F504" t="s">
        <v>74</v>
      </c>
      <c r="G504">
        <v>13.49</v>
      </c>
      <c r="H504">
        <v>0</v>
      </c>
      <c r="I504">
        <v>0</v>
      </c>
      <c r="J504">
        <v>0</v>
      </c>
      <c r="K504">
        <v>13.49</v>
      </c>
      <c r="L504" t="s">
        <v>422</v>
      </c>
      <c r="N504" t="s">
        <v>76</v>
      </c>
      <c r="O504" t="s">
        <v>77</v>
      </c>
      <c r="P504" t="s">
        <v>2754</v>
      </c>
      <c r="Q504" t="s">
        <v>194</v>
      </c>
      <c r="R504" t="s">
        <v>519</v>
      </c>
      <c r="S504" t="s">
        <v>2483</v>
      </c>
      <c r="T504" t="s">
        <v>2891</v>
      </c>
      <c r="U504">
        <v>1</v>
      </c>
      <c r="V504" t="s">
        <v>80</v>
      </c>
      <c r="W504">
        <v>13.49</v>
      </c>
      <c r="X504">
        <v>0</v>
      </c>
      <c r="Z504">
        <v>0</v>
      </c>
      <c r="AA504">
        <v>13.49</v>
      </c>
      <c r="AB504" t="s">
        <v>196</v>
      </c>
      <c r="AC504" t="s">
        <v>131</v>
      </c>
      <c r="AD504" t="s">
        <v>1131</v>
      </c>
      <c r="AE504" t="s">
        <v>1132</v>
      </c>
      <c r="AF504" t="str">
        <f>"43191600"</f>
        <v>43191600</v>
      </c>
      <c r="AG504" t="s">
        <v>84</v>
      </c>
      <c r="AH504" t="s">
        <v>100</v>
      </c>
      <c r="AI504" t="s">
        <v>101</v>
      </c>
      <c r="AJ504" t="s">
        <v>101</v>
      </c>
      <c r="AL504" t="s">
        <v>1133</v>
      </c>
      <c r="AM504" t="s">
        <v>1133</v>
      </c>
      <c r="AO504" t="s">
        <v>1134</v>
      </c>
      <c r="AQ504" t="s">
        <v>92</v>
      </c>
      <c r="AS504" t="s">
        <v>93</v>
      </c>
      <c r="AT504">
        <v>13.49</v>
      </c>
      <c r="AU504">
        <v>1</v>
      </c>
      <c r="AV504">
        <v>13.49</v>
      </c>
      <c r="AW504">
        <v>0</v>
      </c>
      <c r="AY504">
        <v>0</v>
      </c>
      <c r="AZ504">
        <v>13.49</v>
      </c>
      <c r="BB504" t="s">
        <v>94</v>
      </c>
      <c r="BD504" t="s">
        <v>94</v>
      </c>
      <c r="BE504" t="s">
        <v>93</v>
      </c>
      <c r="BF504">
        <v>0</v>
      </c>
      <c r="BI504" t="s">
        <v>93</v>
      </c>
      <c r="BR504" t="s">
        <v>1135</v>
      </c>
    </row>
    <row r="505" spans="1:70" x14ac:dyDescent="0.2">
      <c r="A505" t="s">
        <v>2979</v>
      </c>
      <c r="B505" t="s">
        <v>2989</v>
      </c>
      <c r="C505" t="s">
        <v>73</v>
      </c>
      <c r="E505">
        <v>1</v>
      </c>
      <c r="F505" t="s">
        <v>74</v>
      </c>
      <c r="G505">
        <v>8.8800000000000008</v>
      </c>
      <c r="H505">
        <v>0</v>
      </c>
      <c r="I505">
        <v>0</v>
      </c>
      <c r="J505">
        <v>0</v>
      </c>
      <c r="K505">
        <v>8.8800000000000008</v>
      </c>
      <c r="L505" t="s">
        <v>422</v>
      </c>
      <c r="N505" t="s">
        <v>76</v>
      </c>
      <c r="O505" t="s">
        <v>77</v>
      </c>
      <c r="P505" t="s">
        <v>2754</v>
      </c>
      <c r="Q505" t="s">
        <v>194</v>
      </c>
      <c r="R505" t="s">
        <v>519</v>
      </c>
      <c r="S505" s="1">
        <v>45755</v>
      </c>
      <c r="T505" t="str">
        <f>"9361289725251923566940"</f>
        <v>9361289725251923566940</v>
      </c>
      <c r="U505">
        <v>3</v>
      </c>
      <c r="V505" t="s">
        <v>80</v>
      </c>
      <c r="W505">
        <v>8.8800000000000008</v>
      </c>
      <c r="X505">
        <v>0</v>
      </c>
      <c r="Z505">
        <v>0</v>
      </c>
      <c r="AA505">
        <v>8.8800000000000008</v>
      </c>
      <c r="AB505" t="s">
        <v>207</v>
      </c>
      <c r="AC505" t="s">
        <v>81</v>
      </c>
      <c r="AD505" t="s">
        <v>2990</v>
      </c>
      <c r="AE505" t="s">
        <v>2991</v>
      </c>
      <c r="AF505" t="str">
        <f>"52161600"</f>
        <v>52161600</v>
      </c>
      <c r="AG505" t="s">
        <v>158</v>
      </c>
      <c r="AH505" t="s">
        <v>186</v>
      </c>
      <c r="AI505" t="s">
        <v>341</v>
      </c>
      <c r="AJ505" t="s">
        <v>341</v>
      </c>
      <c r="AL505" t="s">
        <v>2992</v>
      </c>
      <c r="AM505" t="s">
        <v>2993</v>
      </c>
      <c r="AO505" t="s">
        <v>2994</v>
      </c>
      <c r="AQ505" t="s">
        <v>92</v>
      </c>
      <c r="AS505" t="s">
        <v>93</v>
      </c>
      <c r="AT505">
        <v>8.8800000000000008</v>
      </c>
      <c r="AU505">
        <v>1</v>
      </c>
      <c r="AV505">
        <v>8.8800000000000008</v>
      </c>
      <c r="AW505">
        <v>0</v>
      </c>
      <c r="AY505">
        <v>0</v>
      </c>
      <c r="AZ505">
        <v>8.8800000000000008</v>
      </c>
      <c r="BB505" t="s">
        <v>94</v>
      </c>
      <c r="BD505" t="s">
        <v>94</v>
      </c>
      <c r="BE505" t="s">
        <v>93</v>
      </c>
      <c r="BF505">
        <v>0</v>
      </c>
      <c r="BI505" t="s">
        <v>93</v>
      </c>
      <c r="BR505" t="s">
        <v>2995</v>
      </c>
    </row>
    <row r="506" spans="1:70" x14ac:dyDescent="0.2">
      <c r="A506" t="s">
        <v>2979</v>
      </c>
      <c r="B506" t="s">
        <v>2996</v>
      </c>
      <c r="C506" t="s">
        <v>73</v>
      </c>
      <c r="E506">
        <v>1</v>
      </c>
      <c r="F506" t="s">
        <v>74</v>
      </c>
      <c r="G506">
        <v>13.99</v>
      </c>
      <c r="H506">
        <v>0</v>
      </c>
      <c r="I506">
        <v>0</v>
      </c>
      <c r="J506">
        <v>0</v>
      </c>
      <c r="K506">
        <v>13.99</v>
      </c>
      <c r="L506" t="s">
        <v>422</v>
      </c>
      <c r="N506" t="s">
        <v>76</v>
      </c>
      <c r="O506" t="s">
        <v>77</v>
      </c>
      <c r="P506" t="s">
        <v>2754</v>
      </c>
      <c r="Q506" t="s">
        <v>194</v>
      </c>
      <c r="R506" t="s">
        <v>519</v>
      </c>
      <c r="S506" t="s">
        <v>2483</v>
      </c>
      <c r="T506" t="s">
        <v>2844</v>
      </c>
      <c r="U506">
        <v>1</v>
      </c>
      <c r="V506" t="s">
        <v>80</v>
      </c>
      <c r="W506">
        <v>13.99</v>
      </c>
      <c r="X506">
        <v>0</v>
      </c>
      <c r="Z506">
        <v>0</v>
      </c>
      <c r="AA506">
        <v>13.99</v>
      </c>
      <c r="AB506" t="s">
        <v>196</v>
      </c>
      <c r="AC506" t="s">
        <v>131</v>
      </c>
      <c r="AD506" t="s">
        <v>2512</v>
      </c>
      <c r="AE506" t="s">
        <v>2513</v>
      </c>
      <c r="AF506" t="str">
        <f>"43210000"</f>
        <v>43210000</v>
      </c>
      <c r="AG506" t="s">
        <v>84</v>
      </c>
      <c r="AH506" t="s">
        <v>85</v>
      </c>
      <c r="AI506" t="s">
        <v>85</v>
      </c>
      <c r="AJ506" t="s">
        <v>85</v>
      </c>
      <c r="AL506" t="s">
        <v>1810</v>
      </c>
      <c r="AM506" t="s">
        <v>1810</v>
      </c>
      <c r="AO506" t="s">
        <v>2514</v>
      </c>
      <c r="AP506" t="s">
        <v>2514</v>
      </c>
      <c r="AQ506" t="s">
        <v>92</v>
      </c>
      <c r="AS506" t="s">
        <v>93</v>
      </c>
      <c r="AT506">
        <v>13.99</v>
      </c>
      <c r="AU506">
        <v>1</v>
      </c>
      <c r="AV506">
        <v>13.99</v>
      </c>
      <c r="AW506">
        <v>0</v>
      </c>
      <c r="AY506">
        <v>0</v>
      </c>
      <c r="AZ506">
        <v>13.99</v>
      </c>
      <c r="BB506" t="s">
        <v>94</v>
      </c>
      <c r="BD506" t="s">
        <v>94</v>
      </c>
      <c r="BE506" t="s">
        <v>93</v>
      </c>
      <c r="BF506">
        <v>0</v>
      </c>
      <c r="BI506" t="s">
        <v>93</v>
      </c>
      <c r="BR506" t="s">
        <v>1812</v>
      </c>
    </row>
    <row r="507" spans="1:70" x14ac:dyDescent="0.2">
      <c r="A507" t="s">
        <v>2979</v>
      </c>
      <c r="B507" t="s">
        <v>2997</v>
      </c>
      <c r="C507" t="s">
        <v>73</v>
      </c>
      <c r="E507">
        <v>1</v>
      </c>
      <c r="F507" t="s">
        <v>74</v>
      </c>
      <c r="G507">
        <v>25.99</v>
      </c>
      <c r="H507">
        <v>0</v>
      </c>
      <c r="I507">
        <v>0</v>
      </c>
      <c r="J507">
        <v>0</v>
      </c>
      <c r="K507">
        <v>25.99</v>
      </c>
      <c r="L507" t="s">
        <v>422</v>
      </c>
      <c r="N507" t="s">
        <v>76</v>
      </c>
      <c r="O507" t="s">
        <v>77</v>
      </c>
      <c r="P507" t="s">
        <v>2483</v>
      </c>
      <c r="Q507" t="s">
        <v>194</v>
      </c>
      <c r="R507" t="s">
        <v>519</v>
      </c>
      <c r="S507" s="1">
        <v>45755</v>
      </c>
      <c r="T507" t="s">
        <v>2998</v>
      </c>
      <c r="U507">
        <v>1</v>
      </c>
      <c r="V507" t="s">
        <v>80</v>
      </c>
      <c r="W507">
        <v>25.99</v>
      </c>
      <c r="X507">
        <v>0</v>
      </c>
      <c r="Z507">
        <v>0</v>
      </c>
      <c r="AA507">
        <v>25.99</v>
      </c>
      <c r="AB507" t="s">
        <v>691</v>
      </c>
      <c r="AC507" t="s">
        <v>139</v>
      </c>
      <c r="AD507" t="s">
        <v>2999</v>
      </c>
      <c r="AE507" t="s">
        <v>3000</v>
      </c>
      <c r="AF507" t="str">
        <f>"43201600"</f>
        <v>43201600</v>
      </c>
      <c r="AG507" t="s">
        <v>84</v>
      </c>
      <c r="AH507" t="s">
        <v>112</v>
      </c>
      <c r="AI507" t="s">
        <v>608</v>
      </c>
      <c r="AJ507" t="s">
        <v>608</v>
      </c>
      <c r="AL507" t="s">
        <v>3001</v>
      </c>
      <c r="AM507" t="s">
        <v>3001</v>
      </c>
      <c r="AO507" t="s">
        <v>3002</v>
      </c>
      <c r="AP507" t="s">
        <v>3002</v>
      </c>
      <c r="AQ507" t="s">
        <v>92</v>
      </c>
      <c r="AS507" t="s">
        <v>93</v>
      </c>
      <c r="AT507">
        <v>25.99</v>
      </c>
      <c r="AU507">
        <v>1</v>
      </c>
      <c r="AV507">
        <v>25.99</v>
      </c>
      <c r="AW507">
        <v>0</v>
      </c>
      <c r="AY507">
        <v>0</v>
      </c>
      <c r="AZ507">
        <v>25.99</v>
      </c>
      <c r="BB507" t="s">
        <v>94</v>
      </c>
      <c r="BD507" t="s">
        <v>94</v>
      </c>
      <c r="BE507" t="s">
        <v>93</v>
      </c>
      <c r="BF507">
        <v>0</v>
      </c>
      <c r="BI507" t="s">
        <v>93</v>
      </c>
      <c r="BR507" t="s">
        <v>3003</v>
      </c>
    </row>
    <row r="508" spans="1:70" x14ac:dyDescent="0.2">
      <c r="A508" t="s">
        <v>2979</v>
      </c>
      <c r="B508" t="s">
        <v>3004</v>
      </c>
      <c r="C508" t="s">
        <v>73</v>
      </c>
      <c r="E508">
        <v>1</v>
      </c>
      <c r="F508" t="s">
        <v>74</v>
      </c>
      <c r="G508">
        <v>9.99</v>
      </c>
      <c r="H508">
        <v>0</v>
      </c>
      <c r="I508">
        <v>0</v>
      </c>
      <c r="J508">
        <v>0</v>
      </c>
      <c r="K508">
        <v>9.99</v>
      </c>
      <c r="L508" t="s">
        <v>422</v>
      </c>
      <c r="N508" t="s">
        <v>76</v>
      </c>
      <c r="O508" t="s">
        <v>77</v>
      </c>
      <c r="P508" t="s">
        <v>2754</v>
      </c>
      <c r="Q508" t="s">
        <v>194</v>
      </c>
      <c r="R508" t="s">
        <v>519</v>
      </c>
      <c r="S508" t="s">
        <v>2483</v>
      </c>
      <c r="T508" t="s">
        <v>2844</v>
      </c>
      <c r="U508">
        <v>1</v>
      </c>
      <c r="V508" t="s">
        <v>80</v>
      </c>
      <c r="W508">
        <v>9.99</v>
      </c>
      <c r="X508">
        <v>0</v>
      </c>
      <c r="Z508">
        <v>0</v>
      </c>
      <c r="AA508">
        <v>9.99</v>
      </c>
      <c r="AB508" t="s">
        <v>196</v>
      </c>
      <c r="AC508" t="s">
        <v>81</v>
      </c>
      <c r="AD508" t="s">
        <v>3005</v>
      </c>
      <c r="AE508" t="s">
        <v>3006</v>
      </c>
      <c r="AF508" t="str">
        <f>"39121400"</f>
        <v>39121400</v>
      </c>
      <c r="AG508" t="s">
        <v>354</v>
      </c>
      <c r="AH508" t="s">
        <v>394</v>
      </c>
      <c r="AI508" t="s">
        <v>395</v>
      </c>
      <c r="AJ508" t="s">
        <v>395</v>
      </c>
      <c r="AL508" t="s">
        <v>1038</v>
      </c>
      <c r="AM508" t="s">
        <v>1039</v>
      </c>
      <c r="AO508" t="s">
        <v>3007</v>
      </c>
      <c r="AP508" t="s">
        <v>3007</v>
      </c>
      <c r="AQ508" t="s">
        <v>92</v>
      </c>
      <c r="AS508" t="s">
        <v>93</v>
      </c>
      <c r="AT508">
        <v>9.99</v>
      </c>
      <c r="AU508">
        <v>1</v>
      </c>
      <c r="AV508">
        <v>9.99</v>
      </c>
      <c r="AW508">
        <v>0</v>
      </c>
      <c r="AY508">
        <v>0</v>
      </c>
      <c r="AZ508">
        <v>9.99</v>
      </c>
      <c r="BB508" t="s">
        <v>94</v>
      </c>
      <c r="BD508" t="s">
        <v>94</v>
      </c>
      <c r="BE508" t="s">
        <v>93</v>
      </c>
      <c r="BF508">
        <v>0</v>
      </c>
      <c r="BI508" t="s">
        <v>93</v>
      </c>
      <c r="BR508" t="s">
        <v>1039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Amazon.com(purchase 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Ujjwal Kumar</cp:lastModifiedBy>
  <dcterms:created xsi:type="dcterms:W3CDTF">2025-08-21T20:58:04Z</dcterms:created>
  <dcterms:modified xsi:type="dcterms:W3CDTF">2025-08-21T21:20:22Z</dcterms:modified>
</cp:coreProperties>
</file>