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Bacs/Downloads/"/>
    </mc:Choice>
  </mc:AlternateContent>
  <xr:revisionPtr revIDLastSave="0" documentId="13_ncr:1_{8B2C01EF-2F70-964C-9E30-5F98562B6741}" xr6:coauthVersionLast="36" xr6:coauthVersionMax="36" xr10:uidLastSave="{00000000-0000-0000-0000-000000000000}"/>
  <bookViews>
    <workbookView xWindow="6360" yWindow="500" windowWidth="19240" windowHeight="14340" activeTab="1" xr2:uid="{00000000-000D-0000-FFFF-FFFF00000000}"/>
  </bookViews>
  <sheets>
    <sheet name="Oreille" sheetId="1" r:id="rId1"/>
    <sheet name="Teton" sheetId="2" r:id="rId2"/>
  </sheets>
  <calcPr calcId="181029"/>
</workbook>
</file>

<file path=xl/calcChain.xml><?xml version="1.0" encoding="utf-8"?>
<calcChain xmlns="http://schemas.openxmlformats.org/spreadsheetml/2006/main">
  <c r="C36" i="2" l="1"/>
  <c r="C35" i="2"/>
  <c r="C34" i="2"/>
  <c r="C33" i="2"/>
  <c r="C32" i="2"/>
  <c r="C31" i="2"/>
  <c r="C16" i="2"/>
  <c r="C15" i="2"/>
  <c r="C12" i="2"/>
  <c r="C11" i="2"/>
  <c r="C10" i="2"/>
  <c r="C8" i="2"/>
  <c r="C7" i="2"/>
  <c r="C5" i="2"/>
  <c r="C5" i="1"/>
  <c r="C8" i="1" s="1"/>
  <c r="C46" i="2"/>
  <c r="C45" i="2"/>
  <c r="C22" i="2"/>
  <c r="C46" i="1"/>
  <c r="C45" i="1"/>
  <c r="C36" i="1"/>
  <c r="C35" i="1"/>
  <c r="C34" i="1"/>
  <c r="C33" i="1"/>
  <c r="C32" i="1"/>
  <c r="C31" i="1"/>
  <c r="C29" i="1"/>
  <c r="C30" i="1" s="1"/>
  <c r="C22" i="1"/>
  <c r="C15" i="1"/>
  <c r="C12" i="1"/>
  <c r="C11" i="1"/>
  <c r="C10" i="1"/>
  <c r="C29" i="2" l="1"/>
  <c r="C30" i="2" s="1"/>
  <c r="C13" i="2"/>
  <c r="C23" i="2"/>
  <c r="C13" i="1"/>
  <c r="C7" i="1"/>
  <c r="C23" i="1"/>
  <c r="C16" i="1"/>
  <c r="C20" i="2" l="1"/>
  <c r="C18" i="2"/>
  <c r="C19" i="2"/>
  <c r="C20" i="1"/>
  <c r="C19" i="1"/>
  <c r="C18" i="1"/>
  <c r="C26" i="2" l="1"/>
  <c r="C27" i="2" s="1"/>
  <c r="C38" i="2" s="1"/>
  <c r="C43" i="2" s="1"/>
  <c r="C44" i="2" s="1"/>
  <c r="C26" i="1"/>
  <c r="C27" i="1" s="1"/>
  <c r="C38" i="1" s="1"/>
  <c r="C43" i="1" s="1"/>
  <c r="C44" i="1" s="1"/>
</calcChain>
</file>

<file path=xl/sharedStrings.xml><?xml version="1.0" encoding="utf-8"?>
<sst xmlns="http://schemas.openxmlformats.org/spreadsheetml/2006/main" count="89" uniqueCount="48">
  <si>
    <t>Délais (jour)</t>
  </si>
  <si>
    <t>Nombre d'oreille</t>
  </si>
  <si>
    <t>Nombre de moules</t>
  </si>
  <si>
    <t>Temps impression moules (h)</t>
  </si>
  <si>
    <t>Prix matière résine</t>
  </si>
  <si>
    <t>Prix silicone</t>
  </si>
  <si>
    <t>34,95€/kg</t>
  </si>
  <si>
    <t>Prix colorant</t>
  </si>
  <si>
    <t>15€ pour 30 oreilles</t>
  </si>
  <si>
    <t>Prix vaseline</t>
  </si>
  <si>
    <t>3€ pour 30 oreilles</t>
  </si>
  <si>
    <t>Prix oreille matière</t>
  </si>
  <si>
    <t>10% d'erreur</t>
  </si>
  <si>
    <t>Prix consommables variable (sopalin,...)</t>
  </si>
  <si>
    <t>Prix consommables fixe (pinceau, sert-join,...)</t>
  </si>
  <si>
    <t>Amortissement machine</t>
  </si>
  <si>
    <t>150 h</t>
  </si>
  <si>
    <t>Consommables machine</t>
  </si>
  <si>
    <t>30h/film et 75h/écran</t>
  </si>
  <si>
    <t>Electricité Machine</t>
  </si>
  <si>
    <t>10€ pour 250h</t>
  </si>
  <si>
    <t>Prix main d'oeuvre silicone</t>
  </si>
  <si>
    <t>12€/h, 15min/oreille</t>
  </si>
  <si>
    <t>Prix main d'oeuvre machine</t>
  </si>
  <si>
    <t>12€/h 15min/moule</t>
  </si>
  <si>
    <t>Prix brut de marge et de conception</t>
  </si>
  <si>
    <t>Prix unitaire brut</t>
  </si>
  <si>
    <t>Prix de développement</t>
  </si>
  <si>
    <t>Prix de développement à l'unité</t>
  </si>
  <si>
    <t>Amortissement des coûts sur 500 pièces</t>
  </si>
  <si>
    <t>Dessin</t>
  </si>
  <si>
    <t>Matière</t>
  </si>
  <si>
    <t>consommables machine</t>
  </si>
  <si>
    <t>Cout électrique</t>
  </si>
  <si>
    <t>h.h</t>
  </si>
  <si>
    <t>2h à 12€/h</t>
  </si>
  <si>
    <t>Prix brut de marge et de taxe</t>
  </si>
  <si>
    <t xml:space="preserve">Marge </t>
  </si>
  <si>
    <t xml:space="preserve">Taxes </t>
  </si>
  <si>
    <t>Prix final unitaire</t>
  </si>
  <si>
    <t>Prix de la commande</t>
  </si>
  <si>
    <t>Nombre de pièces</t>
  </si>
  <si>
    <t>Délais (en jour)</t>
  </si>
  <si>
    <t>Nombre de têton</t>
  </si>
  <si>
    <t>??</t>
  </si>
  <si>
    <t>15€ pour 60 oreilles</t>
  </si>
  <si>
    <t>3€ pour 60 oreilles</t>
  </si>
  <si>
    <t>Prix têton matière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</si>
</sst>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/>
    <xf numFmtId="164" fontId="1" fillId="0" borderId="0" xfId="0" applyNumberFormat="1" applyFont="1" applyAlignment="1"/>
    <xf numFmtId="0" fontId="1" fillId="2" borderId="0" xfId="0" applyFont="1" applyFill="1" applyAlignment="1"/>
    <xf numFmtId="164" fontId="1" fillId="2" borderId="0" xfId="0" applyNumberFormat="1" applyFont="1" applyFill="1"/>
    <xf numFmtId="0" fontId="2" fillId="2" borderId="0" xfId="0" applyFont="1" applyFill="1" applyAlignment="1"/>
    <xf numFmtId="10" fontId="1" fillId="0" borderId="0" xfId="0" applyNumberFormat="1" applyFont="1" applyAlignment="1"/>
    <xf numFmtId="0" fontId="3" fillId="3" borderId="1" xfId="0" applyFont="1" applyFill="1" applyBorder="1" applyAlignment="1"/>
    <xf numFmtId="164" fontId="1" fillId="3" borderId="1" xfId="0" applyNumberFormat="1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D46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2" max="2" width="34.5" customWidth="1"/>
    <col min="4" max="4" width="20.6640625" customWidth="1"/>
  </cols>
  <sheetData>
    <row r="2" spans="2:4" ht="15.75" customHeight="1" x14ac:dyDescent="0.15">
      <c r="B2" s="1" t="s">
        <v>0</v>
      </c>
      <c r="C2" s="1">
        <v>30</v>
      </c>
    </row>
    <row r="3" spans="2:4" ht="15.75" customHeight="1" x14ac:dyDescent="0.15">
      <c r="B3" s="1" t="s">
        <v>1</v>
      </c>
      <c r="C3" s="1">
        <v>70</v>
      </c>
    </row>
    <row r="5" spans="2:4" ht="15.75" customHeight="1" x14ac:dyDescent="0.15">
      <c r="B5" s="1" t="s">
        <v>2</v>
      </c>
      <c r="C5" s="2">
        <f>INT(C3/(C2-2))+1</f>
        <v>3</v>
      </c>
    </row>
    <row r="7" spans="2:4" ht="15.75" customHeight="1" x14ac:dyDescent="0.15">
      <c r="B7" s="1" t="s">
        <v>3</v>
      </c>
      <c r="C7" s="2">
        <f>C5*5*1.3</f>
        <v>19.5</v>
      </c>
    </row>
    <row r="8" spans="2:4" ht="15.75" customHeight="1" x14ac:dyDescent="0.15">
      <c r="B8" s="1" t="s">
        <v>4</v>
      </c>
      <c r="C8" s="3">
        <f>C5*0.09*35</f>
        <v>9.4500000000000011</v>
      </c>
    </row>
    <row r="10" spans="2:4" ht="15.75" customHeight="1" x14ac:dyDescent="0.15">
      <c r="B10" s="4" t="s">
        <v>5</v>
      </c>
      <c r="C10" s="3">
        <f>0.04*34.95*C3</f>
        <v>97.860000000000014</v>
      </c>
      <c r="D10" s="1" t="s">
        <v>6</v>
      </c>
    </row>
    <row r="11" spans="2:4" ht="15.75" customHeight="1" x14ac:dyDescent="0.15">
      <c r="B11" s="1" t="s">
        <v>7</v>
      </c>
      <c r="C11" s="3">
        <f>14.95/30*C3</f>
        <v>34.883333333333333</v>
      </c>
      <c r="D11" s="1" t="s">
        <v>8</v>
      </c>
    </row>
    <row r="12" spans="2:4" ht="15.75" customHeight="1" x14ac:dyDescent="0.15">
      <c r="B12" s="1" t="s">
        <v>9</v>
      </c>
      <c r="C12" s="3">
        <f>3/30*C3</f>
        <v>7</v>
      </c>
      <c r="D12" s="1" t="s">
        <v>10</v>
      </c>
    </row>
    <row r="13" spans="2:4" ht="15.75" customHeight="1" x14ac:dyDescent="0.15">
      <c r="B13" s="4" t="s">
        <v>11</v>
      </c>
      <c r="C13" s="3">
        <f>(C12+C11+C10)*1.1</f>
        <v>153.71766666666667</v>
      </c>
      <c r="D13" s="4" t="s">
        <v>12</v>
      </c>
    </row>
    <row r="15" spans="2:4" ht="15.75" customHeight="1" x14ac:dyDescent="0.15">
      <c r="B15" s="1" t="s">
        <v>13</v>
      </c>
      <c r="C15" s="5">
        <f>5/50*C3</f>
        <v>7</v>
      </c>
    </row>
    <row r="16" spans="2:4" ht="15.75" customHeight="1" x14ac:dyDescent="0.15">
      <c r="B16" s="1" t="s">
        <v>14</v>
      </c>
      <c r="C16" s="3">
        <f>3+4*3*C5</f>
        <v>39</v>
      </c>
    </row>
    <row r="18" spans="2:4" ht="15.75" customHeight="1" x14ac:dyDescent="0.15">
      <c r="B18" s="1" t="s">
        <v>15</v>
      </c>
      <c r="C18" s="3">
        <f>240/150*C7</f>
        <v>31.200000000000003</v>
      </c>
      <c r="D18" s="1" t="s">
        <v>16</v>
      </c>
    </row>
    <row r="19" spans="2:4" ht="15.75" customHeight="1" x14ac:dyDescent="0.15">
      <c r="B19" s="1" t="s">
        <v>17</v>
      </c>
      <c r="C19" s="3">
        <f>24/5/30*C7+26/75*C7</f>
        <v>9.879999999999999</v>
      </c>
      <c r="D19" s="1" t="s">
        <v>18</v>
      </c>
    </row>
    <row r="20" spans="2:4" ht="15.75" customHeight="1" x14ac:dyDescent="0.15">
      <c r="B20" s="1" t="s">
        <v>19</v>
      </c>
      <c r="C20" s="3">
        <f>10/250*C7</f>
        <v>0.78</v>
      </c>
      <c r="D20" s="1" t="s">
        <v>20</v>
      </c>
    </row>
    <row r="22" spans="2:4" ht="15.75" customHeight="1" x14ac:dyDescent="0.15">
      <c r="B22" s="1" t="s">
        <v>21</v>
      </c>
      <c r="C22" s="3">
        <f>12*0.25*C3</f>
        <v>210</v>
      </c>
      <c r="D22" s="1" t="s">
        <v>22</v>
      </c>
    </row>
    <row r="23" spans="2:4" ht="15.75" customHeight="1" x14ac:dyDescent="0.15">
      <c r="B23" s="1" t="s">
        <v>23</v>
      </c>
      <c r="C23" s="3">
        <f>12/4*C5</f>
        <v>9</v>
      </c>
      <c r="D23" s="1" t="s">
        <v>24</v>
      </c>
    </row>
    <row r="24" spans="2:4" ht="15.75" customHeight="1" x14ac:dyDescent="0.15">
      <c r="B24" s="1"/>
      <c r="C24" s="3"/>
      <c r="D24" s="1"/>
    </row>
    <row r="26" spans="2:4" ht="15.75" customHeight="1" x14ac:dyDescent="0.15">
      <c r="B26" s="6" t="s">
        <v>25</v>
      </c>
      <c r="C26" s="7">
        <f>C22+C19+C18+C16+C15+C13+C8+C23+C20</f>
        <v>470.02766666666662</v>
      </c>
    </row>
    <row r="27" spans="2:4" ht="15.75" customHeight="1" x14ac:dyDescent="0.15">
      <c r="B27" s="6" t="s">
        <v>26</v>
      </c>
      <c r="C27" s="7">
        <f>C26/C3</f>
        <v>6.7146809523809514</v>
      </c>
    </row>
    <row r="29" spans="2:4" ht="15.75" customHeight="1" x14ac:dyDescent="0.15">
      <c r="B29" s="1" t="s">
        <v>27</v>
      </c>
      <c r="C29" s="3">
        <f>SUM(C31:C36)</f>
        <v>484.84000000000003</v>
      </c>
    </row>
    <row r="30" spans="2:4" ht="15.75" customHeight="1" x14ac:dyDescent="0.15">
      <c r="B30" s="4" t="s">
        <v>28</v>
      </c>
      <c r="C30" s="3">
        <f>C29/500</f>
        <v>0.9696800000000001</v>
      </c>
      <c r="D30" s="1" t="s">
        <v>29</v>
      </c>
    </row>
    <row r="31" spans="2:4" ht="15.75" customHeight="1" x14ac:dyDescent="0.15">
      <c r="B31" s="1" t="s">
        <v>30</v>
      </c>
      <c r="C31" s="5">
        <f>30*14</f>
        <v>420</v>
      </c>
    </row>
    <row r="32" spans="2:4" ht="15.75" customHeight="1" x14ac:dyDescent="0.15">
      <c r="B32" s="1" t="s">
        <v>31</v>
      </c>
      <c r="C32" s="3">
        <f>0.09*3*32</f>
        <v>8.64</v>
      </c>
    </row>
    <row r="33" spans="2:4" ht="15.75" customHeight="1" x14ac:dyDescent="0.15">
      <c r="B33" s="1" t="s">
        <v>32</v>
      </c>
      <c r="C33" s="3">
        <f>24/5/30*15+26/75*15</f>
        <v>7.6</v>
      </c>
    </row>
    <row r="34" spans="2:4" ht="15.75" customHeight="1" x14ac:dyDescent="0.15">
      <c r="B34" s="1" t="s">
        <v>15</v>
      </c>
      <c r="C34" s="3">
        <f>15*240/150</f>
        <v>24</v>
      </c>
    </row>
    <row r="35" spans="2:4" ht="15.75" customHeight="1" x14ac:dyDescent="0.15">
      <c r="B35" s="1" t="s">
        <v>33</v>
      </c>
      <c r="C35" s="3">
        <f>10/250*15</f>
        <v>0.6</v>
      </c>
    </row>
    <row r="36" spans="2:4" ht="15.75" customHeight="1" x14ac:dyDescent="0.15">
      <c r="B36" s="1" t="s">
        <v>34</v>
      </c>
      <c r="C36" s="3">
        <f>2*12</f>
        <v>24</v>
      </c>
      <c r="D36" s="1" t="s">
        <v>35</v>
      </c>
    </row>
    <row r="37" spans="2:4" ht="15.75" customHeight="1" x14ac:dyDescent="0.15">
      <c r="B37" s="1"/>
      <c r="C37" s="3"/>
      <c r="D37" s="1"/>
    </row>
    <row r="38" spans="2:4" ht="15.75" customHeight="1" x14ac:dyDescent="0.15">
      <c r="B38" s="8" t="s">
        <v>36</v>
      </c>
      <c r="C38" s="7">
        <f>C27+C30</f>
        <v>7.6843609523809517</v>
      </c>
      <c r="D38" s="1"/>
    </row>
    <row r="40" spans="2:4" ht="15.75" customHeight="1" x14ac:dyDescent="0.15">
      <c r="B40" s="1" t="s">
        <v>37</v>
      </c>
      <c r="C40" s="9">
        <v>0.2</v>
      </c>
    </row>
    <row r="41" spans="2:4" ht="13" x14ac:dyDescent="0.15">
      <c r="B41" s="1" t="s">
        <v>38</v>
      </c>
      <c r="C41" s="9">
        <v>0.22</v>
      </c>
    </row>
    <row r="43" spans="2:4" ht="13" x14ac:dyDescent="0.15">
      <c r="B43" s="10" t="s">
        <v>39</v>
      </c>
      <c r="C43" s="11">
        <f>C38*(1+C40)*(1+C41)</f>
        <v>11.249904434285712</v>
      </c>
    </row>
    <row r="44" spans="2:4" ht="13" x14ac:dyDescent="0.15">
      <c r="B44" s="10" t="s">
        <v>40</v>
      </c>
      <c r="C44" s="11">
        <f>C43*C45</f>
        <v>787.49331039999981</v>
      </c>
    </row>
    <row r="45" spans="2:4" ht="13" x14ac:dyDescent="0.15">
      <c r="B45" s="10" t="s">
        <v>41</v>
      </c>
      <c r="C45" s="12">
        <f>C3</f>
        <v>70</v>
      </c>
    </row>
    <row r="46" spans="2:4" ht="13" x14ac:dyDescent="0.15">
      <c r="B46" s="10" t="s">
        <v>42</v>
      </c>
      <c r="C46" s="12">
        <f>C2</f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C3FB-F4C1-3D44-83B9-A71B2C939A00}">
  <sheetPr>
    <outlinePr summaryBelow="0" summaryRight="0"/>
  </sheetPr>
  <dimension ref="B2:D46"/>
  <sheetViews>
    <sheetView tabSelected="1" topLeftCell="A22" workbookViewId="0">
      <selection activeCell="H25" sqref="H25"/>
    </sheetView>
  </sheetViews>
  <sheetFormatPr baseColWidth="10" defaultColWidth="14.5" defaultRowHeight="15.75" customHeight="1" x14ac:dyDescent="0.15"/>
  <cols>
    <col min="2" max="2" width="34.5" customWidth="1"/>
    <col min="4" max="4" width="20.6640625" customWidth="1"/>
  </cols>
  <sheetData>
    <row r="2" spans="2:4" ht="15.75" customHeight="1" x14ac:dyDescent="0.15">
      <c r="B2" s="1" t="s">
        <v>0</v>
      </c>
      <c r="C2" s="1">
        <v>70</v>
      </c>
    </row>
    <row r="3" spans="2:4" ht="15.75" customHeight="1" x14ac:dyDescent="0.15">
      <c r="B3" s="1" t="s">
        <v>43</v>
      </c>
      <c r="C3" s="1">
        <v>100</v>
      </c>
    </row>
    <row r="5" spans="2:4" ht="15.75" customHeight="1" x14ac:dyDescent="0.15">
      <c r="B5" s="1" t="s">
        <v>2</v>
      </c>
      <c r="C5" s="2">
        <f>INT(C3/(C2-2))+1</f>
        <v>2</v>
      </c>
    </row>
    <row r="7" spans="2:4" ht="15.75" customHeight="1" x14ac:dyDescent="0.15">
      <c r="B7" s="1" t="s">
        <v>3</v>
      </c>
      <c r="C7" s="2">
        <f>C5*2*1.1</f>
        <v>4.4000000000000004</v>
      </c>
    </row>
    <row r="8" spans="2:4" ht="15.75" customHeight="1" x14ac:dyDescent="0.15">
      <c r="B8" s="1" t="s">
        <v>4</v>
      </c>
      <c r="C8" s="3">
        <f>C5*0.05*35</f>
        <v>3.5</v>
      </c>
      <c r="D8" t="s">
        <v>44</v>
      </c>
    </row>
    <row r="10" spans="2:4" ht="15.75" customHeight="1" x14ac:dyDescent="0.15">
      <c r="B10" s="4" t="s">
        <v>5</v>
      </c>
      <c r="C10" s="3">
        <f>0.02*34.95*C3</f>
        <v>69.900000000000006</v>
      </c>
      <c r="D10" s="1" t="s">
        <v>6</v>
      </c>
    </row>
    <row r="11" spans="2:4" ht="15.75" customHeight="1" x14ac:dyDescent="0.15">
      <c r="B11" s="1" t="s">
        <v>7</v>
      </c>
      <c r="C11" s="3">
        <f>14.95/60*C3</f>
        <v>24.916666666666664</v>
      </c>
      <c r="D11" s="1" t="s">
        <v>45</v>
      </c>
    </row>
    <row r="12" spans="2:4" ht="15.75" customHeight="1" x14ac:dyDescent="0.15">
      <c r="B12" s="1" t="s">
        <v>9</v>
      </c>
      <c r="C12" s="3">
        <f>3/60*C3</f>
        <v>5</v>
      </c>
      <c r="D12" s="1" t="s">
        <v>46</v>
      </c>
    </row>
    <row r="13" spans="2:4" ht="15.75" customHeight="1" x14ac:dyDescent="0.15">
      <c r="B13" s="4" t="s">
        <v>47</v>
      </c>
      <c r="C13" s="3">
        <f>(C12+C11+C10)*1.1</f>
        <v>109.79833333333333</v>
      </c>
      <c r="D13" s="4" t="s">
        <v>12</v>
      </c>
    </row>
    <row r="15" spans="2:4" ht="15.75" customHeight="1" x14ac:dyDescent="0.15">
      <c r="B15" s="1" t="s">
        <v>13</v>
      </c>
      <c r="C15" s="5">
        <f>5/100*C3</f>
        <v>5</v>
      </c>
    </row>
    <row r="16" spans="2:4" ht="15.75" customHeight="1" x14ac:dyDescent="0.15">
      <c r="B16" s="1" t="s">
        <v>14</v>
      </c>
      <c r="C16" s="3">
        <f>3</f>
        <v>3</v>
      </c>
    </row>
    <row r="18" spans="2:4" ht="15.75" customHeight="1" x14ac:dyDescent="0.15">
      <c r="B18" s="1" t="s">
        <v>15</v>
      </c>
      <c r="C18" s="3">
        <f>240/150*C7</f>
        <v>7.0400000000000009</v>
      </c>
      <c r="D18" s="1" t="s">
        <v>16</v>
      </c>
    </row>
    <row r="19" spans="2:4" ht="15.75" customHeight="1" x14ac:dyDescent="0.15">
      <c r="B19" s="1" t="s">
        <v>17</v>
      </c>
      <c r="C19" s="3">
        <f>24/5/30*C7+26/75*C7</f>
        <v>2.2293333333333334</v>
      </c>
      <c r="D19" s="1" t="s">
        <v>18</v>
      </c>
    </row>
    <row r="20" spans="2:4" ht="15.75" customHeight="1" x14ac:dyDescent="0.15">
      <c r="B20" s="1" t="s">
        <v>19</v>
      </c>
      <c r="C20" s="3">
        <f>10/250*C7</f>
        <v>0.17600000000000002</v>
      </c>
      <c r="D20" s="1" t="s">
        <v>20</v>
      </c>
    </row>
    <row r="22" spans="2:4" ht="15.75" customHeight="1" x14ac:dyDescent="0.15">
      <c r="B22" s="1" t="s">
        <v>21</v>
      </c>
      <c r="C22" s="3">
        <f>12*0.25*C3</f>
        <v>300</v>
      </c>
      <c r="D22" s="1" t="s">
        <v>22</v>
      </c>
    </row>
    <row r="23" spans="2:4" ht="15.75" customHeight="1" x14ac:dyDescent="0.15">
      <c r="B23" s="1" t="s">
        <v>23</v>
      </c>
      <c r="C23" s="3">
        <f>12/4*C5</f>
        <v>6</v>
      </c>
      <c r="D23" s="1" t="s">
        <v>24</v>
      </c>
    </row>
    <row r="24" spans="2:4" ht="15.75" customHeight="1" x14ac:dyDescent="0.15">
      <c r="B24" s="1"/>
      <c r="C24" s="3"/>
      <c r="D24" s="1"/>
    </row>
    <row r="26" spans="2:4" ht="15.75" customHeight="1" x14ac:dyDescent="0.15">
      <c r="B26" s="6" t="s">
        <v>25</v>
      </c>
      <c r="C26" s="7">
        <f>C22+C19+C18+C16+C15+C13+C8+C23+C20</f>
        <v>436.74366666666668</v>
      </c>
    </row>
    <row r="27" spans="2:4" ht="15.75" customHeight="1" x14ac:dyDescent="0.15">
      <c r="B27" s="6" t="s">
        <v>26</v>
      </c>
      <c r="C27" s="7">
        <f>C26/C3</f>
        <v>4.3674366666666664</v>
      </c>
    </row>
    <row r="29" spans="2:4" ht="15.75" customHeight="1" x14ac:dyDescent="0.15">
      <c r="B29" s="1" t="s">
        <v>27</v>
      </c>
      <c r="C29" s="3">
        <f>SUM(C31:C36)</f>
        <v>74.746666666666655</v>
      </c>
    </row>
    <row r="30" spans="2:4" ht="15.75" customHeight="1" x14ac:dyDescent="0.15">
      <c r="B30" s="4" t="s">
        <v>28</v>
      </c>
      <c r="C30" s="3">
        <f>C29/500</f>
        <v>0.14949333333333331</v>
      </c>
      <c r="D30" s="1" t="s">
        <v>29</v>
      </c>
    </row>
    <row r="31" spans="2:4" ht="15.75" customHeight="1" x14ac:dyDescent="0.15">
      <c r="B31" s="1" t="s">
        <v>30</v>
      </c>
      <c r="C31" s="5">
        <f>30*2</f>
        <v>60</v>
      </c>
    </row>
    <row r="32" spans="2:4" ht="15.75" customHeight="1" x14ac:dyDescent="0.15">
      <c r="B32" s="1" t="s">
        <v>31</v>
      </c>
      <c r="C32" s="3">
        <f>0.04*4</f>
        <v>0.16</v>
      </c>
    </row>
    <row r="33" spans="2:4" ht="15.75" customHeight="1" x14ac:dyDescent="0.15">
      <c r="B33" s="1" t="s">
        <v>32</v>
      </c>
      <c r="C33" s="3">
        <f>24/5/30*4+26/75*4</f>
        <v>2.0266666666666668</v>
      </c>
    </row>
    <row r="34" spans="2:4" ht="15.75" customHeight="1" x14ac:dyDescent="0.15">
      <c r="B34" s="1" t="s">
        <v>15</v>
      </c>
      <c r="C34" s="3">
        <f>4*240/150</f>
        <v>6.4</v>
      </c>
    </row>
    <row r="35" spans="2:4" ht="15.75" customHeight="1" x14ac:dyDescent="0.15">
      <c r="B35" s="1" t="s">
        <v>33</v>
      </c>
      <c r="C35" s="3">
        <f>10/250*4</f>
        <v>0.16</v>
      </c>
    </row>
    <row r="36" spans="2:4" ht="15.75" customHeight="1" x14ac:dyDescent="0.15">
      <c r="B36" s="1" t="s">
        <v>34</v>
      </c>
      <c r="C36" s="3">
        <f>0.5*12</f>
        <v>6</v>
      </c>
      <c r="D36" s="1" t="s">
        <v>35</v>
      </c>
    </row>
    <row r="37" spans="2:4" ht="15.75" customHeight="1" x14ac:dyDescent="0.15">
      <c r="B37" s="1"/>
      <c r="C37" s="3"/>
      <c r="D37" s="1"/>
    </row>
    <row r="38" spans="2:4" ht="15.75" customHeight="1" x14ac:dyDescent="0.15">
      <c r="B38" s="8" t="s">
        <v>36</v>
      </c>
      <c r="C38" s="7">
        <f>C27+C30</f>
        <v>4.5169299999999994</v>
      </c>
      <c r="D38" s="1"/>
    </row>
    <row r="40" spans="2:4" ht="15.75" customHeight="1" x14ac:dyDescent="0.15">
      <c r="B40" s="1" t="s">
        <v>37</v>
      </c>
      <c r="C40" s="9">
        <v>0.2</v>
      </c>
    </row>
    <row r="41" spans="2:4" ht="13" x14ac:dyDescent="0.15">
      <c r="B41" s="1" t="s">
        <v>38</v>
      </c>
      <c r="C41" s="9">
        <v>0.22</v>
      </c>
    </row>
    <row r="43" spans="2:4" ht="13" x14ac:dyDescent="0.15">
      <c r="B43" s="10" t="s">
        <v>39</v>
      </c>
      <c r="C43" s="11">
        <f>C38*(1+C40)*(1+C41)</f>
        <v>6.6127855199999983</v>
      </c>
    </row>
    <row r="44" spans="2:4" ht="13" x14ac:dyDescent="0.15">
      <c r="B44" s="10" t="s">
        <v>40</v>
      </c>
      <c r="C44" s="11">
        <f>C43*C45</f>
        <v>661.27855199999988</v>
      </c>
    </row>
    <row r="45" spans="2:4" ht="13" x14ac:dyDescent="0.15">
      <c r="B45" s="10" t="s">
        <v>41</v>
      </c>
      <c r="C45" s="12">
        <f>C3</f>
        <v>100</v>
      </c>
    </row>
    <row r="46" spans="2:4" ht="13" x14ac:dyDescent="0.15">
      <c r="B46" s="10" t="s">
        <v>42</v>
      </c>
      <c r="C46" s="12">
        <f>C2</f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Oreille</vt:lpstr>
      <vt:lpstr>Teton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2021-01-14T13:53:48Z</dcterms:modified>
</cp:coreProperties>
</file>