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cs/Documents (non iCloud)/HujaTech/COMPTA/"/>
    </mc:Choice>
  </mc:AlternateContent>
  <xr:revisionPtr revIDLastSave="0" documentId="13_ncr:1_{1ABA79ED-1DDD-7D41-88CD-BF989BE20D1F}" xr6:coauthVersionLast="36" xr6:coauthVersionMax="45" xr10:uidLastSave="{00000000-0000-0000-0000-000000000000}"/>
  <bookViews>
    <workbookView xWindow="1080" yWindow="460" windowWidth="24180" windowHeight="14520" activeTab="1" xr2:uid="{00000000-000D-0000-FFFF-FFFF00000000}"/>
  </bookViews>
  <sheets>
    <sheet name="Gérer mon argent" sheetId="1" r:id="rId1"/>
    <sheet name="Entrée" sheetId="3" r:id="rId2"/>
    <sheet name="Sortie" sheetId="4" r:id="rId3"/>
    <sheet name="Remboursement" sheetId="5" r:id="rId4"/>
    <sheet name="Données du graphique" sheetId="2" state="hidden" r:id="rId5"/>
  </sheets>
  <definedNames>
    <definedName name="Dépenses_Mensuelles_Totales">'Gérer mon argent'!$C$6</definedName>
    <definedName name="Épargne_Mensuelle_Totale">'Gérer mon argent'!$C$8</definedName>
    <definedName name="Revenu_Mensuel_Total">'Gérer mon argent'!$C$4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3" l="1"/>
  <c r="F4" i="3"/>
  <c r="H16" i="3"/>
  <c r="H14" i="3"/>
  <c r="J8" i="4" l="1"/>
  <c r="J10" i="4"/>
  <c r="J6" i="4"/>
  <c r="J4" i="4"/>
  <c r="D4" i="5" l="1"/>
  <c r="H13" i="3" l="1"/>
  <c r="N5" i="3" l="1"/>
  <c r="N6" i="3"/>
  <c r="N7" i="3"/>
  <c r="N8" i="3"/>
  <c r="C3" i="5"/>
  <c r="R13" i="3" l="1"/>
  <c r="H12" i="3"/>
  <c r="C6" i="5" l="1"/>
  <c r="J14" i="4" l="1"/>
  <c r="R12" i="3"/>
  <c r="R8" i="3"/>
  <c r="R7" i="3"/>
  <c r="H11" i="3"/>
  <c r="P4" i="3" l="1"/>
  <c r="K10" i="4"/>
  <c r="K6" i="4"/>
  <c r="E4" i="5" s="1"/>
  <c r="C4" i="5" s="1"/>
  <c r="K8" i="4"/>
  <c r="E5" i="5" s="1"/>
  <c r="C5" i="5" s="1"/>
  <c r="K12" i="4"/>
  <c r="D23" i="4" l="1"/>
  <c r="K4" i="4" l="1"/>
  <c r="H8" i="3" l="1"/>
  <c r="H7" i="3" l="1"/>
  <c r="H5" i="3"/>
  <c r="H4" i="3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B6" i="2" l="1"/>
  <c r="B5" i="2"/>
  <c r="B4" i="2" s="1"/>
</calcChain>
</file>

<file path=xl/sharedStrings.xml><?xml version="1.0" encoding="utf-8"?>
<sst xmlns="http://schemas.openxmlformats.org/spreadsheetml/2006/main" count="275" uniqueCount="147">
  <si>
    <t>Montant</t>
  </si>
  <si>
    <t>DONNÉES DU GRAPHIQUE</t>
  </si>
  <si>
    <t>Compta</t>
  </si>
  <si>
    <t>Emprunt</t>
  </si>
  <si>
    <t>Sorties</t>
  </si>
  <si>
    <t>Libellé</t>
  </si>
  <si>
    <t>Source</t>
  </si>
  <si>
    <t>Michèle JACQUET</t>
  </si>
  <si>
    <t>Mathieu JACQUET</t>
  </si>
  <si>
    <t>Achat MP</t>
  </si>
  <si>
    <t>Makershop</t>
  </si>
  <si>
    <t>Cdiscount</t>
  </si>
  <si>
    <t>Ecriture &amp; Tampon</t>
  </si>
  <si>
    <t>Achat Machine + MP</t>
  </si>
  <si>
    <t>Dettes</t>
  </si>
  <si>
    <t>Date</t>
  </si>
  <si>
    <t>29/02/2019</t>
  </si>
  <si>
    <t>FreeLabster</t>
  </si>
  <si>
    <t>Entrée B2C</t>
  </si>
  <si>
    <t>Entrée B2B</t>
  </si>
  <si>
    <t>Entrées B2C</t>
  </si>
  <si>
    <t>Entrées B2B</t>
  </si>
  <si>
    <t>Nom</t>
  </si>
  <si>
    <t>Test</t>
  </si>
  <si>
    <t>Julien MANCARDO</t>
  </si>
  <si>
    <t>Sortie Général</t>
  </si>
  <si>
    <t>Libellé2</t>
  </si>
  <si>
    <t>Frais de livraison client 1 FL</t>
  </si>
  <si>
    <t>La poste</t>
  </si>
  <si>
    <t>Frais de livraison client 2 FL</t>
  </si>
  <si>
    <t>RE: Frais de livraison client 1 FL</t>
  </si>
  <si>
    <t>Matière</t>
  </si>
  <si>
    <t>Amazon</t>
  </si>
  <si>
    <t>Poids</t>
  </si>
  <si>
    <t>Sgeg</t>
  </si>
  <si>
    <t xml:space="preserve">Rembourser </t>
  </si>
  <si>
    <t>Poussin</t>
  </si>
  <si>
    <t>Remboursement</t>
  </si>
  <si>
    <t>INPI</t>
  </si>
  <si>
    <t>Dépôt INPI</t>
  </si>
  <si>
    <t>SULO France SAS</t>
  </si>
  <si>
    <t>Numero commande</t>
  </si>
  <si>
    <t>#P-5c98a03c2f5f5</t>
  </si>
  <si>
    <t>#P-5c78898a71756</t>
  </si>
  <si>
    <t>#5c706ca519d6f</t>
  </si>
  <si>
    <t>#P-5cab84fab20cd</t>
  </si>
  <si>
    <t>TOT</t>
  </si>
  <si>
    <t>Michele</t>
  </si>
  <si>
    <t>Numéro</t>
  </si>
  <si>
    <t>Vis Chicago</t>
  </si>
  <si>
    <t>Frais de livraison client 4 FL - Pièce nylon</t>
  </si>
  <si>
    <t>Frais de livraison client 3 FL - Support Batterie</t>
  </si>
  <si>
    <t>Frais de livraison client 5 FL - 2 pièces noire</t>
  </si>
  <si>
    <t>Mondial Relay</t>
  </si>
  <si>
    <t>2 PLA Blanc</t>
  </si>
  <si>
    <t>Frais de livraison client 6 et 7 FL - Château et pièces nylon</t>
  </si>
  <si>
    <t>PLA transparent</t>
  </si>
  <si>
    <t>Frais de livraison client 8 FL - Structure PLA transparent</t>
  </si>
  <si>
    <t>Frais de livraison client 9 FL - Doigt PLA</t>
  </si>
  <si>
    <t>Frais de livraison client 10 FL - Pièces moteur PLA noir</t>
  </si>
  <si>
    <t>Christophe Nebout</t>
  </si>
  <si>
    <t>Thibaud Goguet-Chapuis</t>
  </si>
  <si>
    <t>Alexandre</t>
  </si>
  <si>
    <t>/</t>
  </si>
  <si>
    <t>fabien claude-storz</t>
  </si>
  <si>
    <t>mathias lahaeye</t>
  </si>
  <si>
    <t>Martin Chevrier</t>
  </si>
  <si>
    <t>#P-5cc86d03e5264</t>
  </si>
  <si>
    <t>#P-5cda6ad3bfcb6</t>
  </si>
  <si>
    <t>#P-5cda79c0ea538</t>
  </si>
  <si>
    <t>#P-5cec1c379d940</t>
  </si>
  <si>
    <t>#P-5cedaca52cb0c</t>
  </si>
  <si>
    <t>Mensuel</t>
  </si>
  <si>
    <t>Fevrier</t>
  </si>
  <si>
    <t>Mars</t>
  </si>
  <si>
    <t>Avril</t>
  </si>
  <si>
    <t>Mai</t>
  </si>
  <si>
    <t>Juin</t>
  </si>
  <si>
    <t>#P-5d0cb526a45c7</t>
  </si>
  <si>
    <t xml:space="preserve">Juillet </t>
  </si>
  <si>
    <t>Aout</t>
  </si>
  <si>
    <t xml:space="preserve">Septembre </t>
  </si>
  <si>
    <t>Octobre</t>
  </si>
  <si>
    <t xml:space="preserve">Novembre </t>
  </si>
  <si>
    <t>Décembre</t>
  </si>
  <si>
    <t>Remboursé</t>
  </si>
  <si>
    <t>Apports</t>
  </si>
  <si>
    <t>Guillaume SCHEGG</t>
  </si>
  <si>
    <t>Avant Remboursement</t>
  </si>
  <si>
    <t>Kevin Dumas</t>
  </si>
  <si>
    <t>#P-5d6cd8cd969cb</t>
  </si>
  <si>
    <t>Cartons</t>
  </si>
  <si>
    <t>Poulet</t>
  </si>
  <si>
    <t>Total</t>
  </si>
  <si>
    <t xml:space="preserve">Total </t>
  </si>
  <si>
    <t>Huja</t>
  </si>
  <si>
    <t>Apport et Apport en numéraire</t>
  </si>
  <si>
    <t>Studio photo</t>
  </si>
  <si>
    <t>#P-5d9108c6777d6</t>
  </si>
  <si>
    <t>Neosmose BDE</t>
  </si>
  <si>
    <t>Total des Totaux</t>
  </si>
  <si>
    <t>Chronoposte</t>
  </si>
  <si>
    <t>Frai de livraison client Neosmose</t>
  </si>
  <si>
    <t>#P-5d9319ff7096e</t>
  </si>
  <si>
    <t>#P-5d9a5fced8d88</t>
  </si>
  <si>
    <t>Benoit WOLFINGER</t>
  </si>
  <si>
    <t>Frais livraison client 11 FL - Pièce jaune</t>
  </si>
  <si>
    <t>Frais livraison client 12 FL - Pièce noire nylon</t>
  </si>
  <si>
    <t>Frais de livraison client 13 FL - Pièces pingouin</t>
  </si>
  <si>
    <t>Sebastian</t>
  </si>
  <si>
    <t>Marc Villessange</t>
  </si>
  <si>
    <t>#P-5db74746ee5de</t>
  </si>
  <si>
    <t>Frais de livraison client 14 FL</t>
  </si>
  <si>
    <t>Frais de livraison client Neosmose 2</t>
  </si>
  <si>
    <t>Colissimo</t>
  </si>
  <si>
    <t>#P-5dcbd430c5798</t>
  </si>
  <si>
    <t>Plaque bois</t>
  </si>
  <si>
    <t>Lab</t>
  </si>
  <si>
    <t>#P-5dcdaf3725fcb</t>
  </si>
  <si>
    <t>Simon Mayer</t>
  </si>
  <si>
    <t>Frais de livraison client 15 &amp; 16 FL</t>
  </si>
  <si>
    <t>Pierre Crinon</t>
  </si>
  <si>
    <t>Frow</t>
  </si>
  <si>
    <t>Perso</t>
  </si>
  <si>
    <t>Montant à rembourser</t>
  </si>
  <si>
    <t>Lucas Martin</t>
  </si>
  <si>
    <t>Taxes</t>
  </si>
  <si>
    <t>Gain total</t>
  </si>
  <si>
    <t>#P-5dea7d047574c</t>
  </si>
  <si>
    <t>#P-5ded22d1497cc</t>
  </si>
  <si>
    <t>Frais de livraison client 17</t>
  </si>
  <si>
    <t>#P-5ded3a6e3a4f4</t>
  </si>
  <si>
    <t>Frais de livraison client 18</t>
  </si>
  <si>
    <t>Mathieu DUPUY</t>
  </si>
  <si>
    <t>Matthieu Lamoureux</t>
  </si>
  <si>
    <t>Jean-Marc FAGES</t>
  </si>
  <si>
    <t>Frais de livraison client 19</t>
  </si>
  <si>
    <t xml:space="preserve">Mathieu Jacquet </t>
  </si>
  <si>
    <t xml:space="preserve">#P-5cdbead1c17af </t>
  </si>
  <si>
    <t>Janvier</t>
  </si>
  <si>
    <t>O2swirch</t>
  </si>
  <si>
    <t>Hebergeur site internet</t>
  </si>
  <si>
    <t>Frais de livraison client 20</t>
  </si>
  <si>
    <t>Julien Bourdon</t>
  </si>
  <si>
    <t xml:space="preserve"> #P-5e2c425aa4ad4</t>
  </si>
  <si>
    <t>Antoine Duchemin</t>
  </si>
  <si>
    <t>Drône (ECL)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</si>
</sst>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6" formatCode="#,##0\ &quot;€&quot;_);[Red]\(#,##0\ &quot;€&quot;\)"/>
    <numFmt numFmtId="8" formatCode="#,##0.00\ &quot;€&quot;_);[Red]\(#,##0.00\ &quot;€&quot;\)"/>
    <numFmt numFmtId="44" formatCode="_ * #,##0.00_)\ &quot;€&quot;_ ;_ * \(#,##0.00\)\ &quot;€&quot;_ ;_ * &quot;-&quot;??_)\ &quot;€&quot;_ ;_ @_ "/>
    <numFmt numFmtId="164" formatCode="0&quot; &quot;%"/>
    <numFmt numFmtId="165" formatCode="#,##0\ &quot;€&quot;"/>
    <numFmt numFmtId="166" formatCode="#,##0.00\ &quot;€&quot;"/>
    <numFmt numFmtId="167" formatCode="[$-F800]dddd\,\ mmmm\ dd\,\ yyyy"/>
    <numFmt numFmtId="168" formatCode="_-* #,##0.00\ [$€-40C]_-;\-* #,##0.00\ [$€-40C]_-;_-* &quot;-&quot;??\ [$€-40C]_-;_-@_-"/>
    <numFmt numFmtId="169" formatCode="_ * #,##0_)\ &quot;€&quot;_ ;_ * \(#,##0\)\ &quot;€&quot;_ ;_ * &quot;-&quot;??_)\ &quot;€&quot;_ ;_ @_ "/>
  </numFmts>
  <fonts count="19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  <font>
      <b/>
      <sz val="6"/>
      <name val="Arial"/>
      <family val="3"/>
      <charset val="128"/>
      <scheme val="minor"/>
    </font>
    <font>
      <b/>
      <sz val="12"/>
      <color theme="3" tint="0.39991454817346722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4"/>
      <color theme="3" tint="0.39991454817346722"/>
      <name val="Times"/>
      <family val="1"/>
    </font>
    <font>
      <b/>
      <sz val="14"/>
      <color theme="3" tint="0.39991454817346722"/>
      <name val="Times"/>
      <family val="1"/>
    </font>
    <font>
      <b/>
      <sz val="14"/>
      <color theme="0" tint="-0.499984740745262"/>
      <name val="Times Roman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  <xf numFmtId="44" fontId="1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164" fontId="4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/>
    </xf>
    <xf numFmtId="166" fontId="0" fillId="0" borderId="0" xfId="0" applyNumberFormat="1" applyAlignment="1">
      <alignment horizontal="left"/>
    </xf>
    <xf numFmtId="164" fontId="9" fillId="0" borderId="0" xfId="0" applyNumberFormat="1" applyFont="1"/>
    <xf numFmtId="14" fontId="7" fillId="0" borderId="0" xfId="0" applyNumberFormat="1" applyFont="1"/>
    <xf numFmtId="0" fontId="7" fillId="0" borderId="0" xfId="0" applyFont="1" applyFill="1"/>
    <xf numFmtId="44" fontId="0" fillId="0" borderId="0" xfId="4" applyFont="1" applyAlignment="1">
      <alignment horizontal="left"/>
    </xf>
    <xf numFmtId="44" fontId="0" fillId="0" borderId="0" xfId="4" applyFont="1"/>
    <xf numFmtId="166" fontId="2" fillId="0" borderId="0" xfId="0" applyNumberFormat="1" applyFont="1" applyAlignment="1">
      <alignment horizontal="left"/>
    </xf>
    <xf numFmtId="167" fontId="0" fillId="0" borderId="0" xfId="0" applyNumberFormat="1"/>
    <xf numFmtId="0" fontId="12" fillId="0" borderId="0" xfId="0" applyFont="1"/>
    <xf numFmtId="0" fontId="13" fillId="0" borderId="0" xfId="0" applyFont="1"/>
    <xf numFmtId="14" fontId="0" fillId="0" borderId="0" xfId="0" applyNumberFormat="1"/>
    <xf numFmtId="168" fontId="0" fillId="0" borderId="0" xfId="4" applyNumberFormat="1" applyFont="1" applyAlignment="1">
      <alignment horizontal="left"/>
    </xf>
    <xf numFmtId="168" fontId="0" fillId="0" borderId="0" xfId="4" applyNumberFormat="1" applyFont="1"/>
    <xf numFmtId="168" fontId="0" fillId="0" borderId="0" xfId="0" applyNumberFormat="1"/>
    <xf numFmtId="0" fontId="14" fillId="0" borderId="0" xfId="0" applyFont="1"/>
    <xf numFmtId="0" fontId="0" fillId="0" borderId="0" xfId="0" applyAlignment="1">
      <alignment horizontal="center"/>
    </xf>
    <xf numFmtId="0" fontId="0" fillId="0" borderId="0" xfId="0" applyBorder="1"/>
    <xf numFmtId="166" fontId="0" fillId="0" borderId="0" xfId="0" applyNumberFormat="1" applyBorder="1" applyAlignment="1">
      <alignment horizontal="left"/>
    </xf>
    <xf numFmtId="168" fontId="0" fillId="0" borderId="0" xfId="4" applyNumberFormat="1" applyFont="1" applyBorder="1"/>
    <xf numFmtId="14" fontId="0" fillId="0" borderId="0" xfId="0" applyNumberFormat="1" applyBorder="1"/>
    <xf numFmtId="0" fontId="16" fillId="0" borderId="0" xfId="0" applyFont="1"/>
    <xf numFmtId="14" fontId="16" fillId="0" borderId="0" xfId="0" applyNumberFormat="1" applyFont="1" applyAlignment="1">
      <alignment horizontal="left"/>
    </xf>
    <xf numFmtId="44" fontId="16" fillId="0" borderId="0" xfId="4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44" fontId="14" fillId="0" borderId="0" xfId="0" applyNumberFormat="1" applyFont="1"/>
    <xf numFmtId="0" fontId="7" fillId="0" borderId="0" xfId="0" applyFont="1" applyAlignment="1">
      <alignment horizontal="center" vertical="center"/>
    </xf>
    <xf numFmtId="0" fontId="17" fillId="0" borderId="0" xfId="0" applyFont="1"/>
    <xf numFmtId="169" fontId="15" fillId="2" borderId="0" xfId="4" applyNumberFormat="1" applyFont="1" applyFill="1"/>
    <xf numFmtId="44" fontId="0" fillId="2" borderId="0" xfId="0" applyNumberFormat="1" applyFill="1"/>
    <xf numFmtId="44" fontId="16" fillId="0" borderId="0" xfId="0" applyNumberFormat="1" applyFont="1" applyAlignment="1">
      <alignment horizontal="center" vertical="center"/>
    </xf>
    <xf numFmtId="44" fontId="16" fillId="0" borderId="0" xfId="4" applyNumberFormat="1" applyFont="1"/>
    <xf numFmtId="0" fontId="0" fillId="0" borderId="0" xfId="0" applyFill="1" applyAlignment="1">
      <alignment horizontal="center"/>
    </xf>
    <xf numFmtId="44" fontId="0" fillId="2" borderId="0" xfId="0" applyNumberFormat="1" applyFont="1" applyFill="1"/>
    <xf numFmtId="166" fontId="0" fillId="3" borderId="0" xfId="0" applyNumberFormat="1" applyFill="1" applyAlignment="1">
      <alignment horizontal="left"/>
    </xf>
    <xf numFmtId="168" fontId="0" fillId="3" borderId="0" xfId="0" applyNumberFormat="1" applyFill="1"/>
    <xf numFmtId="0" fontId="18" fillId="0" borderId="0" xfId="0" applyFont="1" applyFill="1"/>
    <xf numFmtId="169" fontId="0" fillId="0" borderId="0" xfId="4" applyNumberFormat="1" applyFont="1"/>
    <xf numFmtId="44" fontId="0" fillId="0" borderId="0" xfId="0" applyNumberFormat="1"/>
    <xf numFmtId="8" fontId="0" fillId="0" borderId="0" xfId="0" applyNumberFormat="1"/>
    <xf numFmtId="6" fontId="16" fillId="0" borderId="0" xfId="4" applyNumberFormat="1" applyFont="1" applyAlignment="1">
      <alignment horizontal="center" vertical="center"/>
    </xf>
  </cellXfs>
  <cellStyles count="5">
    <cellStyle name="Monétaire" xfId="4" builtinId="4"/>
    <cellStyle name="Normal" xfId="0" builtinId="0" customBuiltin="1"/>
    <cellStyle name="Titre" xfId="1" builtinId="15" customBuiltin="1"/>
    <cellStyle name="Titre 1" xfId="2" builtinId="16" customBuiltin="1"/>
    <cellStyle name="Titre 2" xfId="3" builtinId="17" customBuiltin="1"/>
  </cellStyles>
  <dxfs count="18">
    <dxf>
      <numFmt numFmtId="166" formatCode="#,##0.00\ &quot;€&quot;"/>
      <alignment horizontal="left" vertical="bottom" textRotation="0" wrapText="0" indent="0" justifyLastLine="0" shrinkToFit="0" readingOrder="0"/>
    </dxf>
    <dxf>
      <numFmt numFmtId="166" formatCode="#,##0.00\ &quot;€&quot;"/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alignment horizontal="center" vertical="bottom" textRotation="0" wrapText="0" indent="0" justifyLastLine="0" shrinkToFit="0" readingOrder="0"/>
    </dxf>
    <dxf>
      <numFmt numFmtId="19" formatCode="dd/mm/yyyy"/>
    </dxf>
    <dxf>
      <numFmt numFmtId="168" formatCode="_-* #,##0.00\ [$€-40C]_-;\-* #,##0.00\ [$€-40C]_-;_-* &quot;-&quot;??\ [$€-40C]_-;_-@_-"/>
    </dxf>
    <dxf>
      <numFmt numFmtId="166" formatCode="#,##0.00\ &quot;€&quot;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34" formatCode="_ * #,##0.00_)\ &quot;€&quot;_ ;_ * \(#,##0.00\)\ &quot;€&quot;_ ;_ * &quot;-&quot;??_)\ &quot;€&quot;_ ;_ @_ "/>
    </dxf>
    <dxf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9" formatCode="dd/mm/yyyy"/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Times Roman"/>
        <scheme val="none"/>
      </font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TableBudget" pivot="0" count="2" xr9:uid="{00000000-0011-0000-FFFF-FFFF00000000}">
      <tableStyleElement type="wholeTable" dxfId="17"/>
      <tableStyleElement type="headerRow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Entrée!$L$4</c:f>
              <c:strCache>
                <c:ptCount val="1"/>
                <c:pt idx="0">
                  <c:v>Montant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Entrée!$L$5:$L$8</c:f>
              <c:numCache>
                <c:formatCode>_("€"* #,##0.00_);_("€"* \(#,##0.00\);_("€"* "-"??_);_(@_)</c:formatCode>
                <c:ptCount val="4"/>
                <c:pt idx="0">
                  <c:v>1100</c:v>
                </c:pt>
                <c:pt idx="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2-A344-B57C-84063AB564A0}"/>
            </c:ext>
          </c:extLst>
        </c:ser>
        <c:ser>
          <c:idx val="1"/>
          <c:order val="1"/>
          <c:tx>
            <c:strRef>
              <c:f>Entrée!$M$4</c:f>
              <c:strCache>
                <c:ptCount val="1"/>
                <c:pt idx="0">
                  <c:v>Taxes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Entrée!$M$5:$M$8</c:f>
              <c:numCache>
                <c:formatCode>_("€"* #,##0.00_);_("€"* \(#,##0.00\);_("€"* "-"??_);_(@_)</c:formatCode>
                <c:ptCount val="4"/>
                <c:pt idx="0" formatCode="_ * #,##0_)\ &quot;€&quot;_ ;_ * \(#,##0\)\ &quot;€&quot;_ ;_ * &quot;-&quot;??_)\ &quot;€&quot;_ ;_ @_ ">
                  <c:v>243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F545-B2EC-8FC101983E20}"/>
            </c:ext>
          </c:extLst>
        </c:ser>
        <c:ser>
          <c:idx val="2"/>
          <c:order val="2"/>
          <c:tx>
            <c:strRef>
              <c:f>Entrée!$N$4</c:f>
              <c:strCache>
                <c:ptCount val="1"/>
                <c:pt idx="0">
                  <c:v>Gain total</c:v>
                </c:pt>
              </c:strCache>
            </c:strRef>
          </c:tx>
          <c:marker>
            <c:symbol val="none"/>
          </c:marker>
          <c:cat>
            <c:multiLvlStrRef>
              <c:f>Entrée!$J$5:$K$8</c:f>
              <c:multiLvlStrCache>
                <c:ptCount val="2"/>
                <c:lvl>
                  <c:pt idx="0">
                    <c:v>01/11/2019</c:v>
                  </c:pt>
                  <c:pt idx="1">
                    <c:v>15/11/2019</c:v>
                  </c:pt>
                </c:lvl>
                <c:lvl>
                  <c:pt idx="0">
                    <c:v>SULO France SAS</c:v>
                  </c:pt>
                  <c:pt idx="1">
                    <c:v>Neosmose BDE</c:v>
                  </c:pt>
                </c:lvl>
              </c:multiLvlStrCache>
            </c:multiLvlStrRef>
          </c:cat>
          <c:val>
            <c:numRef>
              <c:f>Entrée!$N$5:$N$8</c:f>
              <c:numCache>
                <c:formatCode>_("€"* #,##0.00_);_("€"* \(#,##0.00\);_("€"* "-"??_);_(@_)</c:formatCode>
                <c:ptCount val="4"/>
                <c:pt idx="0">
                  <c:v>857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E-F545-B2EC-8FC101983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62272"/>
        <c:axId val="118663808"/>
      </c:lineChart>
      <c:catAx>
        <c:axId val="118662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3808"/>
        <c:crosses val="autoZero"/>
        <c:auto val="1"/>
        <c:lblAlgn val="ctr"/>
        <c:lblOffset val="100"/>
        <c:noMultiLvlLbl val="0"/>
      </c:catAx>
      <c:valAx>
        <c:axId val="11866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66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Achats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Sortie!$B$3:$C$3</c:f>
              <c:strCache>
                <c:ptCount val="1"/>
                <c:pt idx="0">
                  <c:v>Achat Machine + MP Makershop</c:v>
                </c:pt>
              </c:strCache>
            </c:strRef>
          </c:tx>
          <c:explosion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D9D-CD40-A631-D3E173EC3E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87-1947-9674-89A1101DD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D9D-CD40-A631-D3E173EC3E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D9D-CD40-A631-D3E173EC3E5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9D-CD40-A631-D3E173EC3E5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E687-1947-9674-89A1101DDFEA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01B-D149-93D3-20DD315CBEF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8F5-8D4B-990A-3B5FD7FFB7E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B8F5-8D4B-990A-3B5FD7FFB7E8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A8-0348-B751-0123F647E1B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E59-B645-BBAE-56E1F927175A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37E0-EC4B-A62B-D72C906C93DD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7E0-EC4B-A62B-D72C906C93DD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6D1-1543-BC34-0B1DCBB5F750}"/>
              </c:ext>
            </c:extLst>
          </c:dPt>
          <c:dLbls>
            <c:dLbl>
              <c:idx val="1"/>
              <c:layout>
                <c:manualLayout>
                  <c:x val="-0.23391334052044194"/>
                  <c:y val="0.1183953671354837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9D-CD40-A631-D3E173EC3E56}"/>
                </c:ext>
              </c:extLst>
            </c:dLbl>
            <c:dLbl>
              <c:idx val="2"/>
              <c:layout>
                <c:manualLayout>
                  <c:x val="0.11137789384876295"/>
                  <c:y val="1.66094008578111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40736054890153"/>
                      <c:h val="5.682713921827717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687-1947-9674-89A1101DDFEA}"/>
                </c:ext>
              </c:extLst>
            </c:dLbl>
            <c:dLbl>
              <c:idx val="4"/>
              <c:layout>
                <c:manualLayout>
                  <c:x val="0.27355927666349483"/>
                  <c:y val="5.537981449726532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9D-CD40-A631-D3E173EC3E56}"/>
                </c:ext>
              </c:extLst>
            </c:dLbl>
            <c:dLbl>
              <c:idx val="5"/>
              <c:layout>
                <c:manualLayout>
                  <c:x val="-0.11157992306375906"/>
                  <c:y val="-5.7103668575289495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9D-CD40-A631-D3E173EC3E56}"/>
                </c:ext>
              </c:extLst>
            </c:dLbl>
            <c:dLbl>
              <c:idx val="6"/>
              <c:layout>
                <c:manualLayout>
                  <c:x val="0.29322895823109241"/>
                  <c:y val="0.1853951162634897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70908991631836"/>
                      <c:h val="6.845081554779182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0-E687-1947-9674-89A1101DDFEA}"/>
                </c:ext>
              </c:extLst>
            </c:dLbl>
            <c:dLbl>
              <c:idx val="7"/>
              <c:layout>
                <c:manualLayout>
                  <c:x val="-1.7363073778053743E-2"/>
                  <c:y val="0.1450906061207219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360305846337192E-2"/>
                      <c:h val="4.426781666916219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F-C01B-D149-93D3-20DD315CBEFE}"/>
                </c:ext>
              </c:extLst>
            </c:dLbl>
            <c:dLbl>
              <c:idx val="8"/>
              <c:layout>
                <c:manualLayout>
                  <c:x val="-2.6231850757467135E-2"/>
                  <c:y val="0.2819405247048554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8F5-8D4B-990A-3B5FD7FFB7E8}"/>
                </c:ext>
              </c:extLst>
            </c:dLbl>
            <c:dLbl>
              <c:idx val="9"/>
              <c:layout>
                <c:manualLayout>
                  <c:x val="-5.9934933902184725E-2"/>
                  <c:y val="0.2318389102796608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B8F5-8D4B-990A-3B5FD7FFB7E8}"/>
                </c:ext>
              </c:extLst>
            </c:dLbl>
            <c:dLbl>
              <c:idx val="10"/>
              <c:layout>
                <c:manualLayout>
                  <c:x val="9.1183061834092832E-2"/>
                  <c:y val="0.1742180626285045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6A8-0348-B751-0123F647E1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Sortie!$D$3:$D$37</c:f>
              <c:numCache>
                <c:formatCode>_-* #,##0.00\ [$€-40C]_-;\-* #,##0.00\ [$€-40C]_-;_-* "-"??\ [$€-40C]_-;_-@_-</c:formatCode>
                <c:ptCount val="35"/>
                <c:pt idx="0">
                  <c:v>6915.9</c:v>
                </c:pt>
                <c:pt idx="1">
                  <c:v>60.11</c:v>
                </c:pt>
                <c:pt idx="2">
                  <c:v>23.5</c:v>
                </c:pt>
                <c:pt idx="3">
                  <c:v>14.67</c:v>
                </c:pt>
                <c:pt idx="4">
                  <c:v>4.16</c:v>
                </c:pt>
                <c:pt idx="5">
                  <c:v>4.16</c:v>
                </c:pt>
                <c:pt idx="6">
                  <c:v>4.16</c:v>
                </c:pt>
                <c:pt idx="7">
                  <c:v>86.76</c:v>
                </c:pt>
                <c:pt idx="8">
                  <c:v>9.34</c:v>
                </c:pt>
                <c:pt idx="9">
                  <c:v>114.4</c:v>
                </c:pt>
                <c:pt idx="10">
                  <c:v>210</c:v>
                </c:pt>
                <c:pt idx="11">
                  <c:v>3.91</c:v>
                </c:pt>
                <c:pt idx="12">
                  <c:v>9.1</c:v>
                </c:pt>
                <c:pt idx="13">
                  <c:v>4.55</c:v>
                </c:pt>
                <c:pt idx="14">
                  <c:v>79.2</c:v>
                </c:pt>
                <c:pt idx="15">
                  <c:v>9.1</c:v>
                </c:pt>
                <c:pt idx="16">
                  <c:v>19.600000000000001</c:v>
                </c:pt>
                <c:pt idx="17">
                  <c:v>4.55</c:v>
                </c:pt>
                <c:pt idx="18">
                  <c:v>4.55</c:v>
                </c:pt>
                <c:pt idx="19">
                  <c:v>4.55</c:v>
                </c:pt>
                <c:pt idx="20">
                  <c:v>52.69</c:v>
                </c:pt>
                <c:pt idx="21">
                  <c:v>15.99</c:v>
                </c:pt>
                <c:pt idx="22">
                  <c:v>13.28</c:v>
                </c:pt>
                <c:pt idx="23">
                  <c:v>39.6</c:v>
                </c:pt>
                <c:pt idx="24">
                  <c:v>39.6</c:v>
                </c:pt>
                <c:pt idx="25">
                  <c:v>65.400000000000006</c:v>
                </c:pt>
                <c:pt idx="26">
                  <c:v>4.55</c:v>
                </c:pt>
                <c:pt idx="27">
                  <c:v>1.1200000000000001</c:v>
                </c:pt>
                <c:pt idx="28">
                  <c:v>11</c:v>
                </c:pt>
                <c:pt idx="29">
                  <c:v>11</c:v>
                </c:pt>
                <c:pt idx="30">
                  <c:v>1.48</c:v>
                </c:pt>
                <c:pt idx="31">
                  <c:v>8.5</c:v>
                </c:pt>
                <c:pt idx="32">
                  <c:v>7.84</c:v>
                </c:pt>
                <c:pt idx="33">
                  <c:v>3.92</c:v>
                </c:pt>
                <c:pt idx="34">
                  <c:v>4.55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2-F141-8F7C-AB9C5A9D886B}"/>
            </c:ext>
          </c:extLst>
        </c:ser>
        <c:ser>
          <c:idx val="1"/>
          <c:order val="1"/>
          <c:tx>
            <c:strRef>
              <c:f>Sortie!$B$4:$C$4</c:f>
              <c:strCache>
                <c:ptCount val="1"/>
                <c:pt idx="0">
                  <c:v>Achat MP Cdiscount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F39-2745-B637-FBF866D0E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Sortie!$D$4:$E$4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60.11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2-F141-8F7C-AB9C5A9D886B}"/>
            </c:ext>
          </c:extLst>
        </c:ser>
        <c:ser>
          <c:idx val="2"/>
          <c:order val="2"/>
          <c:tx>
            <c:strRef>
              <c:f>Sortie!$B$5:$C$5</c:f>
              <c:strCache>
                <c:ptCount val="1"/>
                <c:pt idx="0">
                  <c:v>Achat MP Ecriture &amp; Tampon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Sortie!$D$5:$E$5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B2-F141-8F7C-AB9C5A9D886B}"/>
            </c:ext>
          </c:extLst>
        </c:ser>
        <c:ser>
          <c:idx val="3"/>
          <c:order val="3"/>
          <c:tx>
            <c:strRef>
              <c:f>Sortie!$B$7:$C$7</c:f>
              <c:strCache>
                <c:ptCount val="1"/>
                <c:pt idx="0">
                  <c:v>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Sortie!$D$7:$E$7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D-CD40-A631-D3E173EC3E56}"/>
            </c:ext>
          </c:extLst>
        </c:ser>
        <c:ser>
          <c:idx val="4"/>
          <c:order val="4"/>
          <c:tx>
            <c:strRef>
              <c:f>Sortie!$B$8:$C$8</c:f>
              <c:strCache>
                <c:ptCount val="1"/>
                <c:pt idx="0">
                  <c:v>Frais de livraison client 2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Sortie!$D$8:$E$8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D-CD40-A631-D3E173EC3E56}"/>
            </c:ext>
          </c:extLst>
        </c:ser>
        <c:ser>
          <c:idx val="5"/>
          <c:order val="5"/>
          <c:tx>
            <c:strRef>
              <c:f>Sortie!$B$9:$C$9</c:f>
              <c:strCache>
                <c:ptCount val="1"/>
                <c:pt idx="0">
                  <c:v>RE: Frais de livraison client 1 FL La poste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687-1947-9674-89A1101DD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687-1947-9674-89A1101DDF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Sortie!$E$3:$E$37</c:f>
              <c:numCache>
                <c:formatCode>m/d/yy</c:formatCode>
                <c:ptCount val="35"/>
                <c:pt idx="3">
                  <c:v>43514</c:v>
                </c:pt>
                <c:pt idx="4">
                  <c:v>43536</c:v>
                </c:pt>
                <c:pt idx="5">
                  <c:v>43536</c:v>
                </c:pt>
                <c:pt idx="6">
                  <c:v>43545</c:v>
                </c:pt>
                <c:pt idx="7">
                  <c:v>43549</c:v>
                </c:pt>
                <c:pt idx="8">
                  <c:v>43555</c:v>
                </c:pt>
                <c:pt idx="9">
                  <c:v>43556</c:v>
                </c:pt>
                <c:pt idx="10">
                  <c:v>43557</c:v>
                </c:pt>
                <c:pt idx="11">
                  <c:v>43567</c:v>
                </c:pt>
                <c:pt idx="12">
                  <c:v>43568</c:v>
                </c:pt>
                <c:pt idx="13">
                  <c:v>43588</c:v>
                </c:pt>
                <c:pt idx="14">
                  <c:v>43590</c:v>
                </c:pt>
                <c:pt idx="15">
                  <c:v>43602</c:v>
                </c:pt>
                <c:pt idx="16">
                  <c:v>43599</c:v>
                </c:pt>
                <c:pt idx="17">
                  <c:v>43606</c:v>
                </c:pt>
                <c:pt idx="18">
                  <c:v>43613</c:v>
                </c:pt>
                <c:pt idx="19">
                  <c:v>43614</c:v>
                </c:pt>
                <c:pt idx="20">
                  <c:v>43717</c:v>
                </c:pt>
                <c:pt idx="21">
                  <c:v>43722</c:v>
                </c:pt>
                <c:pt idx="22">
                  <c:v>43738</c:v>
                </c:pt>
                <c:pt idx="23">
                  <c:v>43739</c:v>
                </c:pt>
                <c:pt idx="24">
                  <c:v>43741</c:v>
                </c:pt>
                <c:pt idx="25">
                  <c:v>43745</c:v>
                </c:pt>
                <c:pt idx="26">
                  <c:v>43745</c:v>
                </c:pt>
                <c:pt idx="27">
                  <c:v>43745</c:v>
                </c:pt>
                <c:pt idx="28">
                  <c:v>43745</c:v>
                </c:pt>
                <c:pt idx="29">
                  <c:v>43763</c:v>
                </c:pt>
                <c:pt idx="30">
                  <c:v>43774</c:v>
                </c:pt>
                <c:pt idx="31">
                  <c:v>43775</c:v>
                </c:pt>
                <c:pt idx="32">
                  <c:v>43788</c:v>
                </c:pt>
                <c:pt idx="33">
                  <c:v>43808</c:v>
                </c:pt>
                <c:pt idx="34">
                  <c:v>43812</c:v>
                </c:pt>
              </c:numCache>
            </c:numRef>
          </c:cat>
          <c:val>
            <c:numRef>
              <c:f>Sortie!$D$9:$E$9</c:f>
              <c:numCache>
                <c:formatCode>m/d/yy</c:formatCode>
                <c:ptCount val="2"/>
                <c:pt idx="0" formatCode="_-* #,##0.00\ [$€-40C]_-;\-* #,##0.00\ [$€-40C]_-;_-* &quot;-&quot;??\ [$€-40C]_-;_-@_-">
                  <c:v>4.16</c:v>
                </c:pt>
                <c:pt idx="1">
                  <c:v>43545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9D-CD40-A631-D3E173EC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A rembourser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828-C449-A5C0-34E569A8D69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828-C449-A5C0-34E569A8D69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828-C449-A5C0-34E569A8D69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D37-144E-AFA0-FFC145560A47}"/>
              </c:ext>
            </c:extLst>
          </c:dPt>
          <c:dLbls>
            <c:dLbl>
              <c:idx val="0"/>
              <c:layout>
                <c:manualLayout>
                  <c:x val="-3.1671472938210347E-3"/>
                  <c:y val="-0.2599913020647101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28-C449-A5C0-34E569A8D69D}"/>
                </c:ext>
              </c:extLst>
            </c:dLbl>
            <c:dLbl>
              <c:idx val="1"/>
              <c:layout>
                <c:manualLayout>
                  <c:x val="-1.6936877105670607E-2"/>
                  <c:y val="1.92967708227462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833554088022689"/>
                      <c:h val="6.794833553486151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828-C449-A5C0-34E569A8D69D}"/>
                </c:ext>
              </c:extLst>
            </c:dLbl>
            <c:dLbl>
              <c:idx val="2"/>
              <c:layout>
                <c:manualLayout>
                  <c:x val="5.201293613823333E-2"/>
                  <c:y val="9.939058608300632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28-C449-A5C0-34E569A8D69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Remboursement!$B$3:$B$6</c:f>
              <c:strCache>
                <c:ptCount val="4"/>
                <c:pt idx="0">
                  <c:v>Michèle JACQUET</c:v>
                </c:pt>
                <c:pt idx="1">
                  <c:v>Mathieu JACQUET</c:v>
                </c:pt>
                <c:pt idx="2">
                  <c:v>Guillaume SCHEGG</c:v>
                </c:pt>
                <c:pt idx="3">
                  <c:v>Lucas Martin</c:v>
                </c:pt>
              </c:strCache>
            </c:strRef>
          </c:cat>
          <c:val>
            <c:numRef>
              <c:f>Remboursement!$C$3:$C$6</c:f>
              <c:numCache>
                <c:formatCode>#,##0.00\ "€"</c:formatCode>
                <c:ptCount val="4"/>
                <c:pt idx="0">
                  <c:v>6500</c:v>
                </c:pt>
                <c:pt idx="1">
                  <c:v>112.71000000000001</c:v>
                </c:pt>
                <c:pt idx="2">
                  <c:v>464.44</c:v>
                </c:pt>
                <c:pt idx="3">
                  <c:v>55.59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28-C449-A5C0-34E569A8D6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Entrée!$D$4</c:f>
              <c:strCache>
                <c:ptCount val="1"/>
                <c:pt idx="0">
                  <c:v>Montant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Entrée!$B$5:$C$8</c:f>
              <c:multiLvlStrCache>
                <c:ptCount val="4"/>
                <c:lvl>
                  <c:pt idx="0">
                    <c:v>29/02/2019</c:v>
                  </c:pt>
                  <c:pt idx="1">
                    <c:v>09/03/2019</c:v>
                  </c:pt>
                  <c:pt idx="2">
                    <c:v>25/03/2019</c:v>
                  </c:pt>
                  <c:pt idx="3">
                    <c:v>13/03/2019</c:v>
                  </c:pt>
                </c:lvl>
                <c:lvl>
                  <c:pt idx="0">
                    <c:v>FreeLabster</c:v>
                  </c:pt>
                  <c:pt idx="1">
                    <c:v>FreeLabster</c:v>
                  </c:pt>
                  <c:pt idx="2">
                    <c:v>FreeLabster</c:v>
                  </c:pt>
                  <c:pt idx="3">
                    <c:v>FreeLabster</c:v>
                  </c:pt>
                </c:lvl>
              </c:multiLvlStrCache>
            </c:multiLvlStrRef>
          </c:cat>
          <c:val>
            <c:numRef>
              <c:f>Entrée!$D$5:$D$31</c:f>
              <c:numCache>
                <c:formatCode>_("€"* #,##0.00_);_("€"* \(#,##0.00\);_("€"* "-"??_);_(@_)</c:formatCode>
                <c:ptCount val="27"/>
                <c:pt idx="0">
                  <c:v>4.17</c:v>
                </c:pt>
                <c:pt idx="1">
                  <c:v>34</c:v>
                </c:pt>
                <c:pt idx="2">
                  <c:v>104.13</c:v>
                </c:pt>
                <c:pt idx="3">
                  <c:v>17.71</c:v>
                </c:pt>
                <c:pt idx="4">
                  <c:v>17</c:v>
                </c:pt>
                <c:pt idx="5">
                  <c:v>44.63</c:v>
                </c:pt>
                <c:pt idx="6">
                  <c:v>28.33</c:v>
                </c:pt>
                <c:pt idx="7">
                  <c:v>37.54</c:v>
                </c:pt>
                <c:pt idx="8">
                  <c:v>9.2100000000000009</c:v>
                </c:pt>
                <c:pt idx="9">
                  <c:v>34</c:v>
                </c:pt>
                <c:pt idx="10">
                  <c:v>162.91999999999999</c:v>
                </c:pt>
                <c:pt idx="11">
                  <c:v>26.92</c:v>
                </c:pt>
                <c:pt idx="12">
                  <c:v>96.33</c:v>
                </c:pt>
                <c:pt idx="13">
                  <c:v>163.63</c:v>
                </c:pt>
                <c:pt idx="14">
                  <c:v>42.5</c:v>
                </c:pt>
                <c:pt idx="15">
                  <c:v>9.2100000000000009</c:v>
                </c:pt>
                <c:pt idx="16">
                  <c:v>17</c:v>
                </c:pt>
                <c:pt idx="17">
                  <c:v>14.17</c:v>
                </c:pt>
                <c:pt idx="18">
                  <c:v>6</c:v>
                </c:pt>
                <c:pt idx="19">
                  <c:v>10.63</c:v>
                </c:pt>
                <c:pt idx="20">
                  <c:v>25</c:v>
                </c:pt>
                <c:pt idx="21">
                  <c:v>48.88</c:v>
                </c:pt>
                <c:pt idx="22">
                  <c:v>28.33</c:v>
                </c:pt>
                <c:pt idx="23">
                  <c:v>17</c:v>
                </c:pt>
                <c:pt idx="24">
                  <c:v>17</c:v>
                </c:pt>
                <c:pt idx="25" formatCode="&quot;€&quot;#,##0_);[Red]\(&quot;€&quot;#,##0\)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ED-A244-BFC3-73D0CA83C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9526912"/>
        <c:axId val="119528448"/>
      </c:lineChart>
      <c:catAx>
        <c:axId val="11952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8448"/>
        <c:crosses val="autoZero"/>
        <c:auto val="1"/>
        <c:lblAlgn val="ctr"/>
        <c:lblOffset val="100"/>
        <c:noMultiLvlLbl val="0"/>
      </c:catAx>
      <c:valAx>
        <c:axId val="119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52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4021666</xdr:colOff>
      <xdr:row>5</xdr:row>
      <xdr:rowOff>-1</xdr:rowOff>
    </xdr:from>
    <xdr:to>
      <xdr:col>7</xdr:col>
      <xdr:colOff>359833</xdr:colOff>
      <xdr:row>22</xdr:row>
      <xdr:rowOff>275167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828CFF2-47C1-BD4A-A928-23F58314E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719667</xdr:colOff>
      <xdr:row>4</xdr:row>
      <xdr:rowOff>253998</xdr:rowOff>
    </xdr:from>
    <xdr:to>
      <xdr:col>13</xdr:col>
      <xdr:colOff>344713</xdr:colOff>
      <xdr:row>23</xdr:row>
      <xdr:rowOff>63499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8126CD-D9A9-ED47-A131-F34553736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5</xdr:row>
      <xdr:rowOff>0</xdr:rowOff>
    </xdr:from>
    <xdr:to>
      <xdr:col>25</xdr:col>
      <xdr:colOff>275167</xdr:colOff>
      <xdr:row>23</xdr:row>
      <xdr:rowOff>148167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87C0DE2-E467-3E4A-9F8D-21D1F144D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</xdr:row>
      <xdr:rowOff>0</xdr:rowOff>
    </xdr:from>
    <xdr:to>
      <xdr:col>3</xdr:col>
      <xdr:colOff>2349500</xdr:colOff>
      <xdr:row>22</xdr:row>
      <xdr:rowOff>169334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571F7F8D-00EE-1747-984D-96F235DEA4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épenses47" displayName="Dépenses47" ref="A4:D31" totalsRowShown="0" headerRowDxfId="14" headerRowCellStyle="Normal">
  <autoFilter ref="A4:D31" xr:uid="{00000000-0009-0000-0100-000006000000}"/>
  <tableColumns count="4">
    <tableColumn id="1" xr3:uid="{00000000-0010-0000-0000-000001000000}" name="Nom" dataDxfId="13"/>
    <tableColumn id="4" xr3:uid="{00000000-0010-0000-0000-000004000000}" name="Libellé2"/>
    <tableColumn id="2" xr3:uid="{00000000-0010-0000-0000-000002000000}" name="Date" dataDxfId="12"/>
    <tableColumn id="3" xr3:uid="{00000000-0010-0000-0000-000003000000}" name="Montant" dataCellStyle="Monétaire"/>
  </tableColumns>
  <tableStyleInfo name="TableBudge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Dépenses478" displayName="Dépenses478" ref="J4:N8" totalsRowShown="0" headerRowDxfId="11" headerRowCellStyle="Normal">
  <autoFilter ref="J4:N8" xr:uid="{00000000-0009-0000-0100-000007000000}"/>
  <tableColumns count="5">
    <tableColumn id="1" xr3:uid="{00000000-0010-0000-0100-000001000000}" name="Libellé"/>
    <tableColumn id="2" xr3:uid="{00000000-0010-0000-0100-000002000000}" name="Date" dataDxfId="10"/>
    <tableColumn id="3" xr3:uid="{00000000-0010-0000-0100-000003000000}" name="Montant" dataCellStyle="Monétaire"/>
    <tableColumn id="4" xr3:uid="{D5DD2B87-DDFE-F042-9BCF-866C9CBD4FD4}" name="Taxes"/>
    <tableColumn id="5" xr3:uid="{55A7CAAA-7F2E-2F49-9498-67518DA15018}" name="Gain total" dataDxfId="9">
      <calculatedColumnFormula>Dépenses478[[#This Row],[Montant]]-Dépenses478[[#This Row],[Taxes]]</calculatedColumnFormula>
    </tableColumn>
  </tableColumns>
  <tableStyleInfo name="TableBudge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Dépenses6" displayName="Dépenses6" ref="B2:F37" totalsRowShown="0" headerRowDxfId="8" headerRowCellStyle="Normal">
  <autoFilter ref="B2:F37" xr:uid="{00000000-0009-0000-0100-000005000000}"/>
  <tableColumns count="5">
    <tableColumn id="1" xr3:uid="{00000000-0010-0000-0200-000001000000}" name="Libellé"/>
    <tableColumn id="2" xr3:uid="{00000000-0010-0000-0200-000002000000}" name="Source" dataDxfId="7"/>
    <tableColumn id="3" xr3:uid="{00000000-0010-0000-0200-000003000000}" name="Montant" dataDxfId="6" dataCellStyle="Monétaire"/>
    <tableColumn id="4" xr3:uid="{00000000-0010-0000-0200-000004000000}" name="Date" dataDxfId="5"/>
    <tableColumn id="5" xr3:uid="{00000000-0010-0000-0200-000005000000}" name="Rembourser " dataDxfId="4"/>
  </tableColumns>
  <tableStyleInfo name="TableBudge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evenu5" displayName="Revenu5" ref="A2:E6" headerRowDxfId="3">
  <autoFilter ref="A2:E6" xr:uid="{00000000-0009-0000-0100-000004000000}"/>
  <tableColumns count="5">
    <tableColumn id="1" xr3:uid="{00000000-0010-0000-0300-000001000000}" name="Libellé" totalsRowLabel="Total"/>
    <tableColumn id="2" xr3:uid="{00000000-0010-0000-0300-000002000000}" name="Source" totalsRowFunction="sum" dataDxfId="2"/>
    <tableColumn id="3" xr3:uid="{00000000-0010-0000-0300-000003000000}" name="Montant à rembourser" dataDxfId="1">
      <calculatedColumnFormula>Revenu5[[#This Row],[Avant Remboursement]]-Revenu5[[#This Row],[Remboursement]]</calculatedColumnFormula>
    </tableColumn>
    <tableColumn id="4" xr3:uid="{00000000-0010-0000-0300-000004000000}" name="Remboursement" dataCellStyle="Monétaire"/>
    <tableColumn id="5" xr3:uid="{00000000-0010-0000-0300-000005000000}" name="Avant Remboursement" dataDxfId="0"/>
  </tableColumns>
  <tableStyleInfo name="TableBudge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O34"/>
  <sheetViews>
    <sheetView showGridLines="0" zoomScale="70" zoomScaleNormal="70" workbookViewId="0">
      <selection activeCell="D26" sqref="D26"/>
    </sheetView>
  </sheetViews>
  <sheetFormatPr baseColWidth="10" defaultColWidth="8.7109375" defaultRowHeight="28.5" customHeight="1"/>
  <cols>
    <col min="1" max="1" width="3.28515625" customWidth="1"/>
    <col min="2" max="2" width="36" customWidth="1"/>
    <col min="3" max="3" width="20.28515625" customWidth="1"/>
    <col min="4" max="4" width="67" customWidth="1"/>
    <col min="5" max="5" width="25.85546875" customWidth="1"/>
    <col min="6" max="6" width="21.7109375" customWidth="1"/>
    <col min="7" max="7" width="16.42578125" bestFit="1" customWidth="1"/>
    <col min="8" max="8" width="14" customWidth="1"/>
    <col min="9" max="9" width="19.42578125" customWidth="1"/>
    <col min="10" max="10" width="18.42578125" bestFit="1" customWidth="1"/>
    <col min="11" max="11" width="17.7109375" bestFit="1" customWidth="1"/>
    <col min="12" max="12" width="10.42578125" bestFit="1" customWidth="1"/>
  </cols>
  <sheetData>
    <row r="1" spans="2:15" ht="35.25" customHeight="1">
      <c r="B1" s="7" t="s">
        <v>2</v>
      </c>
      <c r="C1" s="1"/>
    </row>
    <row r="2" spans="2:15" ht="37.5" customHeight="1">
      <c r="B2" s="1"/>
      <c r="C2" s="1"/>
    </row>
    <row r="3" spans="2:15" ht="30" customHeight="1">
      <c r="B3" s="2"/>
      <c r="E3" s="18"/>
    </row>
    <row r="4" spans="2:15" ht="20.5" customHeight="1">
      <c r="B4" s="19" t="s">
        <v>18</v>
      </c>
      <c r="C4" s="16"/>
      <c r="E4" s="19" t="s">
        <v>19</v>
      </c>
      <c r="I4" s="19" t="s">
        <v>25</v>
      </c>
      <c r="O4" s="19" t="s">
        <v>14</v>
      </c>
    </row>
    <row r="5" spans="2:15" ht="20.5" customHeight="1">
      <c r="E5" s="18"/>
    </row>
    <row r="6" spans="2:15" ht="20.5" customHeight="1">
      <c r="C6" s="16"/>
    </row>
    <row r="7" spans="2:15" ht="20.5" customHeight="1"/>
    <row r="8" spans="2:15" ht="20.5" customHeight="1">
      <c r="C8" s="9"/>
    </row>
    <row r="9" spans="2:15" ht="20.5" customHeight="1"/>
    <row r="10" spans="2:15" ht="20.5" customHeight="1">
      <c r="C10" s="16"/>
    </row>
    <row r="11" spans="2:15" ht="22.5" customHeight="1">
      <c r="B11" s="8"/>
    </row>
    <row r="12" spans="2:15" ht="35" customHeight="1">
      <c r="B12" s="1"/>
      <c r="F12" s="1"/>
      <c r="J12" s="1"/>
    </row>
    <row r="13" spans="2:15" ht="25" customHeight="1">
      <c r="B13" s="6"/>
      <c r="C13" s="13"/>
      <c r="D13" s="13"/>
      <c r="F13" s="6"/>
      <c r="G13" s="13"/>
      <c r="H13" s="13"/>
      <c r="J13" s="5"/>
      <c r="L13" s="5"/>
    </row>
    <row r="14" spans="2:15" ht="25" customHeight="1">
      <c r="C14" s="3"/>
      <c r="D14" s="14"/>
      <c r="G14" s="10"/>
      <c r="H14" s="14"/>
      <c r="L14" s="10"/>
    </row>
    <row r="15" spans="2:15" ht="25" customHeight="1">
      <c r="C15" s="3"/>
      <c r="D15" s="15"/>
      <c r="G15" s="10"/>
      <c r="H15" s="15"/>
      <c r="L15" s="10"/>
    </row>
    <row r="16" spans="2:15" ht="25" customHeight="1">
      <c r="C16" s="3"/>
      <c r="D16" s="15"/>
      <c r="G16" s="10"/>
      <c r="H16" s="15"/>
      <c r="L16" s="10"/>
    </row>
    <row r="17" spans="2:12" ht="25" customHeight="1">
      <c r="C17" s="3"/>
      <c r="D17" s="15"/>
      <c r="G17" s="10"/>
      <c r="H17" s="15"/>
      <c r="L17" s="10"/>
    </row>
    <row r="18" spans="2:12" ht="25" customHeight="1">
      <c r="C18" s="17"/>
      <c r="F18" s="10"/>
      <c r="L18" s="10"/>
    </row>
    <row r="19" spans="2:12" ht="25" customHeight="1">
      <c r="F19" s="10"/>
    </row>
    <row r="20" spans="2:12" ht="25" customHeight="1">
      <c r="F20" s="10"/>
    </row>
    <row r="21" spans="2:12" ht="25" customHeight="1">
      <c r="F21" s="10"/>
    </row>
    <row r="22" spans="2:12" ht="25" customHeight="1">
      <c r="F22" s="4"/>
    </row>
    <row r="23" spans="2:12" ht="25" customHeight="1"/>
    <row r="24" spans="2:12" ht="25" customHeight="1"/>
    <row r="25" spans="2:12" ht="25" customHeight="1"/>
    <row r="26" spans="2:12" ht="25" customHeight="1"/>
    <row r="27" spans="2:12" ht="25" customHeight="1"/>
    <row r="28" spans="2:12" ht="25" customHeight="1"/>
    <row r="29" spans="2:12" ht="25" customHeight="1"/>
    <row r="30" spans="2:12" ht="25" customHeight="1">
      <c r="B30" s="1"/>
      <c r="C30" s="4"/>
    </row>
    <row r="31" spans="2:12" ht="25" customHeight="1">
      <c r="B31" s="12"/>
      <c r="C31" s="6"/>
    </row>
    <row r="32" spans="2:12" ht="25" customHeight="1">
      <c r="B32" s="3"/>
      <c r="C32" s="10"/>
    </row>
    <row r="33" spans="2:3" ht="25" customHeight="1">
      <c r="B33" s="3"/>
      <c r="C33" s="10"/>
    </row>
    <row r="34" spans="2:3" ht="25" customHeight="1">
      <c r="B34" s="3"/>
      <c r="C34" s="10"/>
    </row>
  </sheetData>
  <phoneticPr fontId="10"/>
  <printOptions horizontalCentered="1"/>
  <pageMargins left="0.35" right="0.41" top="0.41" bottom="0.35" header="0.3" footer="0.3"/>
  <pageSetup paperSize="9" fitToHeight="0" orientation="portrait" horizontalDpi="4294967293" r:id="rId1"/>
  <headerFooter differentFirst="1">
    <oddFooter>&amp;CPage &amp;P of &amp;N</oddFooter>
  </headerFooter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609636D-F40A-475B-8403-2BE700E9E5AB}">
            <xm:f>'Données du graphique'!$B$6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39"/>
  <sheetViews>
    <sheetView tabSelected="1" topLeftCell="A4" zoomScale="80" zoomScaleNormal="80" workbookViewId="0">
      <selection activeCell="D31" sqref="D31"/>
    </sheetView>
  </sheetViews>
  <sheetFormatPr baseColWidth="10" defaultRowHeight="16"/>
  <cols>
    <col min="1" max="1" width="23.42578125" bestFit="1" customWidth="1"/>
    <col min="2" max="2" width="11.7109375" customWidth="1"/>
    <col min="3" max="3" width="10.85546875" bestFit="1" customWidth="1"/>
    <col min="4" max="4" width="10.7109375" bestFit="1" customWidth="1"/>
    <col min="5" max="5" width="25" customWidth="1"/>
    <col min="6" max="6" width="12.28515625" customWidth="1"/>
    <col min="7" max="7" width="17.7109375" customWidth="1"/>
    <col min="8" max="8" width="11.28515625" customWidth="1"/>
    <col min="9" max="9" width="4.5703125" customWidth="1"/>
    <col min="10" max="10" width="18" customWidth="1"/>
    <col min="11" max="11" width="12.85546875" customWidth="1"/>
    <col min="12" max="12" width="13" customWidth="1"/>
    <col min="13" max="13" width="9.28515625" bestFit="1" customWidth="1"/>
    <col min="14" max="14" width="12.28515625" bestFit="1" customWidth="1"/>
    <col min="15" max="15" width="3.85546875" customWidth="1"/>
    <col min="16" max="16" width="10" customWidth="1"/>
    <col min="18" max="18" width="12.28515625" customWidth="1"/>
    <col min="19" max="19" width="1.5703125" customWidth="1"/>
    <col min="20" max="20" width="15.7109375" customWidth="1"/>
  </cols>
  <sheetData>
    <row r="3" spans="1:20" ht="23">
      <c r="A3" s="1" t="s">
        <v>20</v>
      </c>
      <c r="B3" s="1"/>
      <c r="F3" s="35" t="s">
        <v>94</v>
      </c>
      <c r="G3" s="35" t="s">
        <v>72</v>
      </c>
      <c r="H3" s="6"/>
      <c r="I3" s="6"/>
      <c r="J3" s="1" t="s">
        <v>21</v>
      </c>
      <c r="P3" s="35" t="s">
        <v>94</v>
      </c>
      <c r="Q3" s="35" t="s">
        <v>72</v>
      </c>
      <c r="R3" s="6"/>
      <c r="T3" t="s">
        <v>100</v>
      </c>
    </row>
    <row r="4" spans="1:20" ht="19">
      <c r="A4" s="5" t="s">
        <v>22</v>
      </c>
      <c r="B4" s="6" t="s">
        <v>26</v>
      </c>
      <c r="C4" s="13" t="s">
        <v>15</v>
      </c>
      <c r="D4" s="13" t="s">
        <v>0</v>
      </c>
      <c r="E4" s="13" t="s">
        <v>41</v>
      </c>
      <c r="F4" s="42">
        <f>SUM(H4:H27)</f>
        <v>1007.03</v>
      </c>
      <c r="G4" s="30" t="s">
        <v>73</v>
      </c>
      <c r="H4" s="39">
        <f>SUM(D5)</f>
        <v>4.17</v>
      </c>
      <c r="I4" s="34"/>
      <c r="J4" s="6" t="s">
        <v>5</v>
      </c>
      <c r="K4" s="13" t="s">
        <v>15</v>
      </c>
      <c r="L4" s="13" t="s">
        <v>0</v>
      </c>
      <c r="M4" s="13" t="s">
        <v>126</v>
      </c>
      <c r="N4" s="45" t="s">
        <v>127</v>
      </c>
      <c r="P4" s="37">
        <f>SUM(R4:R14)</f>
        <v>1022</v>
      </c>
      <c r="Q4" s="30" t="s">
        <v>73</v>
      </c>
      <c r="R4" s="40">
        <v>0</v>
      </c>
      <c r="S4" s="30"/>
      <c r="T4" s="38">
        <f>SUM(F4,P4)</f>
        <v>2029.03</v>
      </c>
    </row>
    <row r="5" spans="1:20" ht="19">
      <c r="A5" s="30" t="s">
        <v>23</v>
      </c>
      <c r="B5" s="30" t="s">
        <v>17</v>
      </c>
      <c r="C5" s="31" t="s">
        <v>16</v>
      </c>
      <c r="D5" s="32">
        <v>4.17</v>
      </c>
      <c r="E5" s="33" t="s">
        <v>44</v>
      </c>
      <c r="F5" s="24"/>
      <c r="G5" s="30" t="s">
        <v>74</v>
      </c>
      <c r="H5" s="39">
        <f>SUM(D6:D8)</f>
        <v>155.84</v>
      </c>
      <c r="I5" s="34"/>
      <c r="J5" t="s">
        <v>40</v>
      </c>
      <c r="K5" s="3">
        <v>43770</v>
      </c>
      <c r="L5" s="14">
        <v>1100</v>
      </c>
      <c r="M5" s="46">
        <v>243</v>
      </c>
      <c r="N5" s="47">
        <f>Dépenses478[[#This Row],[Montant]]-Dépenses478[[#This Row],[Taxes]]</f>
        <v>857</v>
      </c>
      <c r="Q5" s="30" t="s">
        <v>74</v>
      </c>
      <c r="R5" s="40">
        <v>0</v>
      </c>
      <c r="S5" s="30"/>
    </row>
    <row r="6" spans="1:20" ht="19">
      <c r="A6" s="30" t="s">
        <v>24</v>
      </c>
      <c r="B6" s="30" t="s">
        <v>17</v>
      </c>
      <c r="C6" s="31">
        <v>43533</v>
      </c>
      <c r="D6" s="32">
        <v>34</v>
      </c>
      <c r="E6" s="33" t="s">
        <v>43</v>
      </c>
      <c r="F6" s="14"/>
      <c r="G6" s="30" t="s">
        <v>75</v>
      </c>
      <c r="H6" s="39">
        <v>0</v>
      </c>
      <c r="I6" s="14"/>
      <c r="J6" t="s">
        <v>99</v>
      </c>
      <c r="K6" s="3">
        <v>43784</v>
      </c>
      <c r="L6" s="14">
        <v>165</v>
      </c>
      <c r="M6" s="15">
        <v>0</v>
      </c>
      <c r="N6" s="47">
        <f>Dépenses478[[#This Row],[Montant]]-Dépenses478[[#This Row],[Taxes]]</f>
        <v>165</v>
      </c>
      <c r="Q6" s="30" t="s">
        <v>75</v>
      </c>
      <c r="R6" s="40">
        <v>0</v>
      </c>
      <c r="S6" s="30"/>
    </row>
    <row r="7" spans="1:20" ht="19">
      <c r="A7" s="30" t="s">
        <v>60</v>
      </c>
      <c r="B7" s="30" t="s">
        <v>17</v>
      </c>
      <c r="C7" s="31">
        <v>43549</v>
      </c>
      <c r="D7" s="32">
        <v>104.13</v>
      </c>
      <c r="E7" s="33" t="s">
        <v>42</v>
      </c>
      <c r="F7" s="24"/>
      <c r="G7" s="30" t="s">
        <v>76</v>
      </c>
      <c r="H7" s="39">
        <f>SUM(D9:D14)</f>
        <v>170.71</v>
      </c>
      <c r="I7" s="34"/>
      <c r="K7" s="3"/>
      <c r="L7" s="14"/>
      <c r="N7" s="47">
        <f>Dépenses478[[#This Row],[Montant]]-Dépenses478[[#This Row],[Taxes]]</f>
        <v>0</v>
      </c>
      <c r="Q7" s="30" t="s">
        <v>76</v>
      </c>
      <c r="R7" s="40">
        <f>SUM(L9:L14)</f>
        <v>0</v>
      </c>
      <c r="S7" s="30"/>
    </row>
    <row r="8" spans="1:20" ht="19">
      <c r="A8" s="30" t="s">
        <v>61</v>
      </c>
      <c r="B8" s="30" t="s">
        <v>17</v>
      </c>
      <c r="C8" s="31">
        <v>43537</v>
      </c>
      <c r="D8" s="32">
        <v>17.71</v>
      </c>
      <c r="E8" s="33" t="s">
        <v>45</v>
      </c>
      <c r="F8" s="24"/>
      <c r="G8" s="30" t="s">
        <v>77</v>
      </c>
      <c r="H8" s="39">
        <f>D15</f>
        <v>162.91999999999999</v>
      </c>
      <c r="I8" s="24"/>
      <c r="K8" s="3"/>
      <c r="L8" s="14"/>
      <c r="N8" s="47">
        <f>Dépenses478[[#This Row],[Montant]]-Dépenses478[[#This Row],[Taxes]]</f>
        <v>0</v>
      </c>
      <c r="Q8" s="30" t="s">
        <v>77</v>
      </c>
      <c r="R8" s="40">
        <f>L15</f>
        <v>0</v>
      </c>
      <c r="S8" s="30"/>
    </row>
    <row r="9" spans="1:20" ht="19">
      <c r="A9" s="30" t="s">
        <v>62</v>
      </c>
      <c r="B9" s="30" t="s">
        <v>17</v>
      </c>
      <c r="C9" s="31">
        <v>43586</v>
      </c>
      <c r="D9" s="32">
        <v>17</v>
      </c>
      <c r="E9" s="33" t="s">
        <v>67</v>
      </c>
      <c r="F9" s="24"/>
      <c r="G9" s="30" t="s">
        <v>79</v>
      </c>
      <c r="H9" s="39">
        <v>0</v>
      </c>
      <c r="I9" s="24"/>
      <c r="Q9" s="30" t="s">
        <v>79</v>
      </c>
      <c r="R9" s="40">
        <v>0</v>
      </c>
      <c r="S9" s="30"/>
    </row>
    <row r="10" spans="1:20" ht="19">
      <c r="A10" s="30" t="s">
        <v>63</v>
      </c>
      <c r="B10" s="30" t="s">
        <v>17</v>
      </c>
      <c r="C10" s="31">
        <v>43599</v>
      </c>
      <c r="D10" s="32">
        <v>44.63</v>
      </c>
      <c r="E10" s="33" t="s">
        <v>68</v>
      </c>
      <c r="F10" s="33"/>
      <c r="G10" s="30" t="s">
        <v>80</v>
      </c>
      <c r="H10" s="39">
        <v>0</v>
      </c>
      <c r="Q10" s="30" t="s">
        <v>80</v>
      </c>
      <c r="R10" s="40">
        <v>0</v>
      </c>
      <c r="S10" s="30"/>
    </row>
    <row r="11" spans="1:20" ht="19">
      <c r="A11" s="30"/>
      <c r="B11" s="30" t="s">
        <v>17</v>
      </c>
      <c r="C11" s="31">
        <v>43599</v>
      </c>
      <c r="D11" s="32">
        <v>28.33</v>
      </c>
      <c r="E11" s="33" t="s">
        <v>138</v>
      </c>
      <c r="F11" s="33"/>
      <c r="G11" s="30" t="s">
        <v>81</v>
      </c>
      <c r="H11" s="39">
        <f>SUM(D16,D17)</f>
        <v>123.25</v>
      </c>
      <c r="Q11" s="30" t="s">
        <v>81</v>
      </c>
      <c r="R11" s="40">
        <v>0</v>
      </c>
      <c r="S11" s="30"/>
    </row>
    <row r="12" spans="1:20" ht="19">
      <c r="A12" s="30" t="s">
        <v>64</v>
      </c>
      <c r="B12" s="30" t="s">
        <v>17</v>
      </c>
      <c r="C12" s="31">
        <v>43599</v>
      </c>
      <c r="D12" s="32">
        <v>37.54</v>
      </c>
      <c r="E12" s="33" t="s">
        <v>69</v>
      </c>
      <c r="F12" s="33"/>
      <c r="G12" s="30" t="s">
        <v>82</v>
      </c>
      <c r="H12" s="39">
        <f>SUM(D18,D19)</f>
        <v>206.13</v>
      </c>
      <c r="Q12" s="30" t="s">
        <v>82</v>
      </c>
      <c r="R12" s="40">
        <f>SUM(L16,L17)</f>
        <v>0</v>
      </c>
      <c r="S12" s="30"/>
    </row>
    <row r="13" spans="1:20" ht="19">
      <c r="A13" s="30" t="s">
        <v>65</v>
      </c>
      <c r="B13" s="30" t="s">
        <v>17</v>
      </c>
      <c r="C13" s="31">
        <v>43613</v>
      </c>
      <c r="D13" s="32">
        <v>9.2100000000000009</v>
      </c>
      <c r="E13" s="33" t="s">
        <v>70</v>
      </c>
      <c r="F13" s="33"/>
      <c r="G13" s="30" t="s">
        <v>83</v>
      </c>
      <c r="H13" s="39">
        <f>SUM(D21,D22,D23)</f>
        <v>37.17</v>
      </c>
      <c r="Q13" s="30" t="s">
        <v>83</v>
      </c>
      <c r="R13" s="40">
        <f>SUM(N5:N6)</f>
        <v>1022</v>
      </c>
      <c r="S13" s="30"/>
    </row>
    <row r="14" spans="1:20" ht="19">
      <c r="A14" s="30" t="s">
        <v>66</v>
      </c>
      <c r="B14" s="30" t="s">
        <v>17</v>
      </c>
      <c r="C14" s="31">
        <v>43614</v>
      </c>
      <c r="D14" s="32">
        <v>34</v>
      </c>
      <c r="E14" s="33" t="s">
        <v>71</v>
      </c>
      <c r="F14" s="33"/>
      <c r="G14" s="30" t="s">
        <v>84</v>
      </c>
      <c r="H14" s="39">
        <f>SUM(D24:D28)</f>
        <v>129.84</v>
      </c>
      <c r="Q14" s="30" t="s">
        <v>84</v>
      </c>
      <c r="R14" s="40"/>
      <c r="S14" s="30"/>
    </row>
    <row r="15" spans="1:20" ht="19">
      <c r="A15" s="30" t="s">
        <v>63</v>
      </c>
      <c r="B15" s="30" t="s">
        <v>17</v>
      </c>
      <c r="C15" s="31">
        <v>43637</v>
      </c>
      <c r="D15" s="32">
        <v>162.91999999999999</v>
      </c>
      <c r="E15" s="33" t="s">
        <v>78</v>
      </c>
      <c r="G15">
        <v>2020</v>
      </c>
      <c r="S15" s="30"/>
    </row>
    <row r="16" spans="1:20" ht="19">
      <c r="A16" s="30" t="s">
        <v>89</v>
      </c>
      <c r="B16" s="30" t="s">
        <v>17</v>
      </c>
      <c r="C16" s="31">
        <v>43712</v>
      </c>
      <c r="D16" s="32">
        <v>26.92</v>
      </c>
      <c r="E16" s="33" t="s">
        <v>90</v>
      </c>
      <c r="G16" s="30" t="s">
        <v>139</v>
      </c>
      <c r="H16" s="32">
        <f>D29</f>
        <v>17</v>
      </c>
      <c r="Q16" s="30"/>
      <c r="R16" s="30"/>
      <c r="S16" s="30"/>
    </row>
    <row r="17" spans="1:19" ht="19">
      <c r="A17" s="30" t="s">
        <v>109</v>
      </c>
      <c r="B17" s="30" t="s">
        <v>17</v>
      </c>
      <c r="C17" s="31">
        <v>43737</v>
      </c>
      <c r="D17" s="32">
        <v>96.33</v>
      </c>
      <c r="E17" s="33" t="s">
        <v>98</v>
      </c>
      <c r="G17" s="30" t="s">
        <v>73</v>
      </c>
      <c r="H17" s="32">
        <v>0</v>
      </c>
      <c r="Q17" s="30"/>
      <c r="R17" s="30"/>
      <c r="S17" s="30"/>
    </row>
    <row r="18" spans="1:19" ht="19">
      <c r="A18" s="30" t="s">
        <v>105</v>
      </c>
      <c r="B18" s="30" t="s">
        <v>17</v>
      </c>
      <c r="C18" s="31">
        <v>43739</v>
      </c>
      <c r="D18" s="32">
        <v>163.63</v>
      </c>
      <c r="E18" s="33" t="s">
        <v>103</v>
      </c>
      <c r="G18" s="30" t="s">
        <v>74</v>
      </c>
      <c r="H18" s="32">
        <v>0</v>
      </c>
      <c r="Q18" s="30"/>
      <c r="R18" s="30"/>
      <c r="S18" s="30"/>
    </row>
    <row r="19" spans="1:19" ht="19">
      <c r="A19" s="30"/>
      <c r="B19" s="30" t="s">
        <v>17</v>
      </c>
      <c r="C19" s="31">
        <v>43745</v>
      </c>
      <c r="D19" s="32">
        <v>42.5</v>
      </c>
      <c r="E19" s="33" t="s">
        <v>104</v>
      </c>
      <c r="G19" s="30" t="s">
        <v>75</v>
      </c>
      <c r="H19" s="15">
        <v>0</v>
      </c>
      <c r="Q19" s="30"/>
      <c r="R19" s="30"/>
      <c r="S19" s="30"/>
    </row>
    <row r="20" spans="1:19" ht="19">
      <c r="A20" s="30" t="s">
        <v>110</v>
      </c>
      <c r="B20" s="30" t="s">
        <v>17</v>
      </c>
      <c r="C20" s="31">
        <v>43770</v>
      </c>
      <c r="D20" s="32">
        <v>9.2100000000000009</v>
      </c>
      <c r="E20" s="33" t="s">
        <v>111</v>
      </c>
      <c r="G20" s="30" t="s">
        <v>76</v>
      </c>
      <c r="H20" s="15">
        <v>0</v>
      </c>
    </row>
    <row r="21" spans="1:19" ht="19">
      <c r="A21" s="30" t="s">
        <v>119</v>
      </c>
      <c r="B21" s="30" t="s">
        <v>17</v>
      </c>
      <c r="C21" s="31">
        <v>43782</v>
      </c>
      <c r="D21" s="32">
        <v>17</v>
      </c>
      <c r="E21" s="33" t="s">
        <v>115</v>
      </c>
      <c r="G21" s="30" t="s">
        <v>77</v>
      </c>
      <c r="H21" s="15">
        <v>0</v>
      </c>
    </row>
    <row r="22" spans="1:19" ht="19">
      <c r="A22" s="30" t="s">
        <v>121</v>
      </c>
      <c r="B22" s="30" t="s">
        <v>17</v>
      </c>
      <c r="C22" s="31">
        <v>43783</v>
      </c>
      <c r="D22" s="32">
        <v>14.17</v>
      </c>
      <c r="E22" s="33" t="s">
        <v>118</v>
      </c>
      <c r="G22" s="30" t="s">
        <v>79</v>
      </c>
      <c r="H22" s="15">
        <v>0</v>
      </c>
    </row>
    <row r="23" spans="1:19" ht="19">
      <c r="A23" s="30" t="s">
        <v>122</v>
      </c>
      <c r="B23" s="30" t="s">
        <v>123</v>
      </c>
      <c r="C23" s="31">
        <v>43797</v>
      </c>
      <c r="D23" s="32">
        <v>6</v>
      </c>
      <c r="E23" s="33"/>
      <c r="G23" s="30" t="s">
        <v>80</v>
      </c>
      <c r="H23" s="15">
        <v>0</v>
      </c>
    </row>
    <row r="24" spans="1:19" ht="19">
      <c r="A24" s="30" t="s">
        <v>134</v>
      </c>
      <c r="B24" s="30" t="s">
        <v>17</v>
      </c>
      <c r="C24" s="31">
        <v>43806</v>
      </c>
      <c r="D24" s="32">
        <v>10.63</v>
      </c>
      <c r="E24" s="33" t="s">
        <v>128</v>
      </c>
      <c r="G24" s="30" t="s">
        <v>81</v>
      </c>
      <c r="H24" s="15">
        <v>0</v>
      </c>
    </row>
    <row r="25" spans="1:19" ht="19">
      <c r="A25" s="30" t="s">
        <v>34</v>
      </c>
      <c r="B25" s="30" t="s">
        <v>123</v>
      </c>
      <c r="C25" s="31">
        <v>43806</v>
      </c>
      <c r="D25" s="32">
        <v>25</v>
      </c>
      <c r="E25" s="33"/>
      <c r="G25" s="30" t="s">
        <v>82</v>
      </c>
      <c r="H25" s="15">
        <v>0</v>
      </c>
    </row>
    <row r="26" spans="1:19" ht="19">
      <c r="A26" s="30" t="s">
        <v>133</v>
      </c>
      <c r="B26" s="30" t="s">
        <v>17</v>
      </c>
      <c r="C26" s="31">
        <v>43807</v>
      </c>
      <c r="D26" s="32">
        <v>48.88</v>
      </c>
      <c r="E26" s="33" t="s">
        <v>129</v>
      </c>
      <c r="G26" s="30" t="s">
        <v>83</v>
      </c>
      <c r="H26" s="15">
        <v>0</v>
      </c>
    </row>
    <row r="27" spans="1:19" ht="19">
      <c r="A27" s="30" t="s">
        <v>135</v>
      </c>
      <c r="B27" s="30" t="s">
        <v>17</v>
      </c>
      <c r="C27" s="31">
        <v>43807</v>
      </c>
      <c r="D27" s="32">
        <v>28.33</v>
      </c>
      <c r="E27" s="33" t="s">
        <v>131</v>
      </c>
      <c r="G27" s="30" t="s">
        <v>84</v>
      </c>
      <c r="H27" s="15">
        <v>0</v>
      </c>
    </row>
    <row r="28" spans="1:19" ht="19">
      <c r="A28" s="30" t="s">
        <v>137</v>
      </c>
      <c r="B28" s="30" t="s">
        <v>123</v>
      </c>
      <c r="C28" s="31">
        <v>43814</v>
      </c>
      <c r="D28" s="32">
        <v>17</v>
      </c>
      <c r="E28" s="33"/>
    </row>
    <row r="29" spans="1:19" ht="19">
      <c r="A29" s="30" t="s">
        <v>143</v>
      </c>
      <c r="B29" s="30" t="s">
        <v>17</v>
      </c>
      <c r="C29" s="31">
        <v>43858</v>
      </c>
      <c r="D29" s="32">
        <v>17</v>
      </c>
      <c r="E29" s="33" t="s">
        <v>144</v>
      </c>
    </row>
    <row r="30" spans="1:19" ht="19">
      <c r="A30" s="30" t="s">
        <v>145</v>
      </c>
      <c r="B30" s="30" t="s">
        <v>146</v>
      </c>
      <c r="C30" s="31">
        <v>43866</v>
      </c>
      <c r="D30" s="49">
        <v>22</v>
      </c>
      <c r="E30" s="33"/>
    </row>
    <row r="31" spans="1:19" ht="19">
      <c r="A31" s="30"/>
      <c r="B31" s="30"/>
      <c r="C31" s="31"/>
      <c r="D31" s="32"/>
      <c r="E31" s="33"/>
    </row>
    <row r="32" spans="1:19" ht="19">
      <c r="B32" s="30"/>
      <c r="C32" s="31"/>
      <c r="D32" s="32"/>
      <c r="E32" s="33"/>
    </row>
    <row r="33" spans="2:5" ht="19">
      <c r="B33" s="30"/>
      <c r="C33" s="31"/>
      <c r="D33" s="32"/>
      <c r="E33" s="33"/>
    </row>
    <row r="34" spans="2:5" ht="19">
      <c r="B34" s="30"/>
      <c r="C34" s="31"/>
      <c r="D34" s="32"/>
      <c r="E34" s="33"/>
    </row>
    <row r="35" spans="2:5" ht="19">
      <c r="B35" s="30"/>
      <c r="C35" s="31"/>
      <c r="D35" s="32"/>
      <c r="E35" s="33"/>
    </row>
    <row r="36" spans="2:5" ht="19">
      <c r="B36" s="30"/>
      <c r="C36" s="31"/>
      <c r="D36" s="32"/>
      <c r="E36" s="33"/>
    </row>
    <row r="37" spans="2:5" ht="19">
      <c r="B37" s="30"/>
      <c r="C37" s="31"/>
      <c r="D37" s="32"/>
      <c r="E37" s="33"/>
    </row>
    <row r="38" spans="2:5" ht="19">
      <c r="B38" s="30"/>
      <c r="D38" s="32"/>
      <c r="E38" s="33"/>
    </row>
    <row r="39" spans="2:5" ht="19">
      <c r="B39" s="30"/>
      <c r="E39" s="33"/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2"/>
  <sheetViews>
    <sheetView topLeftCell="A11" zoomScale="85" workbookViewId="0">
      <selection activeCell="B41" sqref="B41"/>
    </sheetView>
  </sheetViews>
  <sheetFormatPr baseColWidth="10" defaultRowHeight="16"/>
  <cols>
    <col min="2" max="2" width="57.42578125" customWidth="1"/>
    <col min="3" max="3" width="18.140625" customWidth="1"/>
    <col min="4" max="4" width="19.7109375" customWidth="1"/>
    <col min="6" max="6" width="10.7109375" style="25"/>
    <col min="9" max="9" width="16.42578125" customWidth="1"/>
  </cols>
  <sheetData>
    <row r="1" spans="1:13" ht="23">
      <c r="B1" s="1" t="s">
        <v>4</v>
      </c>
    </row>
    <row r="2" spans="1:13">
      <c r="A2" t="s">
        <v>48</v>
      </c>
      <c r="B2" s="6" t="s">
        <v>5</v>
      </c>
      <c r="C2" s="13" t="s">
        <v>6</v>
      </c>
      <c r="D2" s="13" t="s">
        <v>0</v>
      </c>
      <c r="E2" s="13" t="s">
        <v>15</v>
      </c>
      <c r="F2" s="13" t="s">
        <v>35</v>
      </c>
      <c r="I2" t="s">
        <v>37</v>
      </c>
      <c r="K2" t="s">
        <v>46</v>
      </c>
      <c r="L2" t="s">
        <v>85</v>
      </c>
    </row>
    <row r="3" spans="1:13">
      <c r="A3">
        <v>1</v>
      </c>
      <c r="B3" t="s">
        <v>13</v>
      </c>
      <c r="C3" s="10" t="s">
        <v>10</v>
      </c>
      <c r="D3" s="21">
        <v>6915.9</v>
      </c>
      <c r="E3" s="20"/>
      <c r="F3" s="41" t="s">
        <v>95</v>
      </c>
    </row>
    <row r="4" spans="1:13">
      <c r="A4">
        <f>A3+1</f>
        <v>2</v>
      </c>
      <c r="B4" t="s">
        <v>9</v>
      </c>
      <c r="C4" s="10" t="s">
        <v>11</v>
      </c>
      <c r="D4" s="22">
        <v>60.11</v>
      </c>
      <c r="E4" s="20"/>
      <c r="F4" s="41" t="s">
        <v>95</v>
      </c>
      <c r="I4" t="s">
        <v>95</v>
      </c>
      <c r="J4" s="23">
        <f>SUM(D18,D19,D20,D21,D22,D27,D37,D38,D39)</f>
        <v>152.25</v>
      </c>
      <c r="K4" s="23">
        <f>J4-L4</f>
        <v>152.25</v>
      </c>
      <c r="L4" s="15"/>
    </row>
    <row r="5" spans="1:13">
      <c r="A5">
        <f t="shared" ref="A5:A52" si="0">A4+1</f>
        <v>3</v>
      </c>
      <c r="B5" t="s">
        <v>9</v>
      </c>
      <c r="C5" s="10" t="s">
        <v>12</v>
      </c>
      <c r="D5" s="22">
        <v>23.5</v>
      </c>
      <c r="E5" s="20"/>
      <c r="F5" s="41" t="s">
        <v>95</v>
      </c>
      <c r="L5" s="15"/>
    </row>
    <row r="6" spans="1:13">
      <c r="A6">
        <f t="shared" si="0"/>
        <v>4</v>
      </c>
      <c r="B6" t="s">
        <v>49</v>
      </c>
      <c r="C6" s="10" t="s">
        <v>32</v>
      </c>
      <c r="D6" s="22">
        <v>14.67</v>
      </c>
      <c r="E6" s="20">
        <v>43514</v>
      </c>
      <c r="F6" s="25" t="s">
        <v>34</v>
      </c>
      <c r="I6" t="s">
        <v>36</v>
      </c>
      <c r="J6" s="23">
        <f>SUM(D7,D8,D9,D14,D15,D16,D17,D28,D29,D31,D32,D33,D34,D35,D36)+11.78</f>
        <v>234.71</v>
      </c>
      <c r="K6" s="23">
        <f>J6-L6</f>
        <v>234.71</v>
      </c>
      <c r="L6" s="15"/>
    </row>
    <row r="7" spans="1:13">
      <c r="A7">
        <f t="shared" si="0"/>
        <v>5</v>
      </c>
      <c r="B7" t="s">
        <v>27</v>
      </c>
      <c r="C7" s="10" t="s">
        <v>28</v>
      </c>
      <c r="D7" s="22">
        <v>4.16</v>
      </c>
      <c r="E7" s="20">
        <v>43536</v>
      </c>
      <c r="F7" s="25" t="s">
        <v>36</v>
      </c>
      <c r="J7" s="23"/>
      <c r="K7" s="23"/>
      <c r="L7" s="15"/>
      <c r="M7" s="15"/>
    </row>
    <row r="8" spans="1:13">
      <c r="A8">
        <f t="shared" si="0"/>
        <v>6</v>
      </c>
      <c r="B8" t="s">
        <v>29</v>
      </c>
      <c r="C8" s="10" t="s">
        <v>28</v>
      </c>
      <c r="D8" s="22">
        <v>4.16</v>
      </c>
      <c r="E8" s="20">
        <v>43536</v>
      </c>
      <c r="F8" s="25" t="s">
        <v>36</v>
      </c>
      <c r="I8" t="s">
        <v>34</v>
      </c>
      <c r="J8" s="23">
        <f>SUM(D11,D12,D13,D25,D10,D24,D6)</f>
        <v>464.44</v>
      </c>
      <c r="K8" s="23">
        <f>J8-L8</f>
        <v>464.44</v>
      </c>
      <c r="L8" s="15"/>
      <c r="M8" s="15"/>
    </row>
    <row r="9" spans="1:13">
      <c r="A9">
        <f t="shared" si="0"/>
        <v>7</v>
      </c>
      <c r="B9" t="s">
        <v>30</v>
      </c>
      <c r="C9" s="10" t="s">
        <v>28</v>
      </c>
      <c r="D9" s="22">
        <v>4.16</v>
      </c>
      <c r="E9" s="20">
        <v>43545</v>
      </c>
      <c r="F9" s="25" t="s">
        <v>36</v>
      </c>
      <c r="K9" s="23"/>
      <c r="L9" s="15"/>
    </row>
    <row r="10" spans="1:13">
      <c r="A10">
        <f t="shared" si="0"/>
        <v>8</v>
      </c>
      <c r="B10" t="s">
        <v>31</v>
      </c>
      <c r="C10" s="10" t="s">
        <v>10</v>
      </c>
      <c r="D10" s="22">
        <v>86.76</v>
      </c>
      <c r="E10" s="20">
        <v>43549</v>
      </c>
      <c r="F10" s="25" t="s">
        <v>34</v>
      </c>
      <c r="I10" t="s">
        <v>92</v>
      </c>
      <c r="J10" s="23">
        <f>SUM(D24,D26)</f>
        <v>55.59</v>
      </c>
      <c r="K10" s="23">
        <f t="shared" ref="K10" si="1">J10-L10</f>
        <v>55.59</v>
      </c>
      <c r="L10" s="15"/>
    </row>
    <row r="11" spans="1:13">
      <c r="A11">
        <f t="shared" si="0"/>
        <v>9</v>
      </c>
      <c r="B11" t="s">
        <v>33</v>
      </c>
      <c r="C11" s="10" t="s">
        <v>32</v>
      </c>
      <c r="D11" s="22">
        <v>9.34</v>
      </c>
      <c r="E11" s="20">
        <v>43555</v>
      </c>
      <c r="F11" s="25" t="s">
        <v>34</v>
      </c>
      <c r="L11" s="15"/>
    </row>
    <row r="12" spans="1:13">
      <c r="A12">
        <f t="shared" si="0"/>
        <v>10</v>
      </c>
      <c r="B12" t="s">
        <v>31</v>
      </c>
      <c r="C12" s="10" t="s">
        <v>10</v>
      </c>
      <c r="D12" s="22">
        <v>114.4</v>
      </c>
      <c r="E12" s="20">
        <v>43556</v>
      </c>
      <c r="F12" s="25" t="s">
        <v>34</v>
      </c>
      <c r="I12" t="s">
        <v>47</v>
      </c>
      <c r="J12" s="23">
        <v>7000</v>
      </c>
      <c r="K12" s="23">
        <f>J12-L12</f>
        <v>6700</v>
      </c>
      <c r="L12" s="15">
        <v>300</v>
      </c>
    </row>
    <row r="13" spans="1:13">
      <c r="A13">
        <f t="shared" si="0"/>
        <v>11</v>
      </c>
      <c r="B13" t="s">
        <v>39</v>
      </c>
      <c r="C13" s="10" t="s">
        <v>38</v>
      </c>
      <c r="D13" s="22">
        <v>210</v>
      </c>
      <c r="E13" s="20">
        <v>43557</v>
      </c>
      <c r="F13" s="25" t="s">
        <v>34</v>
      </c>
    </row>
    <row r="14" spans="1:13">
      <c r="A14">
        <f t="shared" si="0"/>
        <v>12</v>
      </c>
      <c r="B14" t="s">
        <v>51</v>
      </c>
      <c r="C14" s="10" t="s">
        <v>28</v>
      </c>
      <c r="D14" s="22">
        <v>3.91</v>
      </c>
      <c r="E14" s="20">
        <v>43567</v>
      </c>
      <c r="F14" s="25" t="s">
        <v>36</v>
      </c>
      <c r="I14" t="s">
        <v>93</v>
      </c>
      <c r="J14" s="44">
        <f>SUM(J4,J6,J8,J10,J12)</f>
        <v>7906.99</v>
      </c>
    </row>
    <row r="15" spans="1:13">
      <c r="A15">
        <f t="shared" si="0"/>
        <v>13</v>
      </c>
      <c r="B15" t="s">
        <v>50</v>
      </c>
      <c r="C15" s="10" t="s">
        <v>28</v>
      </c>
      <c r="D15" s="22">
        <v>9.1</v>
      </c>
      <c r="E15" s="20">
        <v>43568</v>
      </c>
      <c r="F15" s="25" t="s">
        <v>36</v>
      </c>
    </row>
    <row r="16" spans="1:13">
      <c r="A16">
        <f t="shared" si="0"/>
        <v>14</v>
      </c>
      <c r="B16" t="s">
        <v>52</v>
      </c>
      <c r="C16" s="10" t="s">
        <v>53</v>
      </c>
      <c r="D16" s="22">
        <v>4.55</v>
      </c>
      <c r="E16" s="20">
        <v>43588</v>
      </c>
      <c r="F16" s="25" t="s">
        <v>36</v>
      </c>
    </row>
    <row r="17" spans="1:6">
      <c r="A17">
        <f t="shared" si="0"/>
        <v>15</v>
      </c>
      <c r="B17" s="26" t="s">
        <v>54</v>
      </c>
      <c r="C17" s="27" t="s">
        <v>10</v>
      </c>
      <c r="D17" s="28">
        <v>79.2</v>
      </c>
      <c r="E17" s="29">
        <v>43590</v>
      </c>
      <c r="F17" s="25" t="s">
        <v>36</v>
      </c>
    </row>
    <row r="18" spans="1:6">
      <c r="A18">
        <f t="shared" si="0"/>
        <v>16</v>
      </c>
      <c r="B18" s="26" t="s">
        <v>55</v>
      </c>
      <c r="C18" s="10" t="s">
        <v>53</v>
      </c>
      <c r="D18" s="28">
        <v>9.1</v>
      </c>
      <c r="E18" s="29">
        <v>43602</v>
      </c>
      <c r="F18" s="25" t="s">
        <v>95</v>
      </c>
    </row>
    <row r="19" spans="1:6">
      <c r="A19">
        <f t="shared" si="0"/>
        <v>17</v>
      </c>
      <c r="B19" s="26" t="s">
        <v>56</v>
      </c>
      <c r="C19" s="27" t="s">
        <v>10</v>
      </c>
      <c r="D19" s="28">
        <v>19.600000000000001</v>
      </c>
      <c r="E19" s="29">
        <v>43599</v>
      </c>
      <c r="F19" s="25" t="s">
        <v>95</v>
      </c>
    </row>
    <row r="20" spans="1:6">
      <c r="A20">
        <f t="shared" si="0"/>
        <v>18</v>
      </c>
      <c r="B20" s="26" t="s">
        <v>57</v>
      </c>
      <c r="C20" s="10" t="s">
        <v>53</v>
      </c>
      <c r="D20" s="22">
        <v>4.55</v>
      </c>
      <c r="E20" s="20">
        <v>43606</v>
      </c>
      <c r="F20" s="25" t="s">
        <v>95</v>
      </c>
    </row>
    <row r="21" spans="1:6">
      <c r="A21">
        <f t="shared" si="0"/>
        <v>19</v>
      </c>
      <c r="B21" s="26" t="s">
        <v>58</v>
      </c>
      <c r="C21" s="10" t="s">
        <v>53</v>
      </c>
      <c r="D21" s="22">
        <v>4.55</v>
      </c>
      <c r="E21" s="20">
        <v>43613</v>
      </c>
      <c r="F21" s="25" t="s">
        <v>95</v>
      </c>
    </row>
    <row r="22" spans="1:6">
      <c r="A22">
        <f t="shared" si="0"/>
        <v>20</v>
      </c>
      <c r="B22" s="26" t="s">
        <v>59</v>
      </c>
      <c r="C22" s="10" t="s">
        <v>53</v>
      </c>
      <c r="D22" s="22">
        <v>4.55</v>
      </c>
      <c r="E22" s="20">
        <v>43614</v>
      </c>
      <c r="F22" s="25" t="s">
        <v>95</v>
      </c>
    </row>
    <row r="23" spans="1:6">
      <c r="A23">
        <f t="shared" si="0"/>
        <v>21</v>
      </c>
      <c r="B23" t="s">
        <v>91</v>
      </c>
      <c r="C23" s="10" t="s">
        <v>32</v>
      </c>
      <c r="D23" s="22">
        <f>27.69+25</f>
        <v>52.69</v>
      </c>
      <c r="E23" s="20">
        <v>43717</v>
      </c>
      <c r="F23" s="25" t="s">
        <v>92</v>
      </c>
    </row>
    <row r="24" spans="1:6">
      <c r="A24">
        <f t="shared" si="0"/>
        <v>22</v>
      </c>
      <c r="B24" t="s">
        <v>97</v>
      </c>
      <c r="C24" s="10" t="s">
        <v>32</v>
      </c>
      <c r="D24" s="22">
        <v>15.99</v>
      </c>
      <c r="E24" s="20">
        <v>43722</v>
      </c>
      <c r="F24" s="25" t="s">
        <v>34</v>
      </c>
    </row>
    <row r="25" spans="1:6">
      <c r="A25">
        <f t="shared" si="0"/>
        <v>23</v>
      </c>
      <c r="B25" t="s">
        <v>102</v>
      </c>
      <c r="C25" s="10" t="s">
        <v>101</v>
      </c>
      <c r="D25" s="22">
        <v>13.28</v>
      </c>
      <c r="E25" s="20">
        <v>43738</v>
      </c>
      <c r="F25" s="25" t="s">
        <v>34</v>
      </c>
    </row>
    <row r="26" spans="1:6">
      <c r="A26">
        <f t="shared" si="0"/>
        <v>24</v>
      </c>
      <c r="B26" t="s">
        <v>31</v>
      </c>
      <c r="C26" s="10" t="s">
        <v>10</v>
      </c>
      <c r="D26" s="22">
        <v>39.6</v>
      </c>
      <c r="E26" s="20">
        <v>43739</v>
      </c>
      <c r="F26" s="25" t="s">
        <v>92</v>
      </c>
    </row>
    <row r="27" spans="1:6">
      <c r="A27">
        <f t="shared" si="0"/>
        <v>25</v>
      </c>
      <c r="B27" t="s">
        <v>31</v>
      </c>
      <c r="C27" s="10" t="s">
        <v>10</v>
      </c>
      <c r="D27" s="22">
        <v>39.6</v>
      </c>
      <c r="E27" s="20">
        <v>43741</v>
      </c>
      <c r="F27" s="25" t="s">
        <v>95</v>
      </c>
    </row>
    <row r="28" spans="1:6">
      <c r="A28">
        <f t="shared" si="0"/>
        <v>26</v>
      </c>
      <c r="B28" t="s">
        <v>31</v>
      </c>
      <c r="C28" s="10" t="s">
        <v>10</v>
      </c>
      <c r="D28" s="22">
        <v>65.400000000000006</v>
      </c>
      <c r="E28" s="20">
        <v>43745</v>
      </c>
      <c r="F28" s="25" t="s">
        <v>36</v>
      </c>
    </row>
    <row r="29" spans="1:6">
      <c r="A29">
        <f t="shared" si="0"/>
        <v>27</v>
      </c>
      <c r="B29" t="s">
        <v>106</v>
      </c>
      <c r="C29" s="10" t="s">
        <v>53</v>
      </c>
      <c r="D29" s="22">
        <v>4.55</v>
      </c>
      <c r="E29" s="20">
        <v>43745</v>
      </c>
      <c r="F29" s="25" t="s">
        <v>36</v>
      </c>
    </row>
    <row r="30" spans="1:6">
      <c r="A30">
        <f t="shared" si="0"/>
        <v>28</v>
      </c>
      <c r="B30" t="s">
        <v>116</v>
      </c>
      <c r="C30" s="10" t="s">
        <v>117</v>
      </c>
      <c r="D30" s="22">
        <v>1.1200000000000001</v>
      </c>
      <c r="E30" s="20">
        <v>43745</v>
      </c>
      <c r="F30" s="25" t="s">
        <v>36</v>
      </c>
    </row>
    <row r="31" spans="1:6">
      <c r="A31">
        <f t="shared" si="0"/>
        <v>29</v>
      </c>
      <c r="B31" t="s">
        <v>107</v>
      </c>
      <c r="C31" s="10" t="s">
        <v>53</v>
      </c>
      <c r="D31" s="22">
        <v>11</v>
      </c>
      <c r="E31" s="20">
        <v>43745</v>
      </c>
      <c r="F31" s="25" t="s">
        <v>36</v>
      </c>
    </row>
    <row r="32" spans="1:6">
      <c r="A32">
        <f t="shared" si="0"/>
        <v>30</v>
      </c>
      <c r="B32" t="s">
        <v>108</v>
      </c>
      <c r="C32" s="10" t="s">
        <v>53</v>
      </c>
      <c r="D32" s="22">
        <v>11</v>
      </c>
      <c r="E32" s="20">
        <v>43763</v>
      </c>
      <c r="F32" s="25" t="s">
        <v>36</v>
      </c>
    </row>
    <row r="33" spans="1:6">
      <c r="A33">
        <f t="shared" si="0"/>
        <v>31</v>
      </c>
      <c r="B33" t="s">
        <v>112</v>
      </c>
      <c r="C33" s="10" t="s">
        <v>28</v>
      </c>
      <c r="D33" s="22">
        <v>1.48</v>
      </c>
      <c r="E33" s="20">
        <v>43774</v>
      </c>
      <c r="F33" s="25" t="s">
        <v>36</v>
      </c>
    </row>
    <row r="34" spans="1:6">
      <c r="A34">
        <f t="shared" si="0"/>
        <v>32</v>
      </c>
      <c r="B34" t="s">
        <v>113</v>
      </c>
      <c r="C34" s="10" t="s">
        <v>114</v>
      </c>
      <c r="D34" s="22">
        <v>8.5</v>
      </c>
      <c r="E34" s="20">
        <v>43775</v>
      </c>
      <c r="F34" s="25" t="s">
        <v>36</v>
      </c>
    </row>
    <row r="35" spans="1:6">
      <c r="A35">
        <f t="shared" si="0"/>
        <v>33</v>
      </c>
      <c r="B35" t="s">
        <v>120</v>
      </c>
      <c r="C35" s="10" t="s">
        <v>28</v>
      </c>
      <c r="D35" s="22">
        <v>7.84</v>
      </c>
      <c r="E35" s="20">
        <v>43788</v>
      </c>
      <c r="F35" s="25" t="s">
        <v>36</v>
      </c>
    </row>
    <row r="36" spans="1:6">
      <c r="A36">
        <f t="shared" si="0"/>
        <v>34</v>
      </c>
      <c r="B36" t="s">
        <v>130</v>
      </c>
      <c r="C36" s="10" t="s">
        <v>28</v>
      </c>
      <c r="D36" s="22">
        <v>3.92</v>
      </c>
      <c r="E36" s="20">
        <v>43808</v>
      </c>
      <c r="F36" s="25" t="s">
        <v>36</v>
      </c>
    </row>
    <row r="37" spans="1:6">
      <c r="A37">
        <f t="shared" si="0"/>
        <v>35</v>
      </c>
      <c r="B37" t="s">
        <v>132</v>
      </c>
      <c r="C37" s="10" t="s">
        <v>53</v>
      </c>
      <c r="D37" s="22">
        <v>4.55</v>
      </c>
      <c r="E37" s="20">
        <v>43812</v>
      </c>
      <c r="F37" s="25" t="s">
        <v>95</v>
      </c>
    </row>
    <row r="38" spans="1:6">
      <c r="A38">
        <f t="shared" si="0"/>
        <v>36</v>
      </c>
      <c r="B38" t="s">
        <v>136</v>
      </c>
      <c r="C38" s="10" t="s">
        <v>53</v>
      </c>
      <c r="D38" s="22">
        <v>4.55</v>
      </c>
      <c r="E38" s="20">
        <v>43815</v>
      </c>
      <c r="F38" s="25" t="s">
        <v>95</v>
      </c>
    </row>
    <row r="39" spans="1:6">
      <c r="A39">
        <f t="shared" si="0"/>
        <v>37</v>
      </c>
      <c r="B39" t="s">
        <v>141</v>
      </c>
      <c r="C39" t="s">
        <v>140</v>
      </c>
      <c r="D39" s="22">
        <v>61.2</v>
      </c>
      <c r="E39" s="20">
        <v>43826</v>
      </c>
      <c r="F39" s="25" t="s">
        <v>95</v>
      </c>
    </row>
    <row r="40" spans="1:6">
      <c r="A40">
        <f t="shared" si="0"/>
        <v>38</v>
      </c>
      <c r="B40" t="s">
        <v>142</v>
      </c>
      <c r="C40" t="s">
        <v>53</v>
      </c>
      <c r="D40" s="48">
        <v>5.3</v>
      </c>
      <c r="E40" s="20">
        <v>43842</v>
      </c>
      <c r="F40" s="25" t="s">
        <v>95</v>
      </c>
    </row>
    <row r="41" spans="1:6">
      <c r="A41">
        <f t="shared" si="0"/>
        <v>39</v>
      </c>
    </row>
    <row r="42" spans="1:6">
      <c r="A42">
        <f t="shared" si="0"/>
        <v>40</v>
      </c>
    </row>
    <row r="43" spans="1:6">
      <c r="A43">
        <f t="shared" si="0"/>
        <v>41</v>
      </c>
    </row>
    <row r="44" spans="1:6">
      <c r="A44">
        <f t="shared" si="0"/>
        <v>42</v>
      </c>
    </row>
    <row r="45" spans="1:6">
      <c r="A45">
        <f t="shared" si="0"/>
        <v>43</v>
      </c>
    </row>
    <row r="46" spans="1:6">
      <c r="A46">
        <f t="shared" si="0"/>
        <v>44</v>
      </c>
    </row>
    <row r="47" spans="1:6">
      <c r="A47">
        <f t="shared" si="0"/>
        <v>45</v>
      </c>
    </row>
    <row r="48" spans="1:6">
      <c r="A48">
        <f t="shared" si="0"/>
        <v>46</v>
      </c>
    </row>
    <row r="49" spans="1:1">
      <c r="A49">
        <f t="shared" si="0"/>
        <v>47</v>
      </c>
    </row>
    <row r="50" spans="1:1">
      <c r="A50">
        <f t="shared" si="0"/>
        <v>48</v>
      </c>
    </row>
    <row r="51" spans="1:1">
      <c r="A51">
        <f t="shared" si="0"/>
        <v>49</v>
      </c>
    </row>
    <row r="52" spans="1:1">
      <c r="A52">
        <f t="shared" si="0"/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59999389629810485"/>
  </sheetPr>
  <dimension ref="A1:E7"/>
  <sheetViews>
    <sheetView zoomScale="102" workbookViewId="0">
      <selection activeCell="D7" sqref="D7"/>
    </sheetView>
  </sheetViews>
  <sheetFormatPr baseColWidth="10" defaultRowHeight="16"/>
  <cols>
    <col min="1" max="1" width="26.140625" customWidth="1"/>
    <col min="2" max="2" width="18.7109375" customWidth="1"/>
    <col min="3" max="3" width="21.42578125" bestFit="1" customWidth="1"/>
    <col min="4" max="4" width="16.85546875" bestFit="1" customWidth="1"/>
    <col min="5" max="5" width="22.28515625" bestFit="1" customWidth="1"/>
  </cols>
  <sheetData>
    <row r="1" spans="1:5" ht="23">
      <c r="A1" s="1" t="s">
        <v>14</v>
      </c>
    </row>
    <row r="2" spans="1:5">
      <c r="A2" s="5" t="s">
        <v>5</v>
      </c>
      <c r="B2" t="s">
        <v>6</v>
      </c>
      <c r="C2" s="5" t="s">
        <v>124</v>
      </c>
      <c r="D2" s="36" t="s">
        <v>37</v>
      </c>
      <c r="E2" s="5" t="s">
        <v>88</v>
      </c>
    </row>
    <row r="3" spans="1:5">
      <c r="A3" t="s">
        <v>3</v>
      </c>
      <c r="B3" t="s">
        <v>7</v>
      </c>
      <c r="C3" s="43">
        <f>Revenu5[[#This Row],[Avant Remboursement]]-Revenu5[[#This Row],[Remboursement]]</f>
        <v>6500</v>
      </c>
      <c r="D3" s="15">
        <v>500</v>
      </c>
      <c r="E3" s="10">
        <v>7000</v>
      </c>
    </row>
    <row r="4" spans="1:5">
      <c r="A4" t="s">
        <v>96</v>
      </c>
      <c r="B4" t="s">
        <v>8</v>
      </c>
      <c r="C4" s="43">
        <f>Revenu5[[#This Row],[Avant Remboursement]]-Revenu5[[#This Row],[Remboursement]]</f>
        <v>112.71000000000001</v>
      </c>
      <c r="D4" s="15">
        <f>100+5+17</f>
        <v>122</v>
      </c>
      <c r="E4" s="10">
        <f>Sortie!K6</f>
        <v>234.71</v>
      </c>
    </row>
    <row r="5" spans="1:5">
      <c r="A5" t="s">
        <v>86</v>
      </c>
      <c r="B5" t="s">
        <v>87</v>
      </c>
      <c r="C5" s="43">
        <f>Revenu5[[#This Row],[Avant Remboursement]]-Revenu5[[#This Row],[Remboursement]]</f>
        <v>464.44</v>
      </c>
      <c r="D5" s="15"/>
      <c r="E5" s="10">
        <f>Sortie!K8</f>
        <v>464.44</v>
      </c>
    </row>
    <row r="6" spans="1:5">
      <c r="B6" s="10" t="s">
        <v>125</v>
      </c>
      <c r="C6" s="43">
        <f>Sortie!J10</f>
        <v>55.59</v>
      </c>
      <c r="D6" s="15"/>
      <c r="E6" s="10"/>
    </row>
    <row r="7" spans="1:5">
      <c r="C7" s="10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tabColor theme="1" tint="0.499984740745262"/>
  </sheetPr>
  <dimension ref="B2:B6"/>
  <sheetViews>
    <sheetView showGridLines="0" zoomScale="125" zoomScaleNormal="125" workbookViewId="0"/>
  </sheetViews>
  <sheetFormatPr baseColWidth="10" defaultColWidth="8.7109375" defaultRowHeight="16"/>
  <cols>
    <col min="1" max="1" width="1.7109375" customWidth="1"/>
  </cols>
  <sheetData>
    <row r="2" spans="2:2">
      <c r="B2" t="s">
        <v>1</v>
      </c>
    </row>
    <row r="4" spans="2:2">
      <c r="B4" s="11" t="e">
        <f>MIN(1-B5,1)</f>
        <v>#DIV/0!</v>
      </c>
    </row>
    <row r="5" spans="2:2">
      <c r="B5" s="11" t="e">
        <f>MIN(Dépenses_Mensuelles_Totales/Revenu_Mensuel_Total,1)</f>
        <v>#DIV/0!</v>
      </c>
    </row>
    <row r="6" spans="2:2">
      <c r="B6" t="e">
        <f>(Dépenses_Mensuelles_Totales/Revenu_Mensuel_Total)&gt;1</f>
        <v>#DIV/0!</v>
      </c>
    </row>
  </sheetData>
  <phoneticPr fontId="1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3</vt:i4>
      </vt:variant>
    </vt:vector>
  </HeadingPairs>
  <TitlesOfParts>
    <vt:vector size="8" baseType="lpstr">
      <vt:lpstr>Gérer mon argent</vt:lpstr>
      <vt:lpstr>Entrée</vt:lpstr>
      <vt:lpstr>Sortie</vt:lpstr>
      <vt:lpstr>Remboursement</vt:lpstr>
      <vt:lpstr>Données du graphique</vt:lpstr>
      <vt:lpstr>Dépenses_Mensuelles_Totales</vt:lpstr>
      <vt:lpstr>Épargne_Mensuelle_Totale</vt:lpstr>
      <vt:lpstr>Revenu_Mensuel_Total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Martin</dc:creator>
  <cp:lastModifiedBy>Microsoft Office User</cp:lastModifiedBy>
  <dcterms:created xsi:type="dcterms:W3CDTF">2014-09-09T12:22:13Z</dcterms:created>
  <dcterms:modified xsi:type="dcterms:W3CDTF">2020-02-10T07:44:55Z</dcterms:modified>
</cp:coreProperties>
</file>