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poveda/Documents/GNO/"/>
    </mc:Choice>
  </mc:AlternateContent>
  <xr:revisionPtr revIDLastSave="0" documentId="13_ncr:1_{F2439727-D792-414A-B1A0-C2B24A0CC4EB}" xr6:coauthVersionLast="47" xr6:coauthVersionMax="47" xr10:uidLastSave="{00000000-0000-0000-0000-000000000000}"/>
  <bookViews>
    <workbookView xWindow="0" yWindow="760" windowWidth="30240" windowHeight="17420" xr2:uid="{2A83FDD6-DA44-D747-9FD9-F752B95787B7}"/>
  </bookViews>
  <sheets>
    <sheet name="Query" sheetId="6" r:id="rId1"/>
    <sheet name="Keys" sheetId="7" r:id="rId2"/>
  </sheets>
  <definedNames>
    <definedName name="ExternalData_1" localSheetId="0" hidden="1">Query!$A$1:$A$2</definedName>
    <definedName name="ExternalData_2" localSheetId="0" hidden="1">Query!$A$6:$A$7</definedName>
    <definedName name="ExternalData_3" localSheetId="0" hidden="1">Query!$K$10:$K$40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6" l="1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11" i="6"/>
  <c r="H12" i="6" l="1" a="1"/>
  <c r="H12" i="6" s="1"/>
  <c r="H13" i="6" a="1"/>
  <c r="H13" i="6" s="1"/>
  <c r="H14" i="6" a="1"/>
  <c r="H14" i="6" s="1"/>
  <c r="H15" i="6" a="1"/>
  <c r="H15" i="6" s="1"/>
  <c r="H16" i="6" a="1"/>
  <c r="H16" i="6" s="1"/>
  <c r="H17" i="6" a="1"/>
  <c r="H17" i="6" s="1"/>
  <c r="H18" i="6" a="1"/>
  <c r="H18" i="6" s="1"/>
  <c r="H19" i="6" a="1"/>
  <c r="H19" i="6" s="1"/>
  <c r="H20" i="6" a="1"/>
  <c r="H20" i="6" s="1"/>
  <c r="H21" i="6" a="1"/>
  <c r="H21" i="6" s="1"/>
  <c r="H22" i="6" a="1"/>
  <c r="H22" i="6" s="1"/>
  <c r="H23" i="6" a="1"/>
  <c r="H23" i="6" s="1"/>
  <c r="H24" i="6" a="1"/>
  <c r="H24" i="6" s="1"/>
  <c r="H25" i="6" a="1"/>
  <c r="H25" i="6" s="1"/>
  <c r="H26" i="6" a="1"/>
  <c r="H26" i="6" s="1"/>
  <c r="H27" i="6" a="1"/>
  <c r="H27" i="6" s="1"/>
  <c r="H28" i="6" a="1"/>
  <c r="H28" i="6" s="1"/>
  <c r="H29" i="6" a="1"/>
  <c r="H29" i="6" s="1"/>
  <c r="H30" i="6" a="1"/>
  <c r="H30" i="6" s="1"/>
  <c r="H31" i="6" a="1"/>
  <c r="H31" i="6" s="1"/>
  <c r="H32" i="6" a="1"/>
  <c r="H32" i="6" s="1"/>
  <c r="H33" i="6" a="1"/>
  <c r="H33" i="6" s="1"/>
  <c r="H34" i="6" a="1"/>
  <c r="H34" i="6" s="1"/>
  <c r="H35" i="6" a="1"/>
  <c r="H35" i="6" s="1"/>
  <c r="H36" i="6" a="1"/>
  <c r="H36" i="6" s="1"/>
  <c r="H37" i="6" a="1"/>
  <c r="H37" i="6" s="1"/>
  <c r="H38" i="6" a="1"/>
  <c r="H38" i="6" s="1"/>
  <c r="H39" i="6" a="1"/>
  <c r="H39" i="6" s="1"/>
  <c r="H40" i="6" a="1"/>
  <c r="H40" i="6" s="1"/>
  <c r="H11" i="6" a="1"/>
  <c r="H11" i="6" s="1"/>
  <c r="D40" i="6"/>
  <c r="D39" i="6"/>
  <c r="D37" i="6"/>
  <c r="D38" i="6"/>
  <c r="D33" i="6"/>
  <c r="D34" i="6"/>
  <c r="D35" i="6"/>
  <c r="D36" i="6"/>
  <c r="D29" i="6"/>
  <c r="D30" i="6"/>
  <c r="D31" i="6"/>
  <c r="D32" i="6"/>
  <c r="D26" i="6"/>
  <c r="D27" i="6"/>
  <c r="D28" i="6"/>
  <c r="D21" i="6"/>
  <c r="D22" i="6"/>
  <c r="D23" i="6"/>
  <c r="D24" i="6"/>
  <c r="D25" i="6"/>
  <c r="D20" i="6"/>
  <c r="D18" i="6"/>
  <c r="D19" i="6"/>
  <c r="D12" i="6"/>
  <c r="D13" i="6"/>
  <c r="D14" i="6"/>
  <c r="D15" i="6"/>
  <c r="D16" i="6"/>
  <c r="D17" i="6"/>
  <c r="D11" i="6"/>
  <c r="A4" i="6" a="1"/>
  <c r="A4" i="6" s="1"/>
  <c r="G40" i="6" l="1"/>
  <c r="G18" i="6"/>
  <c r="G28" i="6"/>
  <c r="G39" i="6"/>
  <c r="G33" i="6"/>
  <c r="G36" i="6"/>
  <c r="G15" i="6"/>
  <c r="G37" i="6"/>
  <c r="G38" i="6"/>
  <c r="G35" i="6"/>
  <c r="G34" i="6"/>
  <c r="G24" i="6"/>
  <c r="G29" i="6"/>
  <c r="G31" i="6"/>
  <c r="G32" i="6"/>
  <c r="G30" i="6"/>
  <c r="G14" i="6"/>
  <c r="G19" i="6"/>
  <c r="G20" i="6"/>
  <c r="G26" i="6"/>
  <c r="G27" i="6"/>
  <c r="G23" i="6"/>
  <c r="G25" i="6"/>
  <c r="G22" i="6"/>
  <c r="G21" i="6"/>
  <c r="J11" i="6"/>
  <c r="G12" i="6"/>
  <c r="G17" i="6"/>
  <c r="G13" i="6"/>
  <c r="G16" i="6"/>
  <c r="G11" i="6"/>
  <c r="I11" i="6" l="1" a="1"/>
  <c r="I11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477C0F-A1FC-4A9B-9653-F6DD70A47485}" keepAlive="1" interval="180" name="Query - Balances" description="Connection to the 'Balances' query in the workbook." type="5" refreshedVersion="8" background="1" saveData="1">
    <dbPr connection="Provider=Microsoft.Mashup.OleDb.1;Data Source=$Workbook$;Location=Balances;Extended Properties=&quot;&quot;" command="SELECT * FROM [Balances]"/>
  </connection>
  <connection id="2" xr16:uid="{D8D8D5C8-4C0B-EB4F-ADCA-8F01AAF571A2}" keepAlive="1" interval="60" name="Query - GNO" description="Connection to the 'GNO' query in the workbook." type="5" refreshedVersion="8" background="1" saveData="1">
    <dbPr connection="Provider=Microsoft.Mashup.OleDb.1;Data Source=$Workbook$;Location=GNO;Extended Properties=&quot;&quot;" command="SELECT * FROM [GNO]"/>
  </connection>
  <connection id="3" xr16:uid="{D793EC61-3771-4D2F-85C7-907BBAE33F17}" keepAlive="1" interval="60" name="Query - GnosisAPY" description="Connection to the 'GnosisAPY' query in the workbook." type="5" refreshedVersion="8" background="1" saveData="1">
    <dbPr connection="Provider=Microsoft.Mashup.OleDb.1;Data Source=$Workbook$;Location=GnosisAPY;Extended Properties=&quot;&quot;" command="SELECT * FROM [GnosisAP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<sst xmlns="http://schemas.openxmlformats.org/spreadsheetml/2006/main" count="17" uniqueCount="17">
  <si>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GNO</t>
  </si>
  <si>
    <t>mGNO</t>
  </si>
  <si>
    <t>Deposit Date</t>
  </si>
  <si>
    <t>Running Days</t>
  </si>
  <si>
    <t>Profit in GNO</t>
  </si>
  <si>
    <t>Daily Average GNO</t>
  </si>
  <si>
    <t>Total Profit in GNO</t>
  </si>
  <si>
    <t>Anually</t>
  </si>
  <si>
    <t>Investment</t>
  </si>
  <si>
    <t>GnosisAPY</t>
  </si>
  <si>
    <t>Start Balance (GNO)</t>
  </si>
  <si>
    <t>Payback (Years)</t>
  </si>
  <si>
    <t>DUNE_API_KEY</t>
  </si>
  <si>
    <t>Num.</t>
  </si>
  <si>
    <t>Validator_ID</t>
  </si>
  <si>
    <t>Balance</t>
  </si>
  <si>
    <t>INSERT_YOUR_DUNE_API_KEY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</si>
</sst>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30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$-409]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$-409]#,##0.0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$-409]#,##0.0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$-409]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numFmt numFmtId="164" formatCode="[$$-409]#,##0.0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$-409]#,##0.0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588E7FF-5024-5E45-BCE9-D8A1F92A38C4}" autoFormatId="16" applyNumberFormats="0" applyBorderFormats="0" applyFontFormats="0" applyPatternFormats="0" applyAlignmentFormats="0" applyWidthHeightFormats="0">
  <queryTableRefresh nextId="3">
    <queryTableFields count="1">
      <queryTableField id="2" name="GNO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F88084A-E184-43C0-B082-B86B5D287C2F}" autoFormatId="16" applyNumberFormats="0" applyBorderFormats="0" applyFontFormats="0" applyPatternFormats="0" applyAlignmentFormats="0" applyWidthHeightFormats="0">
  <queryTableRefresh nextId="3">
    <queryTableFields count="1">
      <queryTableField id="2" name="GnosisAPY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BA52DB44-8B2F-40C4-A8D1-89CF86ACC2B8}" autoFormatId="16" applyNumberFormats="0" applyBorderFormats="0" applyFontFormats="0" applyPatternFormats="0" applyAlignmentFormats="0" applyWidthHeightFormats="0">
  <queryTableRefresh nextId="2">
    <queryTableFields count="1">
      <queryTableField id="1" name="Balanc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368588-391D-E847-A9D9-CFA9B0274ECD}" name="GNO" displayName="GNO" ref="A1:A2" tableType="queryTable" totalsRowShown="0" headerRowDxfId="29" dataDxfId="28">
  <autoFilter ref="A1:A2" xr:uid="{DE368588-391D-E847-A9D9-CFA9B0274ECD}">
    <filterColumn colId="0" hiddenButton="1"/>
  </autoFilter>
  <tableColumns count="1">
    <tableColumn id="2" xr3:uid="{4576D291-59AF-774E-BCEF-9F0B7E1192B0}" uniqueName="2" name="GNO" queryTableFieldId="2" dataDxfId="1" totalsRow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F93F9F-0556-4043-B22F-1B728FC0711A}" name="Table4" displayName="Table4" ref="A3:A4" totalsRowShown="0" headerRowDxfId="26" dataDxfId="25">
  <autoFilter ref="A3:A4" xr:uid="{F4F93F9F-0556-4043-B22F-1B728FC0711A}">
    <filterColumn colId="0" hiddenButton="1"/>
  </autoFilter>
  <tableColumns count="1">
    <tableColumn id="1" xr3:uid="{086185F1-F383-0245-BCD1-89AECB81BF14}" name="mGNO" dataDxfId="24">
      <calculatedColumnFormula array="1">(1/32)*GNO[GNO]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32E67C-D171-2F44-BE33-8574BF5C7FA0}" name="Table5" displayName="Table5" ref="C1:C2" totalsRowShown="0" headerRowDxfId="23" dataDxfId="22">
  <autoFilter ref="C1:C2" xr:uid="{F632E67C-D171-2F44-BE33-8574BF5C7FA0}">
    <filterColumn colId="0" hiddenButton="1"/>
  </autoFilter>
  <tableColumns count="1">
    <tableColumn id="1" xr3:uid="{BC673A9D-E7C8-4F45-9B2D-AB3B606A3870}" name="Investment" dataDxfId="2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C3B002A-4491-8944-8F1E-4C297E029283}" name="Main" displayName="Main" ref="A10:J40" totalsRowShown="0" headerRowDxfId="20" dataDxfId="19">
  <autoFilter ref="A10:J40" xr:uid="{AC3B002A-4491-8944-8F1E-4C297E029283}"/>
  <tableColumns count="10">
    <tableColumn id="12" xr3:uid="{1683CCC3-E36A-C742-985C-D0028D2101AD}" name="Num." dataDxfId="18"/>
    <tableColumn id="1" xr3:uid="{CF7D98E1-B30E-AA4B-9335-BFBF845D4098}" name="Validator_ID" dataDxfId="17"/>
    <tableColumn id="2" xr3:uid="{BBAB1E51-F3ED-084D-AD77-970DE7447D4B}" name="Deposit Date" dataDxfId="16">
      <calculatedColumnFormula>DATE(2023, 8, 19)</calculatedColumnFormula>
    </tableColumn>
    <tableColumn id="3" xr3:uid="{4DC20018-AC38-804F-BB29-0D7EC239EB40}" name="Running Days" dataDxfId="15"/>
    <tableColumn id="4" xr3:uid="{A56356EF-E4C9-C442-8888-7C7373F62B17}" name="Start Balance (GNO)" dataDxfId="14"/>
    <tableColumn id="6" xr3:uid="{C25B12CD-62ED-3047-A080-2669328CEFC4}" name="Profit in GNO" dataDxfId="13">
      <calculatedColumnFormula>Balances[[#This Row],[Balance]]-Main[[#This Row],[Start Balance (GNO)]]</calculatedColumnFormula>
    </tableColumn>
    <tableColumn id="7" xr3:uid="{AFE069AF-DA04-554E-B309-F42842A763AD}" name="Daily Average GNO" dataDxfId="12"/>
    <tableColumn id="8" xr3:uid="{ACD2C9C9-1F70-0E41-A998-3066EA092290}" name="Anually" dataDxfId="11">
      <calculatedColumnFormula array="1">E11*(GnosisAPY[GnosisAPY])/100</calculatedColumnFormula>
    </tableColumn>
    <tableColumn id="9" xr3:uid="{EB37331F-4444-0A4C-B4BA-02C85D511CC0}" name="Payback (Years)" dataDxfId="10">
      <calculatedColumnFormula array="1">(Table5[Investment]/GNO[GNO])/Main[[#This Row],[Total Profit in GNO]]</calculatedColumnFormula>
    </tableColumn>
    <tableColumn id="10" xr3:uid="{3DE98097-6B87-4B4F-B98B-BD019B5A472B}" name="Total Profit in GNO" dataDxfId="9" dataCellStyle="Normal">
      <calculatedColumnFormula>SUM(H11:H46)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A2CBF6-66E2-4B47-8967-FC69BA6D0EF8}" name="GnosisAPY" displayName="GnosisAPY" ref="A6:A7" tableType="queryTable" totalsRowShown="0" headerRowDxfId="8" dataDxfId="7">
  <autoFilter ref="A6:A7" xr:uid="{47A2CBF6-66E2-4B47-8967-FC69BA6D0EF8}"/>
  <tableColumns count="1">
    <tableColumn id="2" xr3:uid="{8CBD05D2-79CE-449C-BBBE-3A8E1D28AD82}" uniqueName="2" name="GnosisAPY" queryTableFieldId="2" dataDxfId="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BD3871-16E8-40DD-A73A-5257F57C9A7F}" name="Balances" displayName="Balances" ref="K10:K40" tableType="queryTable" totalsRowShown="0" headerRowDxfId="6" dataDxfId="5">
  <autoFilter ref="K10:K40" xr:uid="{F8BD3871-16E8-40DD-A73A-5257F57C9A7F}"/>
  <tableColumns count="1">
    <tableColumn id="1" xr3:uid="{D5D1747C-AF71-426B-AEB7-9275380A72C3}" uniqueName="1" name="Balance" queryTableFieldId="1" dataDxf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CA7BFB-19D7-4155-9114-F1B4014029B3}" name="API_KEY" displayName="API_KEY" ref="A1:A2" totalsRowShown="0" dataDxfId="4">
  <autoFilter ref="A1:A2" xr:uid="{07CA7BFB-19D7-4155-9114-F1B4014029B3}"/>
  <tableColumns count="1">
    <tableColumn id="1" xr3:uid="{D2EB8EC7-7ED7-4D20-83D8-5715277CB704}" name="DUNE_API_KEY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8E6A-2C02-794C-817A-2F689D352554}">
  <dimension ref="A1:L47"/>
  <sheetViews>
    <sheetView showGridLines="0" tabSelected="1" zoomScale="85" zoomScaleNormal="85" workbookViewId="0">
      <selection activeCell="K16" sqref="K16"/>
    </sheetView>
  </sheetViews>
  <sheetFormatPr baseColWidth="10" defaultColWidth="11.1640625" defaultRowHeight="16" x14ac:dyDescent="0.2"/>
  <cols>
    <col min="1" max="1" width="14.33203125" bestFit="1" customWidth="1"/>
    <col min="2" max="2" width="16" bestFit="1" customWidth="1"/>
    <col min="3" max="3" width="17.1640625" bestFit="1" customWidth="1"/>
    <col min="4" max="4" width="23.33203125" bestFit="1" customWidth="1"/>
    <col min="5" max="5" width="28.5" customWidth="1"/>
    <col min="6" max="6" width="22.33203125" bestFit="1" customWidth="1"/>
    <col min="7" max="7" width="24.33203125" customWidth="1"/>
    <col min="8" max="8" width="19.83203125" bestFit="1" customWidth="1"/>
    <col min="9" max="9" width="21.33203125" bestFit="1" customWidth="1"/>
    <col min="10" max="10" width="25.6640625" customWidth="1"/>
    <col min="11" max="11" width="12.1640625" bestFit="1" customWidth="1"/>
  </cols>
  <sheetData>
    <row r="1" spans="1:12" x14ac:dyDescent="0.2">
      <c r="A1" s="5" t="s">
        <v>0</v>
      </c>
      <c r="B1" s="5"/>
      <c r="C1" s="5" t="s">
        <v>8</v>
      </c>
      <c r="D1" s="6"/>
      <c r="F1" s="6"/>
      <c r="G1" s="6"/>
      <c r="H1" s="6"/>
      <c r="I1" s="6"/>
      <c r="J1" s="6"/>
      <c r="K1" s="6"/>
      <c r="L1" s="6"/>
    </row>
    <row r="2" spans="1:12" x14ac:dyDescent="0.2">
      <c r="A2" s="7">
        <v>101.06</v>
      </c>
      <c r="B2" s="1"/>
      <c r="C2" s="8">
        <v>415</v>
      </c>
      <c r="D2" s="6"/>
      <c r="F2" s="6"/>
      <c r="G2" s="6"/>
      <c r="H2" s="6"/>
      <c r="I2" s="6"/>
      <c r="J2" s="6"/>
      <c r="K2" s="6"/>
      <c r="L2" s="6"/>
    </row>
    <row r="3" spans="1:12" x14ac:dyDescent="0.2">
      <c r="A3" s="5" t="s">
        <v>1</v>
      </c>
      <c r="B3" s="1"/>
      <c r="C3" s="1"/>
      <c r="D3" s="6"/>
      <c r="E3" s="6"/>
      <c r="F3" s="6"/>
      <c r="G3" s="6"/>
      <c r="H3" s="6"/>
      <c r="I3" s="6"/>
      <c r="J3" s="6"/>
      <c r="K3" s="6"/>
      <c r="L3" s="6"/>
    </row>
    <row r="4" spans="1:12" x14ac:dyDescent="0.2">
      <c r="A4" s="7" cm="1">
        <f t="array" ref="A4">(1/32)*GNO[GNO]</f>
        <v>3.1581250000000001</v>
      </c>
      <c r="B4" s="1"/>
      <c r="C4" s="1"/>
      <c r="D4" s="6"/>
      <c r="E4" s="6"/>
      <c r="F4" s="6"/>
      <c r="G4" s="6"/>
      <c r="H4" s="6"/>
      <c r="I4" s="6"/>
      <c r="J4" s="6"/>
      <c r="K4" s="6"/>
      <c r="L4" s="6"/>
    </row>
    <row r="5" spans="1:12" x14ac:dyDescent="0.2">
      <c r="A5" s="1"/>
      <c r="B5" s="1"/>
      <c r="C5" s="1"/>
      <c r="D5" s="6"/>
      <c r="E5" s="6"/>
      <c r="F5" s="6"/>
      <c r="G5" s="6"/>
      <c r="H5" s="6"/>
      <c r="I5" s="6"/>
      <c r="J5" s="6"/>
      <c r="K5" s="6"/>
      <c r="L5" s="6"/>
    </row>
    <row r="6" spans="1:12" x14ac:dyDescent="0.2">
      <c r="A6" s="6" t="s">
        <v>9</v>
      </c>
      <c r="B6" s="1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">
      <c r="A7" s="6">
        <v>14.020829368600458</v>
      </c>
      <c r="B7" s="1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">
      <c r="A9" s="1"/>
      <c r="B9" s="1"/>
      <c r="C9" s="1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">
      <c r="A10" s="1" t="s">
        <v>13</v>
      </c>
      <c r="B10" s="1" t="s">
        <v>14</v>
      </c>
      <c r="C10" s="1" t="s">
        <v>2</v>
      </c>
      <c r="D10" s="1" t="s">
        <v>3</v>
      </c>
      <c r="E10" s="1" t="s">
        <v>10</v>
      </c>
      <c r="F10" s="1" t="s">
        <v>4</v>
      </c>
      <c r="G10" s="1" t="s">
        <v>5</v>
      </c>
      <c r="H10" s="1" t="s">
        <v>7</v>
      </c>
      <c r="I10" s="1" t="s">
        <v>11</v>
      </c>
      <c r="J10" s="1" t="s">
        <v>6</v>
      </c>
      <c r="K10" s="6" t="s">
        <v>15</v>
      </c>
      <c r="L10" s="6"/>
    </row>
    <row r="11" spans="1:12" x14ac:dyDescent="0.2">
      <c r="A11" s="1">
        <v>1</v>
      </c>
      <c r="B11" s="1">
        <v>90649</v>
      </c>
      <c r="C11" s="2">
        <f>DATE(2023, 8, 19)</f>
        <v>45157</v>
      </c>
      <c r="D11" s="3">
        <f ca="1">_xlfn.DAYS(TODAY(),C11)</f>
        <v>2</v>
      </c>
      <c r="E11" s="1">
        <v>1</v>
      </c>
      <c r="F11" s="1">
        <f>Balances[[#This Row],[Balance]]-Main[[#This Row],[Start Balance (GNO)]]</f>
        <v>-1</v>
      </c>
      <c r="G11" s="1">
        <f t="shared" ref="G11:G40" ca="1" si="0">F11/D11</f>
        <v>-0.5</v>
      </c>
      <c r="H11" s="1" cm="1">
        <f t="array" ref="H11">E11*(GnosisAPY[GnosisAPY])/100</f>
        <v>0.14020829368600457</v>
      </c>
      <c r="I11" s="4" cm="1">
        <f t="array" ref="I11">(Table5[Investment]/GNO[GNO])/Main[[#This Row],[Total Profit in GNO]]</f>
        <v>0.97627876715178874</v>
      </c>
      <c r="J11" s="5">
        <f>SUM(H11:H46)</f>
        <v>4.2062488105801386</v>
      </c>
      <c r="K11" s="6">
        <v>0</v>
      </c>
      <c r="L11" s="6"/>
    </row>
    <row r="12" spans="1:12" x14ac:dyDescent="0.2">
      <c r="A12" s="1">
        <v>2</v>
      </c>
      <c r="B12" s="1">
        <v>90649</v>
      </c>
      <c r="C12" s="2">
        <f t="shared" ref="C12:C40" si="1">DATE(2023, 8, 19)</f>
        <v>45157</v>
      </c>
      <c r="D12" s="3">
        <f t="shared" ref="D12:D40" ca="1" si="2">_xlfn.DAYS(TODAY(),C12)</f>
        <v>2</v>
      </c>
      <c r="E12" s="1">
        <v>1</v>
      </c>
      <c r="F12" s="1">
        <f>Balances[[#This Row],[Balance]]-Main[[#This Row],[Start Balance (GNO)]]</f>
        <v>-1</v>
      </c>
      <c r="G12" s="1">
        <f t="shared" ca="1" si="0"/>
        <v>-0.5</v>
      </c>
      <c r="H12" s="1" cm="1">
        <f t="array" ref="H12">E12*(GnosisAPY[GnosisAPY])/100</f>
        <v>0.14020829368600457</v>
      </c>
      <c r="I12" s="4"/>
      <c r="J12" s="1"/>
      <c r="K12" s="6">
        <v>0</v>
      </c>
      <c r="L12" s="6"/>
    </row>
    <row r="13" spans="1:12" x14ac:dyDescent="0.2">
      <c r="A13" s="1">
        <v>3</v>
      </c>
      <c r="B13" s="1">
        <v>90649</v>
      </c>
      <c r="C13" s="2">
        <f t="shared" si="1"/>
        <v>45157</v>
      </c>
      <c r="D13" s="3">
        <f t="shared" ca="1" si="2"/>
        <v>2</v>
      </c>
      <c r="E13" s="1">
        <v>1</v>
      </c>
      <c r="F13" s="1">
        <f>Balances[[#This Row],[Balance]]-Main[[#This Row],[Start Balance (GNO)]]</f>
        <v>-1</v>
      </c>
      <c r="G13" s="1">
        <f t="shared" ca="1" si="0"/>
        <v>-0.5</v>
      </c>
      <c r="H13" s="1" cm="1">
        <f t="array" ref="H13">E13*(GnosisAPY[GnosisAPY])/100</f>
        <v>0.14020829368600457</v>
      </c>
      <c r="I13" s="4"/>
      <c r="J13" s="1"/>
      <c r="K13" s="6">
        <v>0</v>
      </c>
      <c r="L13" s="6"/>
    </row>
    <row r="14" spans="1:12" x14ac:dyDescent="0.2">
      <c r="A14" s="1">
        <v>4</v>
      </c>
      <c r="B14" s="1">
        <v>90649</v>
      </c>
      <c r="C14" s="2">
        <f t="shared" si="1"/>
        <v>45157</v>
      </c>
      <c r="D14" s="3">
        <f t="shared" ca="1" si="2"/>
        <v>2</v>
      </c>
      <c r="E14" s="1">
        <v>1</v>
      </c>
      <c r="F14" s="1">
        <f>Balances[[#This Row],[Balance]]-Main[[#This Row],[Start Balance (GNO)]]</f>
        <v>-1</v>
      </c>
      <c r="G14" s="1">
        <f t="shared" ca="1" si="0"/>
        <v>-0.5</v>
      </c>
      <c r="H14" s="1" cm="1">
        <f t="array" ref="H14">E14*(GnosisAPY[GnosisAPY])/100</f>
        <v>0.14020829368600457</v>
      </c>
      <c r="I14" s="4"/>
      <c r="J14" s="1"/>
      <c r="K14" s="6">
        <v>0</v>
      </c>
      <c r="L14" s="6"/>
    </row>
    <row r="15" spans="1:12" x14ac:dyDescent="0.2">
      <c r="A15" s="1">
        <v>5</v>
      </c>
      <c r="B15" s="1">
        <v>90649</v>
      </c>
      <c r="C15" s="2">
        <f t="shared" si="1"/>
        <v>45157</v>
      </c>
      <c r="D15" s="3">
        <f t="shared" ca="1" si="2"/>
        <v>2</v>
      </c>
      <c r="E15" s="1">
        <v>1</v>
      </c>
      <c r="F15" s="1">
        <f>Balances[[#This Row],[Balance]]-Main[[#This Row],[Start Balance (GNO)]]</f>
        <v>-1</v>
      </c>
      <c r="G15" s="1">
        <f t="shared" ca="1" si="0"/>
        <v>-0.5</v>
      </c>
      <c r="H15" s="1" cm="1">
        <f t="array" ref="H15">E15*(GnosisAPY[GnosisAPY])/100</f>
        <v>0.14020829368600457</v>
      </c>
      <c r="I15" s="4"/>
      <c r="J15" s="1"/>
      <c r="K15" s="6">
        <v>0</v>
      </c>
      <c r="L15" s="6"/>
    </row>
    <row r="16" spans="1:12" x14ac:dyDescent="0.2">
      <c r="A16" s="1">
        <v>6</v>
      </c>
      <c r="B16" s="1">
        <v>90649</v>
      </c>
      <c r="C16" s="2">
        <f t="shared" si="1"/>
        <v>45157</v>
      </c>
      <c r="D16" s="3">
        <f t="shared" ca="1" si="2"/>
        <v>2</v>
      </c>
      <c r="E16" s="1">
        <v>1</v>
      </c>
      <c r="F16" s="1">
        <f>Balances[[#This Row],[Balance]]-Main[[#This Row],[Start Balance (GNO)]]</f>
        <v>-1</v>
      </c>
      <c r="G16" s="1">
        <f t="shared" ca="1" si="0"/>
        <v>-0.5</v>
      </c>
      <c r="H16" s="1" cm="1">
        <f t="array" ref="H16">E16*(GnosisAPY[GnosisAPY])/100</f>
        <v>0.14020829368600457</v>
      </c>
      <c r="I16" s="4"/>
      <c r="J16" s="1"/>
      <c r="K16" s="6">
        <v>0</v>
      </c>
      <c r="L16" s="6"/>
    </row>
    <row r="17" spans="1:12" x14ac:dyDescent="0.2">
      <c r="A17" s="1">
        <v>7</v>
      </c>
      <c r="B17" s="1">
        <v>90649</v>
      </c>
      <c r="C17" s="2">
        <f t="shared" si="1"/>
        <v>45157</v>
      </c>
      <c r="D17" s="3">
        <f t="shared" ca="1" si="2"/>
        <v>2</v>
      </c>
      <c r="E17" s="1">
        <v>1</v>
      </c>
      <c r="F17" s="1">
        <f>Balances[[#This Row],[Balance]]-Main[[#This Row],[Start Balance (GNO)]]</f>
        <v>-1</v>
      </c>
      <c r="G17" s="1">
        <f t="shared" ca="1" si="0"/>
        <v>-0.5</v>
      </c>
      <c r="H17" s="1" cm="1">
        <f t="array" ref="H17">E17*(GnosisAPY[GnosisAPY])/100</f>
        <v>0.14020829368600457</v>
      </c>
      <c r="I17" s="4"/>
      <c r="J17" s="1"/>
      <c r="K17" s="6">
        <v>0</v>
      </c>
      <c r="L17" s="6"/>
    </row>
    <row r="18" spans="1:12" x14ac:dyDescent="0.2">
      <c r="A18" s="1">
        <v>8</v>
      </c>
      <c r="B18" s="1">
        <v>90649</v>
      </c>
      <c r="C18" s="2">
        <f t="shared" si="1"/>
        <v>45157</v>
      </c>
      <c r="D18" s="3">
        <f t="shared" ca="1" si="2"/>
        <v>2</v>
      </c>
      <c r="E18" s="1">
        <v>1</v>
      </c>
      <c r="F18" s="1">
        <f>Balances[[#This Row],[Balance]]-Main[[#This Row],[Start Balance (GNO)]]</f>
        <v>-1</v>
      </c>
      <c r="G18" s="1">
        <f t="shared" ca="1" si="0"/>
        <v>-0.5</v>
      </c>
      <c r="H18" s="1" cm="1">
        <f t="array" ref="H18">E18*(GnosisAPY[GnosisAPY])/100</f>
        <v>0.14020829368600457</v>
      </c>
      <c r="I18" s="4"/>
      <c r="J18" s="1"/>
      <c r="K18" s="6">
        <v>0</v>
      </c>
      <c r="L18" s="6"/>
    </row>
    <row r="19" spans="1:12" x14ac:dyDescent="0.2">
      <c r="A19" s="1">
        <v>9</v>
      </c>
      <c r="B19" s="1">
        <v>90649</v>
      </c>
      <c r="C19" s="2">
        <f t="shared" si="1"/>
        <v>45157</v>
      </c>
      <c r="D19" s="3">
        <f t="shared" ca="1" si="2"/>
        <v>2</v>
      </c>
      <c r="E19" s="1">
        <v>1</v>
      </c>
      <c r="F19" s="1">
        <f>Balances[[#This Row],[Balance]]-Main[[#This Row],[Start Balance (GNO)]]</f>
        <v>-1</v>
      </c>
      <c r="G19" s="1">
        <f t="shared" ca="1" si="0"/>
        <v>-0.5</v>
      </c>
      <c r="H19" s="1" cm="1">
        <f t="array" ref="H19">E19*(GnosisAPY[GnosisAPY])/100</f>
        <v>0.14020829368600457</v>
      </c>
      <c r="I19" s="4"/>
      <c r="J19" s="1"/>
      <c r="K19" s="6">
        <v>0</v>
      </c>
      <c r="L19" s="6"/>
    </row>
    <row r="20" spans="1:12" x14ac:dyDescent="0.2">
      <c r="A20" s="1">
        <v>10</v>
      </c>
      <c r="B20" s="1">
        <v>90649</v>
      </c>
      <c r="C20" s="2">
        <f t="shared" si="1"/>
        <v>45157</v>
      </c>
      <c r="D20" s="3">
        <f t="shared" ca="1" si="2"/>
        <v>2</v>
      </c>
      <c r="E20" s="1">
        <v>1</v>
      </c>
      <c r="F20" s="1">
        <f>Balances[[#This Row],[Balance]]-Main[[#This Row],[Start Balance (GNO)]]</f>
        <v>-1</v>
      </c>
      <c r="G20" s="1">
        <f t="shared" ca="1" si="0"/>
        <v>-0.5</v>
      </c>
      <c r="H20" s="1" cm="1">
        <f t="array" ref="H20">E20*(GnosisAPY[GnosisAPY])/100</f>
        <v>0.14020829368600457</v>
      </c>
      <c r="I20" s="4"/>
      <c r="J20" s="1"/>
      <c r="K20" s="6">
        <v>0</v>
      </c>
      <c r="L20" s="6"/>
    </row>
    <row r="21" spans="1:12" x14ac:dyDescent="0.2">
      <c r="A21" s="1">
        <v>11</v>
      </c>
      <c r="B21" s="1">
        <v>90649</v>
      </c>
      <c r="C21" s="2">
        <f t="shared" si="1"/>
        <v>45157</v>
      </c>
      <c r="D21" s="3">
        <f t="shared" ca="1" si="2"/>
        <v>2</v>
      </c>
      <c r="E21" s="1">
        <v>1</v>
      </c>
      <c r="F21" s="1">
        <f>Balances[[#This Row],[Balance]]-Main[[#This Row],[Start Balance (GNO)]]</f>
        <v>-1</v>
      </c>
      <c r="G21" s="1">
        <f t="shared" ca="1" si="0"/>
        <v>-0.5</v>
      </c>
      <c r="H21" s="1" cm="1">
        <f t="array" ref="H21">E21*(GnosisAPY[GnosisAPY])/100</f>
        <v>0.14020829368600457</v>
      </c>
      <c r="I21" s="4"/>
      <c r="J21" s="1"/>
      <c r="K21" s="6">
        <v>0</v>
      </c>
      <c r="L21" s="6"/>
    </row>
    <row r="22" spans="1:12" x14ac:dyDescent="0.2">
      <c r="A22" s="1">
        <v>12</v>
      </c>
      <c r="B22" s="1">
        <v>90649</v>
      </c>
      <c r="C22" s="2">
        <f t="shared" si="1"/>
        <v>45157</v>
      </c>
      <c r="D22" s="3">
        <f t="shared" ca="1" si="2"/>
        <v>2</v>
      </c>
      <c r="E22" s="1">
        <v>1</v>
      </c>
      <c r="F22" s="1">
        <f>Balances[[#This Row],[Balance]]-Main[[#This Row],[Start Balance (GNO)]]</f>
        <v>-1</v>
      </c>
      <c r="G22" s="1">
        <f t="shared" ca="1" si="0"/>
        <v>-0.5</v>
      </c>
      <c r="H22" s="1" cm="1">
        <f t="array" ref="H22">E22*(GnosisAPY[GnosisAPY])/100</f>
        <v>0.14020829368600457</v>
      </c>
      <c r="I22" s="4"/>
      <c r="J22" s="1"/>
      <c r="K22" s="6">
        <v>0</v>
      </c>
      <c r="L22" s="6"/>
    </row>
    <row r="23" spans="1:12" x14ac:dyDescent="0.2">
      <c r="A23" s="1">
        <v>13</v>
      </c>
      <c r="B23" s="1">
        <v>90649</v>
      </c>
      <c r="C23" s="2">
        <f t="shared" si="1"/>
        <v>45157</v>
      </c>
      <c r="D23" s="3">
        <f t="shared" ca="1" si="2"/>
        <v>2</v>
      </c>
      <c r="E23" s="1">
        <v>1</v>
      </c>
      <c r="F23" s="1">
        <f>Balances[[#This Row],[Balance]]-Main[[#This Row],[Start Balance (GNO)]]</f>
        <v>-1</v>
      </c>
      <c r="G23" s="1">
        <f t="shared" ca="1" si="0"/>
        <v>-0.5</v>
      </c>
      <c r="H23" s="1" cm="1">
        <f t="array" ref="H23">E23*(GnosisAPY[GnosisAPY])/100</f>
        <v>0.14020829368600457</v>
      </c>
      <c r="I23" s="4"/>
      <c r="J23" s="1"/>
      <c r="K23" s="6">
        <v>0</v>
      </c>
      <c r="L23" s="6"/>
    </row>
    <row r="24" spans="1:12" x14ac:dyDescent="0.2">
      <c r="A24" s="1">
        <v>14</v>
      </c>
      <c r="B24" s="1">
        <v>90649</v>
      </c>
      <c r="C24" s="2">
        <f t="shared" si="1"/>
        <v>45157</v>
      </c>
      <c r="D24" s="3">
        <f t="shared" ca="1" si="2"/>
        <v>2</v>
      </c>
      <c r="E24" s="1">
        <v>1</v>
      </c>
      <c r="F24" s="1">
        <f>Balances[[#This Row],[Balance]]-Main[[#This Row],[Start Balance (GNO)]]</f>
        <v>-1</v>
      </c>
      <c r="G24" s="1">
        <f t="shared" ca="1" si="0"/>
        <v>-0.5</v>
      </c>
      <c r="H24" s="1" cm="1">
        <f t="array" ref="H24">E24*(GnosisAPY[GnosisAPY])/100</f>
        <v>0.14020829368600457</v>
      </c>
      <c r="I24" s="4"/>
      <c r="J24" s="1"/>
      <c r="K24" s="6">
        <v>0</v>
      </c>
      <c r="L24" s="6"/>
    </row>
    <row r="25" spans="1:12" x14ac:dyDescent="0.2">
      <c r="A25" s="1">
        <v>15</v>
      </c>
      <c r="B25" s="1">
        <v>90649</v>
      </c>
      <c r="C25" s="2">
        <f t="shared" si="1"/>
        <v>45157</v>
      </c>
      <c r="D25" s="3">
        <f t="shared" ca="1" si="2"/>
        <v>2</v>
      </c>
      <c r="E25" s="1">
        <v>1</v>
      </c>
      <c r="F25" s="1">
        <f>Balances[[#This Row],[Balance]]-Main[[#This Row],[Start Balance (GNO)]]</f>
        <v>-1</v>
      </c>
      <c r="G25" s="1">
        <f t="shared" ca="1" si="0"/>
        <v>-0.5</v>
      </c>
      <c r="H25" s="1" cm="1">
        <f t="array" ref="H25">E25*(GnosisAPY[GnosisAPY])/100</f>
        <v>0.14020829368600457</v>
      </c>
      <c r="I25" s="4"/>
      <c r="J25" s="1"/>
      <c r="K25" s="6">
        <v>0</v>
      </c>
      <c r="L25" s="6"/>
    </row>
    <row r="26" spans="1:12" x14ac:dyDescent="0.2">
      <c r="A26" s="1">
        <v>16</v>
      </c>
      <c r="B26" s="1">
        <v>90649</v>
      </c>
      <c r="C26" s="2">
        <f t="shared" si="1"/>
        <v>45157</v>
      </c>
      <c r="D26" s="3">
        <f t="shared" ca="1" si="2"/>
        <v>2</v>
      </c>
      <c r="E26" s="1">
        <v>1</v>
      </c>
      <c r="F26" s="1">
        <f>Balances[[#This Row],[Balance]]-Main[[#This Row],[Start Balance (GNO)]]</f>
        <v>-1</v>
      </c>
      <c r="G26" s="1">
        <f t="shared" ca="1" si="0"/>
        <v>-0.5</v>
      </c>
      <c r="H26" s="1" cm="1">
        <f t="array" ref="H26">E26*(GnosisAPY[GnosisAPY])/100</f>
        <v>0.14020829368600457</v>
      </c>
      <c r="I26" s="4"/>
      <c r="J26" s="1"/>
      <c r="K26" s="6">
        <v>0</v>
      </c>
      <c r="L26" s="6"/>
    </row>
    <row r="27" spans="1:12" x14ac:dyDescent="0.2">
      <c r="A27" s="1">
        <v>17</v>
      </c>
      <c r="B27" s="1">
        <v>90649</v>
      </c>
      <c r="C27" s="2">
        <f t="shared" si="1"/>
        <v>45157</v>
      </c>
      <c r="D27" s="3">
        <f t="shared" ca="1" si="2"/>
        <v>2</v>
      </c>
      <c r="E27" s="1">
        <v>1</v>
      </c>
      <c r="F27" s="1">
        <f>Balances[[#This Row],[Balance]]-Main[[#This Row],[Start Balance (GNO)]]</f>
        <v>-1</v>
      </c>
      <c r="G27" s="1">
        <f t="shared" ca="1" si="0"/>
        <v>-0.5</v>
      </c>
      <c r="H27" s="1" cm="1">
        <f t="array" ref="H27">E27*(GnosisAPY[GnosisAPY])/100</f>
        <v>0.14020829368600457</v>
      </c>
      <c r="I27" s="4"/>
      <c r="J27" s="1"/>
      <c r="K27" s="6">
        <v>0</v>
      </c>
      <c r="L27" s="6"/>
    </row>
    <row r="28" spans="1:12" x14ac:dyDescent="0.2">
      <c r="A28" s="1">
        <v>18</v>
      </c>
      <c r="B28" s="1">
        <v>90649</v>
      </c>
      <c r="C28" s="2">
        <f t="shared" si="1"/>
        <v>45157</v>
      </c>
      <c r="D28" s="3">
        <f t="shared" ca="1" si="2"/>
        <v>2</v>
      </c>
      <c r="E28" s="1">
        <v>1</v>
      </c>
      <c r="F28" s="1">
        <f>Balances[[#This Row],[Balance]]-Main[[#This Row],[Start Balance (GNO)]]</f>
        <v>-1</v>
      </c>
      <c r="G28" s="1">
        <f t="shared" ca="1" si="0"/>
        <v>-0.5</v>
      </c>
      <c r="H28" s="1" cm="1">
        <f t="array" ref="H28">E28*(GnosisAPY[GnosisAPY])/100</f>
        <v>0.14020829368600457</v>
      </c>
      <c r="I28" s="4"/>
      <c r="J28" s="1"/>
      <c r="K28" s="6">
        <v>0</v>
      </c>
      <c r="L28" s="6"/>
    </row>
    <row r="29" spans="1:12" x14ac:dyDescent="0.2">
      <c r="A29" s="1">
        <v>19</v>
      </c>
      <c r="B29" s="1">
        <v>90649</v>
      </c>
      <c r="C29" s="2">
        <f t="shared" si="1"/>
        <v>45157</v>
      </c>
      <c r="D29" s="3">
        <f t="shared" ca="1" si="2"/>
        <v>2</v>
      </c>
      <c r="E29" s="1">
        <v>1</v>
      </c>
      <c r="F29" s="1">
        <f>Balances[[#This Row],[Balance]]-Main[[#This Row],[Start Balance (GNO)]]</f>
        <v>-1</v>
      </c>
      <c r="G29" s="1">
        <f t="shared" ca="1" si="0"/>
        <v>-0.5</v>
      </c>
      <c r="H29" s="1" cm="1">
        <f t="array" ref="H29">E29*(GnosisAPY[GnosisAPY])/100</f>
        <v>0.14020829368600457</v>
      </c>
      <c r="I29" s="4"/>
      <c r="J29" s="1"/>
      <c r="K29" s="6">
        <v>0</v>
      </c>
      <c r="L29" s="6"/>
    </row>
    <row r="30" spans="1:12" x14ac:dyDescent="0.2">
      <c r="A30" s="1">
        <v>20</v>
      </c>
      <c r="B30" s="1">
        <v>90649</v>
      </c>
      <c r="C30" s="2">
        <f t="shared" si="1"/>
        <v>45157</v>
      </c>
      <c r="D30" s="3">
        <f t="shared" ca="1" si="2"/>
        <v>2</v>
      </c>
      <c r="E30" s="1">
        <v>1</v>
      </c>
      <c r="F30" s="1">
        <f>Balances[[#This Row],[Balance]]-Main[[#This Row],[Start Balance (GNO)]]</f>
        <v>-1</v>
      </c>
      <c r="G30" s="1">
        <f t="shared" ca="1" si="0"/>
        <v>-0.5</v>
      </c>
      <c r="H30" s="1" cm="1">
        <f t="array" ref="H30">E30*(GnosisAPY[GnosisAPY])/100</f>
        <v>0.14020829368600457</v>
      </c>
      <c r="I30" s="4"/>
      <c r="J30" s="1"/>
      <c r="K30" s="6">
        <v>0</v>
      </c>
      <c r="L30" s="6"/>
    </row>
    <row r="31" spans="1:12" x14ac:dyDescent="0.2">
      <c r="A31" s="1">
        <v>21</v>
      </c>
      <c r="B31" s="1">
        <v>90649</v>
      </c>
      <c r="C31" s="2">
        <f t="shared" si="1"/>
        <v>45157</v>
      </c>
      <c r="D31" s="3">
        <f t="shared" ca="1" si="2"/>
        <v>2</v>
      </c>
      <c r="E31" s="1">
        <v>1</v>
      </c>
      <c r="F31" s="1">
        <f>Balances[[#This Row],[Balance]]-Main[[#This Row],[Start Balance (GNO)]]</f>
        <v>-1</v>
      </c>
      <c r="G31" s="1">
        <f t="shared" ca="1" si="0"/>
        <v>-0.5</v>
      </c>
      <c r="H31" s="1" cm="1">
        <f t="array" ref="H31">E31*(GnosisAPY[GnosisAPY])/100</f>
        <v>0.14020829368600457</v>
      </c>
      <c r="I31" s="4"/>
      <c r="J31" s="1"/>
      <c r="K31" s="6">
        <v>0</v>
      </c>
      <c r="L31" s="6"/>
    </row>
    <row r="32" spans="1:12" x14ac:dyDescent="0.2">
      <c r="A32" s="1">
        <v>22</v>
      </c>
      <c r="B32" s="1">
        <v>90649</v>
      </c>
      <c r="C32" s="2">
        <f t="shared" si="1"/>
        <v>45157</v>
      </c>
      <c r="D32" s="3">
        <f t="shared" ca="1" si="2"/>
        <v>2</v>
      </c>
      <c r="E32" s="1">
        <v>1</v>
      </c>
      <c r="F32" s="1">
        <f>Balances[[#This Row],[Balance]]-Main[[#This Row],[Start Balance (GNO)]]</f>
        <v>-1</v>
      </c>
      <c r="G32" s="1">
        <f t="shared" ca="1" si="0"/>
        <v>-0.5</v>
      </c>
      <c r="H32" s="1" cm="1">
        <f t="array" ref="H32">E32*(GnosisAPY[GnosisAPY])/100</f>
        <v>0.14020829368600457</v>
      </c>
      <c r="I32" s="4"/>
      <c r="J32" s="1"/>
      <c r="K32" s="6">
        <v>0</v>
      </c>
      <c r="L32" s="6"/>
    </row>
    <row r="33" spans="1:12" x14ac:dyDescent="0.2">
      <c r="A33" s="1">
        <v>23</v>
      </c>
      <c r="B33" s="1">
        <v>90649</v>
      </c>
      <c r="C33" s="2">
        <f t="shared" si="1"/>
        <v>45157</v>
      </c>
      <c r="D33" s="3">
        <f t="shared" ca="1" si="2"/>
        <v>2</v>
      </c>
      <c r="E33" s="1">
        <v>1</v>
      </c>
      <c r="F33" s="1">
        <f>Balances[[#This Row],[Balance]]-Main[[#This Row],[Start Balance (GNO)]]</f>
        <v>-1</v>
      </c>
      <c r="G33" s="1">
        <f t="shared" ca="1" si="0"/>
        <v>-0.5</v>
      </c>
      <c r="H33" s="1" cm="1">
        <f t="array" ref="H33">E33*(GnosisAPY[GnosisAPY])/100</f>
        <v>0.14020829368600457</v>
      </c>
      <c r="I33" s="4"/>
      <c r="J33" s="1"/>
      <c r="K33" s="6">
        <v>0</v>
      </c>
      <c r="L33" s="6"/>
    </row>
    <row r="34" spans="1:12" x14ac:dyDescent="0.2">
      <c r="A34" s="1">
        <v>24</v>
      </c>
      <c r="B34" s="1">
        <v>90649</v>
      </c>
      <c r="C34" s="2">
        <f t="shared" si="1"/>
        <v>45157</v>
      </c>
      <c r="D34" s="3">
        <f t="shared" ca="1" si="2"/>
        <v>2</v>
      </c>
      <c r="E34" s="1">
        <v>1</v>
      </c>
      <c r="F34" s="1">
        <f>Balances[[#This Row],[Balance]]-Main[[#This Row],[Start Balance (GNO)]]</f>
        <v>-1</v>
      </c>
      <c r="G34" s="1">
        <f t="shared" ca="1" si="0"/>
        <v>-0.5</v>
      </c>
      <c r="H34" s="1" cm="1">
        <f t="array" ref="H34">E34*(GnosisAPY[GnosisAPY])/100</f>
        <v>0.14020829368600457</v>
      </c>
      <c r="I34" s="4"/>
      <c r="J34" s="1"/>
      <c r="K34" s="6">
        <v>0</v>
      </c>
      <c r="L34" s="6"/>
    </row>
    <row r="35" spans="1:12" x14ac:dyDescent="0.2">
      <c r="A35" s="1">
        <v>25</v>
      </c>
      <c r="B35" s="1">
        <v>90649</v>
      </c>
      <c r="C35" s="2">
        <f t="shared" si="1"/>
        <v>45157</v>
      </c>
      <c r="D35" s="3">
        <f t="shared" ca="1" si="2"/>
        <v>2</v>
      </c>
      <c r="E35" s="1">
        <v>1</v>
      </c>
      <c r="F35" s="1">
        <f>Balances[[#This Row],[Balance]]-Main[[#This Row],[Start Balance (GNO)]]</f>
        <v>-1</v>
      </c>
      <c r="G35" s="1">
        <f t="shared" ca="1" si="0"/>
        <v>-0.5</v>
      </c>
      <c r="H35" s="1" cm="1">
        <f t="array" ref="H35">E35*(GnosisAPY[GnosisAPY])/100</f>
        <v>0.14020829368600457</v>
      </c>
      <c r="I35" s="4"/>
      <c r="J35" s="1"/>
      <c r="K35" s="6">
        <v>0</v>
      </c>
      <c r="L35" s="6"/>
    </row>
    <row r="36" spans="1:12" x14ac:dyDescent="0.2">
      <c r="A36" s="1">
        <v>26</v>
      </c>
      <c r="B36" s="1">
        <v>90649</v>
      </c>
      <c r="C36" s="2">
        <f t="shared" si="1"/>
        <v>45157</v>
      </c>
      <c r="D36" s="3">
        <f t="shared" ca="1" si="2"/>
        <v>2</v>
      </c>
      <c r="E36" s="1">
        <v>1</v>
      </c>
      <c r="F36" s="1">
        <f>Balances[[#This Row],[Balance]]-Main[[#This Row],[Start Balance (GNO)]]</f>
        <v>-1</v>
      </c>
      <c r="G36" s="1">
        <f t="shared" ca="1" si="0"/>
        <v>-0.5</v>
      </c>
      <c r="H36" s="1" cm="1">
        <f t="array" ref="H36">E36*(GnosisAPY[GnosisAPY])/100</f>
        <v>0.14020829368600457</v>
      </c>
      <c r="I36" s="4"/>
      <c r="J36" s="1"/>
      <c r="K36" s="6">
        <v>0</v>
      </c>
      <c r="L36" s="6"/>
    </row>
    <row r="37" spans="1:12" x14ac:dyDescent="0.2">
      <c r="A37" s="1">
        <v>27</v>
      </c>
      <c r="B37" s="1">
        <v>90649</v>
      </c>
      <c r="C37" s="2">
        <f t="shared" si="1"/>
        <v>45157</v>
      </c>
      <c r="D37" s="3">
        <f t="shared" ca="1" si="2"/>
        <v>2</v>
      </c>
      <c r="E37" s="1">
        <v>1</v>
      </c>
      <c r="F37" s="1">
        <f>Balances[[#This Row],[Balance]]-Main[[#This Row],[Start Balance (GNO)]]</f>
        <v>-1</v>
      </c>
      <c r="G37" s="1">
        <f t="shared" ca="1" si="0"/>
        <v>-0.5</v>
      </c>
      <c r="H37" s="1" cm="1">
        <f t="array" ref="H37">E37*(GnosisAPY[GnosisAPY])/100</f>
        <v>0.14020829368600457</v>
      </c>
      <c r="I37" s="4"/>
      <c r="J37" s="1"/>
      <c r="K37" s="6">
        <v>0</v>
      </c>
      <c r="L37" s="6"/>
    </row>
    <row r="38" spans="1:12" x14ac:dyDescent="0.2">
      <c r="A38" s="1">
        <v>28</v>
      </c>
      <c r="B38" s="1">
        <v>90649</v>
      </c>
      <c r="C38" s="2">
        <f t="shared" si="1"/>
        <v>45157</v>
      </c>
      <c r="D38" s="3">
        <f t="shared" ca="1" si="2"/>
        <v>2</v>
      </c>
      <c r="E38" s="1">
        <v>1</v>
      </c>
      <c r="F38" s="1">
        <f>Balances[[#This Row],[Balance]]-Main[[#This Row],[Start Balance (GNO)]]</f>
        <v>-1</v>
      </c>
      <c r="G38" s="1">
        <f t="shared" ca="1" si="0"/>
        <v>-0.5</v>
      </c>
      <c r="H38" s="1" cm="1">
        <f t="array" ref="H38">E38*(GnosisAPY[GnosisAPY])/100</f>
        <v>0.14020829368600457</v>
      </c>
      <c r="I38" s="4"/>
      <c r="J38" s="1"/>
      <c r="K38" s="6">
        <v>0</v>
      </c>
      <c r="L38" s="6"/>
    </row>
    <row r="39" spans="1:12" x14ac:dyDescent="0.2">
      <c r="A39" s="1">
        <v>29</v>
      </c>
      <c r="B39" s="1">
        <v>90649</v>
      </c>
      <c r="C39" s="2">
        <f t="shared" si="1"/>
        <v>45157</v>
      </c>
      <c r="D39" s="3">
        <f t="shared" ca="1" si="2"/>
        <v>2</v>
      </c>
      <c r="E39" s="1">
        <v>1</v>
      </c>
      <c r="F39" s="1">
        <f>Balances[[#This Row],[Balance]]-Main[[#This Row],[Start Balance (GNO)]]</f>
        <v>-1</v>
      </c>
      <c r="G39" s="1">
        <f t="shared" ca="1" si="0"/>
        <v>-0.5</v>
      </c>
      <c r="H39" s="1" cm="1">
        <f t="array" ref="H39">E39*(GnosisAPY[GnosisAPY])/100</f>
        <v>0.14020829368600457</v>
      </c>
      <c r="I39" s="4"/>
      <c r="J39" s="1"/>
      <c r="K39" s="6">
        <v>0</v>
      </c>
      <c r="L39" s="6"/>
    </row>
    <row r="40" spans="1:12" x14ac:dyDescent="0.2">
      <c r="A40" s="1">
        <v>30</v>
      </c>
      <c r="B40" s="1">
        <v>90649</v>
      </c>
      <c r="C40" s="2">
        <f t="shared" si="1"/>
        <v>45157</v>
      </c>
      <c r="D40" s="3">
        <f t="shared" ca="1" si="2"/>
        <v>2</v>
      </c>
      <c r="E40" s="1">
        <v>1</v>
      </c>
      <c r="F40" s="1">
        <f>Balances[[#This Row],[Balance]]-Main[[#This Row],[Start Balance (GNO)]]</f>
        <v>-1</v>
      </c>
      <c r="G40" s="1">
        <f t="shared" ca="1" si="0"/>
        <v>-0.5</v>
      </c>
      <c r="H40" s="1" cm="1">
        <f t="array" ref="H40">E40*(GnosisAPY[GnosisAPY])/100</f>
        <v>0.14020829368600457</v>
      </c>
      <c r="I40" s="4"/>
      <c r="J40" s="1"/>
      <c r="K40" s="6">
        <v>0</v>
      </c>
      <c r="L40" s="6"/>
    </row>
    <row r="41" spans="1:12" x14ac:dyDescent="0.2">
      <c r="A41" s="6"/>
      <c r="B41" s="6"/>
      <c r="C41" s="6"/>
      <c r="D41" s="6"/>
      <c r="E41" s="6"/>
      <c r="F41" s="6"/>
      <c r="G41" s="6"/>
      <c r="H41" s="9"/>
      <c r="I41" s="6"/>
      <c r="J41" s="6"/>
      <c r="K41" s="6"/>
      <c r="L41" s="6"/>
    </row>
    <row r="42" spans="1:12" x14ac:dyDescent="0.2">
      <c r="A42" s="6"/>
      <c r="B42" s="6"/>
      <c r="C42" s="6"/>
      <c r="D42" s="6"/>
      <c r="E42" s="6"/>
      <c r="F42" s="6"/>
      <c r="G42" s="6"/>
      <c r="H42" s="9"/>
      <c r="I42" s="6"/>
      <c r="J42" s="6"/>
      <c r="K42" s="6"/>
      <c r="L42" s="6"/>
    </row>
    <row r="43" spans="1:12" x14ac:dyDescent="0.2">
      <c r="A43" s="6"/>
      <c r="B43" s="6"/>
      <c r="C43" s="6"/>
      <c r="D43" s="6"/>
      <c r="E43" s="6"/>
      <c r="F43" s="6"/>
      <c r="G43" s="6"/>
      <c r="H43" s="9"/>
      <c r="I43" s="6"/>
      <c r="J43" s="6"/>
      <c r="K43" s="6"/>
      <c r="L43" s="6"/>
    </row>
    <row r="44" spans="1:12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2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2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2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</sheetData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98DF-16F4-42E6-AF1E-B2B1EF178BB1}">
  <dimension ref="A1:A2"/>
  <sheetViews>
    <sheetView workbookViewId="0">
      <selection activeCell="A3" sqref="A3"/>
    </sheetView>
  </sheetViews>
  <sheetFormatPr baseColWidth="10" defaultColWidth="8.83203125" defaultRowHeight="16" x14ac:dyDescent="0.2"/>
  <cols>
    <col min="1" max="1" width="31.1640625" customWidth="1"/>
  </cols>
  <sheetData>
    <row r="1" spans="1:1" x14ac:dyDescent="0.2">
      <c r="A1" t="s">
        <v>12</v>
      </c>
    </row>
    <row r="2" spans="1:1" x14ac:dyDescent="0.2">
      <c r="A2" s="10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6DF7FE-B8ED-BB47-A34B-61447B73D5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2023-08-19T07:52:34Z</dcterms:created>
  <dcterms:modified xsi:type="dcterms:W3CDTF">2023-08-21T19:59:02Z</dcterms:modified>
</cp:coreProperties>
</file>