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.leach\Desktop\"/>
    </mc:Choice>
  </mc:AlternateContent>
  <bookViews>
    <workbookView xWindow="0" yWindow="0" windowWidth="23040" windowHeight="8796" tabRatio="640" activeTab="4"/>
  </bookViews>
  <sheets>
    <sheet name="7.1.1" sheetId="1" r:id="rId1"/>
    <sheet name="7.1.2" sheetId="2" r:id="rId2"/>
    <sheet name="7.1.3" sheetId="3" r:id="rId3"/>
    <sheet name="7.1.4" sheetId="5" r:id="rId4"/>
    <sheet name="7.1.5" sheetId="6" r:id="rId5"/>
    <sheet name="7.2.1" sheetId="7" r:id="rId6"/>
    <sheet name="7.2.2" sheetId="8" r:id="rId7"/>
    <sheet name="7.2.3" sheetId="9" r:id="rId8"/>
    <sheet name="7.2.4" sheetId="10" r:id="rId9"/>
  </sheets>
  <definedNames>
    <definedName name="_ftn1" localSheetId="1">'7.1.2'!#REF!</definedName>
    <definedName name="_ftnref1" localSheetId="1">'7.1.2'!$D$17</definedName>
    <definedName name="_xlnm.Print_Area" localSheetId="0">'7.1.1'!$A$1:$F$47</definedName>
    <definedName name="_xlnm.Print_Area" localSheetId="1">'7.1.2'!$A$1:$F$41</definedName>
    <definedName name="_xlnm.Print_Area" localSheetId="2">'7.1.3'!$A$1:$F$39</definedName>
    <definedName name="_xlnm.Print_Area" localSheetId="3">'7.1.4'!$A$1:$F$41</definedName>
    <definedName name="_xlnm.Print_Area" localSheetId="4">'7.1.5'!$A$1:$F$38</definedName>
    <definedName name="_xlnm.Print_Area" localSheetId="5">'7.2.1'!$A$1:$F$43</definedName>
    <definedName name="_xlnm.Print_Area" localSheetId="6">'7.2.2'!$A$1:$F$45</definedName>
    <definedName name="_xlnm.Print_Area" localSheetId="7">'7.2.3'!$A$1:$F$42</definedName>
    <definedName name="_xlnm.Print_Area" localSheetId="8">'7.2.4'!$A$1:$F$42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7" l="1"/>
  <c r="C13" i="3"/>
  <c r="C40" i="1"/>
  <c r="C14" i="6" l="1"/>
  <c r="C13" i="6"/>
  <c r="C15" i="6" s="1"/>
  <c r="C18" i="6" s="1"/>
  <c r="C34" i="2"/>
  <c r="C14" i="10"/>
  <c r="C13" i="10"/>
  <c r="C25" i="1"/>
  <c r="C31" i="9"/>
  <c r="C14" i="9"/>
  <c r="C13" i="9"/>
  <c r="C14" i="8"/>
  <c r="C33" i="8"/>
  <c r="C13" i="8"/>
  <c r="C21" i="8" s="1"/>
  <c r="C32" i="8"/>
  <c r="C14" i="7"/>
  <c r="C32" i="7"/>
  <c r="C31" i="7"/>
  <c r="C38" i="7" s="1"/>
  <c r="C31" i="10"/>
  <c r="C30" i="10"/>
  <c r="C30" i="9"/>
  <c r="C37" i="9" s="1"/>
  <c r="C29" i="6"/>
  <c r="C28" i="6"/>
  <c r="C14" i="5"/>
  <c r="C31" i="5"/>
  <c r="C13" i="5"/>
  <c r="C30" i="5"/>
  <c r="C14" i="3"/>
  <c r="C30" i="3"/>
  <c r="C29" i="3"/>
  <c r="C19" i="2"/>
  <c r="C35" i="2"/>
  <c r="C18" i="2"/>
  <c r="C26" i="1"/>
  <c r="C41" i="1"/>
  <c r="C30" i="6" l="1"/>
  <c r="C32" i="6" s="1"/>
  <c r="C40" i="8"/>
  <c r="C15" i="9"/>
  <c r="C19" i="9" s="1"/>
  <c r="C15" i="10"/>
  <c r="C19" i="10" s="1"/>
  <c r="C32" i="9"/>
  <c r="C20" i="7"/>
  <c r="C36" i="5"/>
  <c r="C37" i="10"/>
  <c r="C34" i="3"/>
  <c r="C19" i="5"/>
  <c r="C18" i="3"/>
  <c r="C32" i="10"/>
  <c r="C36" i="2"/>
  <c r="C20" i="2"/>
  <c r="C42" i="1"/>
  <c r="C27" i="1"/>
</calcChain>
</file>

<file path=xl/sharedStrings.xml><?xml version="1.0" encoding="utf-8"?>
<sst xmlns="http://schemas.openxmlformats.org/spreadsheetml/2006/main" count="430" uniqueCount="97">
  <si>
    <t xml:space="preserve">Parameter </t>
  </si>
  <si>
    <t>Value</t>
  </si>
  <si>
    <t>Definition</t>
  </si>
  <si>
    <t>T-value corresponding to the desired significance level of the test</t>
  </si>
  <si>
    <t>T-value corresponding to the desired power of the design</t>
  </si>
  <si>
    <t>The pooled total standard deviation of the estimated effect on the outcome variable</t>
  </si>
  <si>
    <t>The proportion of the study that is randomly assigned to the treatment group</t>
  </si>
  <si>
    <t>The size of the study sample</t>
  </si>
  <si>
    <t>Proportion of outcome variance explained by level 1 covariate(s)</t>
  </si>
  <si>
    <t>Z-value corresponding to the desired significance level of the test</t>
  </si>
  <si>
    <t xml:space="preserve">Z-value corresponding to the desired power of the design </t>
  </si>
  <si>
    <t>True (population) rate in the presence of the intervention</t>
  </si>
  <si>
    <t>True (population) rate in the absence of the intervention</t>
  </si>
  <si>
    <t xml:space="preserve">Person-year in each group </t>
  </si>
  <si>
    <t>Intra cluster correlation coefficient</t>
  </si>
  <si>
    <t>Proportion of individuals assigned to the treatment group</t>
  </si>
  <si>
    <t>Number of individuals per cluster</t>
  </si>
  <si>
    <t xml:space="preserve">Proportion of outcome variance explained by level 1 covariate(s) </t>
  </si>
  <si>
    <t>True (population) proportion in the presence of the intervention</t>
  </si>
  <si>
    <t>True (population) proportion in the absence of the intervention</t>
  </si>
  <si>
    <t>Number of individuals in each cluster</t>
  </si>
  <si>
    <t xml:space="preserve">Number of clusters in each group </t>
  </si>
  <si>
    <t xml:space="preserve">The coefficient of variation of true proportions between clusters within each group </t>
  </si>
  <si>
    <t>a</t>
  </si>
  <si>
    <t>(z1+z2)^2*</t>
  </si>
  <si>
    <t>(z1+z2)^2 *</t>
  </si>
  <si>
    <t>The proportion of the study population that would have a value of 1 for the binary outcome in the absence of the program</t>
  </si>
  <si>
    <t>Proportion of study sample that is randomly assigned to the treatment group</t>
  </si>
  <si>
    <t>α</t>
  </si>
  <si>
    <t>β</t>
  </si>
  <si>
    <t>Tail</t>
  </si>
  <si>
    <t>Desired power of the test</t>
  </si>
  <si>
    <t>One-tailed or two-tailed test</t>
  </si>
  <si>
    <t>The proportion of the study population that would have a value of 1 for the outcome in the absence of the program</t>
  </si>
  <si>
    <t xml:space="preserve">  min</t>
  </si>
  <si>
    <t>Specify the parameters in yellow to determine N</t>
  </si>
  <si>
    <t>Specify the parameters in yellow to determine R</t>
  </si>
  <si>
    <t>Specify the parameters in yellow to determine true (population) rate in the presence of the intervention</t>
  </si>
  <si>
    <t>Number of clusters in each treatment group</t>
  </si>
  <si>
    <t>Specify the parameters in yellow to determine J</t>
  </si>
  <si>
    <t>Specify the parameters in yellow to determine the number of clusters in each treatment group</t>
  </si>
  <si>
    <t>Number of clusters of  treatment group and control group</t>
  </si>
  <si>
    <t xml:space="preserve">Number of clusters in treatment each group </t>
  </si>
  <si>
    <t>Specify the parameters in yellow to determine the true (population) proportion in the presence of the intervention</t>
  </si>
  <si>
    <t>Table 1.1: Sample size determination.</t>
  </si>
  <si>
    <t>Table 2.1: Sample size determination.</t>
  </si>
  <si>
    <t>Instructions:</t>
  </si>
  <si>
    <t>Table 3.1: Sample size determination.</t>
  </si>
  <si>
    <t xml:space="preserve">Instructions: </t>
  </si>
  <si>
    <t>Table 4.1: Sample size determination.</t>
  </si>
  <si>
    <t>Table 5.1: Person-year in each group determination</t>
  </si>
  <si>
    <t>Table 5.2: True (population) rate in the presence of the intervention determination</t>
  </si>
  <si>
    <t>Table 1.1: Number of clusters in each treatment group determination</t>
  </si>
  <si>
    <t>Table 2.1: Number of clusters of treatment group and control group determination</t>
  </si>
  <si>
    <t>Table 3.1: True (population) proportion in the presence of the intervention determination</t>
  </si>
  <si>
    <t>Table 3.2: Number of clusters in the treatment group determination</t>
  </si>
  <si>
    <t>Table 4.1: True (population) proportion in the presence of the intervention determination</t>
  </si>
  <si>
    <t>Table 4.2: Number of clusters in treatment group determination</t>
  </si>
  <si>
    <t>The minimum sample size decided beforehand to determine t values</t>
  </si>
  <si>
    <t xml:space="preserve">Instruction: </t>
  </si>
  <si>
    <t>*For simplification purposes</t>
  </si>
  <si>
    <t>Advisory: The worksheet is copyrighted by 3ie. Users are free to use and adapt for personal, non-commercial use. Any publication of any part or whole of the worksheet itself must be by permission, with credit given to 3ie. For questions, please contact info@3ieimpact.org</t>
  </si>
  <si>
    <t>Source of parameter - comments</t>
  </si>
  <si>
    <t>Table 1.2: Minimum detectable effect  determination.</t>
  </si>
  <si>
    <t>Significance level</t>
  </si>
  <si>
    <t>Minimum detectable effect</t>
  </si>
  <si>
    <t>Specify the parameters in yellow to determine the minimum detectable effect</t>
  </si>
  <si>
    <t>Table 2.2: Minimum detectable effect  determination</t>
  </si>
  <si>
    <t>Specify the parameters in yellow to determine the minimum detectable effect size</t>
  </si>
  <si>
    <t>Table 3.2: Minimum detectable effect determination</t>
  </si>
  <si>
    <t xml:space="preserve">Table 4.2: Minimum detectable effect determination </t>
  </si>
  <si>
    <t>Specify the parameters in yellow to determine  the minimum detectable effect</t>
  </si>
  <si>
    <t>Table 1.2: Minimum detectable effect determination</t>
  </si>
  <si>
    <t>Table 2.2: Minimum detectable effect determination</t>
  </si>
  <si>
    <t>7.1.1 Single level trial with continuous outcome variables</t>
  </si>
  <si>
    <t xml:space="preserve">7.1.3 Single level trials with binary outcomes </t>
  </si>
  <si>
    <t>7.2.2 Two-level cluster randomized trials with individuals level outcomes (continuous outcomes) with covariates</t>
  </si>
  <si>
    <t>7.2.3 Two-level cluster randomized trials with individual level outcomes (binary outcome)</t>
  </si>
  <si>
    <t>7.2.4 Two-level cluster randomised trials with individuals level outcomes (rates)</t>
  </si>
  <si>
    <r>
      <t xml:space="preserve">This worksheet is designed to be used alongside the manual, </t>
    </r>
    <r>
      <rPr>
        <i/>
        <sz val="11"/>
        <color theme="1"/>
        <rFont val="Arial"/>
        <family val="2"/>
      </rPr>
      <t>Power calculation for causal inference in social science: sample size and minimum detectable effect determination</t>
    </r>
  </si>
  <si>
    <t>Sample size and minimum detectable effect calculator ©</t>
  </si>
  <si>
    <t>(refer to p.27 in the manual)</t>
  </si>
  <si>
    <t>(refer to p.20 in the manual)</t>
  </si>
  <si>
    <t xml:space="preserve">7.1.2 Single level trials (continuous outcomes) with covariates </t>
  </si>
  <si>
    <t>(refer to p.21 in the manual)</t>
  </si>
  <si>
    <t>(refer to p.23 in the manual)</t>
  </si>
  <si>
    <t xml:space="preserve">7.1.4 Single level trials (binary outcomes) with covariates </t>
  </si>
  <si>
    <t>(refer to p.24 in the manual)</t>
  </si>
  <si>
    <t xml:space="preserve">7.1.5 Single level trials (rates) </t>
  </si>
  <si>
    <t>(refer to p.25 in the manual)</t>
  </si>
  <si>
    <t xml:space="preserve">7.2.1 Two-level cluster randomised trials with individuals level outcomes (continuous outcome) </t>
  </si>
  <si>
    <t>(refer to p.26 in the manual)</t>
  </si>
  <si>
    <t>(refer to p.29 of the manual)</t>
  </si>
  <si>
    <t>(refer to p.30 of the manual)</t>
  </si>
  <si>
    <t>3ie Sample size and minimum detectable effect calculator ©</t>
  </si>
  <si>
    <t xml:space="preserve">This worksheet is designed to be used alongside the manual, Power calculation for causal inference in social science: </t>
  </si>
  <si>
    <t>sample size and minimum detectable effect determination (Djimeu and Houndolo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</si>
</sst>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i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i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39D5B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Border="1"/>
    <xf numFmtId="0" fontId="1" fillId="3" borderId="0" xfId="0" applyFont="1" applyFill="1" applyBorder="1" applyAlignment="1">
      <alignment horizontal="center"/>
    </xf>
    <xf numFmtId="0" fontId="1" fillId="0" borderId="0" xfId="0" applyFont="1" applyBorder="1"/>
    <xf numFmtId="2" fontId="1" fillId="5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3" fillId="0" borderId="0" xfId="0" applyFont="1"/>
    <xf numFmtId="0" fontId="1" fillId="3" borderId="9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5" fontId="1" fillId="4" borderId="11" xfId="0" applyNumberFormat="1" applyFont="1" applyFill="1" applyBorder="1" applyAlignment="1">
      <alignment horizontal="center"/>
    </xf>
    <xf numFmtId="0" fontId="3" fillId="0" borderId="0" xfId="0" applyFont="1" applyFill="1"/>
    <xf numFmtId="2" fontId="1" fillId="5" borderId="6" xfId="0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" fontId="1" fillId="4" borderId="11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2" fontId="1" fillId="5" borderId="6" xfId="0" applyNumberFormat="1" applyFont="1" applyFill="1" applyBorder="1" applyAlignment="1">
      <alignment horizontal="center" vertical="center"/>
    </xf>
    <xf numFmtId="165" fontId="1" fillId="4" borderId="1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2" fontId="1" fillId="5" borderId="3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2" fillId="0" borderId="0" xfId="0" applyFont="1" applyFill="1"/>
    <xf numFmtId="0" fontId="1" fillId="0" borderId="0" xfId="0" applyFont="1" applyAlignment="1">
      <alignment wrapText="1"/>
    </xf>
    <xf numFmtId="0" fontId="1" fillId="3" borderId="3" xfId="0" applyFont="1" applyFill="1" applyBorder="1" applyAlignment="1">
      <alignment horizontal="center" vertical="center" wrapText="1"/>
    </xf>
    <xf numFmtId="164" fontId="6" fillId="4" borderId="11" xfId="0" applyNumberFormat="1" applyFont="1" applyFill="1" applyBorder="1" applyAlignment="1">
      <alignment horizontal="center"/>
    </xf>
    <xf numFmtId="164" fontId="1" fillId="4" borderId="11" xfId="0" applyNumberFormat="1" applyFont="1" applyFill="1" applyBorder="1" applyAlignment="1">
      <alignment horizontal="center"/>
    </xf>
    <xf numFmtId="2" fontId="1" fillId="0" borderId="0" xfId="0" applyNumberFormat="1" applyFont="1"/>
    <xf numFmtId="0" fontId="1" fillId="5" borderId="6" xfId="0" applyFont="1" applyFill="1" applyBorder="1" applyAlignment="1">
      <alignment horizontal="center"/>
    </xf>
    <xf numFmtId="166" fontId="1" fillId="3" borderId="6" xfId="0" applyNumberFormat="1" applyFont="1" applyFill="1" applyBorder="1" applyAlignment="1">
      <alignment horizontal="center"/>
    </xf>
    <xf numFmtId="2" fontId="1" fillId="5" borderId="2" xfId="0" applyNumberFormat="1" applyFont="1" applyFill="1" applyBorder="1" applyAlignment="1">
      <alignment horizontal="center"/>
    </xf>
    <xf numFmtId="166" fontId="1" fillId="4" borderId="11" xfId="0" applyNumberFormat="1" applyFont="1" applyFill="1" applyBorder="1" applyAlignment="1">
      <alignment horizontal="center"/>
    </xf>
    <xf numFmtId="0" fontId="1" fillId="2" borderId="0" xfId="0" applyFont="1" applyFill="1"/>
    <xf numFmtId="164" fontId="1" fillId="3" borderId="7" xfId="0" applyNumberFormat="1" applyFont="1" applyFill="1" applyBorder="1" applyAlignment="1">
      <alignment horizontal="center"/>
    </xf>
    <xf numFmtId="2" fontId="1" fillId="4" borderId="11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1" fontId="6" fillId="4" borderId="11" xfId="0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8" fillId="6" borderId="5" xfId="0" applyFont="1" applyFill="1" applyBorder="1"/>
    <xf numFmtId="0" fontId="5" fillId="0" borderId="0" xfId="0" applyFont="1" applyAlignment="1">
      <alignment horizontal="left"/>
    </xf>
    <xf numFmtId="0" fontId="4" fillId="0" borderId="6" xfId="0" applyFont="1" applyFill="1" applyBorder="1"/>
    <xf numFmtId="0" fontId="1" fillId="0" borderId="6" xfId="0" applyFont="1" applyFill="1" applyBorder="1"/>
    <xf numFmtId="0" fontId="1" fillId="0" borderId="8" xfId="0" applyFont="1" applyFill="1" applyBorder="1"/>
    <xf numFmtId="0" fontId="1" fillId="0" borderId="4" xfId="0" applyFont="1" applyFill="1" applyBorder="1"/>
    <xf numFmtId="0" fontId="1" fillId="0" borderId="7" xfId="0" applyFont="1" applyFill="1" applyBorder="1"/>
    <xf numFmtId="0" fontId="4" fillId="0" borderId="9" xfId="0" applyFont="1" applyFill="1" applyBorder="1"/>
    <xf numFmtId="0" fontId="1" fillId="0" borderId="9" xfId="0" applyFont="1" applyFill="1" applyBorder="1"/>
    <xf numFmtId="0" fontId="1" fillId="0" borderId="3" xfId="0" applyFont="1" applyFill="1" applyBorder="1"/>
    <xf numFmtId="0" fontId="1" fillId="0" borderId="2" xfId="0" applyFont="1" applyFill="1" applyBorder="1"/>
    <xf numFmtId="0" fontId="6" fillId="0" borderId="3" xfId="0" applyFont="1" applyFill="1" applyBorder="1" applyAlignment="1">
      <alignment wrapText="1"/>
    </xf>
    <xf numFmtId="0" fontId="6" fillId="0" borderId="3" xfId="0" applyFont="1" applyFill="1" applyBorder="1"/>
    <xf numFmtId="0" fontId="1" fillId="0" borderId="6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4" fillId="0" borderId="10" xfId="0" applyFont="1" applyFill="1" applyBorder="1"/>
    <xf numFmtId="0" fontId="4" fillId="0" borderId="2" xfId="0" applyFont="1" applyFill="1" applyBorder="1"/>
    <xf numFmtId="0" fontId="1" fillId="0" borderId="1" xfId="0" applyFont="1" applyFill="1" applyBorder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39D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11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image" Target="../media/image10.png"/><Relationship Id="rId6" Type="http://schemas.openxmlformats.org/officeDocument/2006/relationships/image" Target="../media/image5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9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8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5.png"/><Relationship Id="rId7" Type="http://schemas.openxmlformats.org/officeDocument/2006/relationships/image" Target="../media/image20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7.png"/><Relationship Id="rId5" Type="http://schemas.openxmlformats.org/officeDocument/2006/relationships/image" Target="../media/image6.png"/><Relationship Id="rId4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5.png"/><Relationship Id="rId7" Type="http://schemas.openxmlformats.org/officeDocument/2006/relationships/image" Target="../media/image21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7.png"/><Relationship Id="rId5" Type="http://schemas.openxmlformats.org/officeDocument/2006/relationships/image" Target="../media/image6.png"/><Relationship Id="rId4" Type="http://schemas.openxmlformats.org/officeDocument/2006/relationships/image" Target="../media/image1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</xdr:col>
      <xdr:colOff>76200</xdr:colOff>
      <xdr:row>24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76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24</xdr:row>
      <xdr:rowOff>0</xdr:rowOff>
    </xdr:from>
    <xdr:to>
      <xdr:col>1</xdr:col>
      <xdr:colOff>114300</xdr:colOff>
      <xdr:row>25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1</xdr:col>
      <xdr:colOff>114300</xdr:colOff>
      <xdr:row>26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</xdr:col>
      <xdr:colOff>142875</xdr:colOff>
      <xdr:row>22</xdr:row>
      <xdr:rowOff>19050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4000"/>
          <a:ext cx="1428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</xdr:col>
      <xdr:colOff>85725</xdr:colOff>
      <xdr:row>23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26</xdr:row>
      <xdr:rowOff>0</xdr:rowOff>
    </xdr:from>
    <xdr:to>
      <xdr:col>1</xdr:col>
      <xdr:colOff>85725</xdr:colOff>
      <xdr:row>27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3025"/>
          <a:ext cx="857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16</xdr:row>
      <xdr:rowOff>180975</xdr:rowOff>
    </xdr:from>
    <xdr:to>
      <xdr:col>1</xdr:col>
      <xdr:colOff>123825</xdr:colOff>
      <xdr:row>17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61975"/>
          <a:ext cx="85725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41</xdr:row>
      <xdr:rowOff>0</xdr:rowOff>
    </xdr:from>
    <xdr:to>
      <xdr:col>1</xdr:col>
      <xdr:colOff>76200</xdr:colOff>
      <xdr:row>42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0"/>
          <a:ext cx="762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39</xdr:row>
      <xdr:rowOff>0</xdr:rowOff>
    </xdr:from>
    <xdr:to>
      <xdr:col>1</xdr:col>
      <xdr:colOff>114300</xdr:colOff>
      <xdr:row>40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"/>
          <a:ext cx="1143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40</xdr:row>
      <xdr:rowOff>0</xdr:rowOff>
    </xdr:from>
    <xdr:to>
      <xdr:col>1</xdr:col>
      <xdr:colOff>114300</xdr:colOff>
      <xdr:row>41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0575"/>
          <a:ext cx="1143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36</xdr:row>
      <xdr:rowOff>0</xdr:rowOff>
    </xdr:from>
    <xdr:to>
      <xdr:col>1</xdr:col>
      <xdr:colOff>142875</xdr:colOff>
      <xdr:row>37</xdr:row>
      <xdr:rowOff>19050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"/>
          <a:ext cx="1428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1</xdr:col>
      <xdr:colOff>85725</xdr:colOff>
      <xdr:row>38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0625"/>
          <a:ext cx="857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38</xdr:row>
      <xdr:rowOff>0</xdr:rowOff>
    </xdr:from>
    <xdr:to>
      <xdr:col>1</xdr:col>
      <xdr:colOff>85725</xdr:colOff>
      <xdr:row>39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"/>
          <a:ext cx="857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32</xdr:row>
      <xdr:rowOff>180975</xdr:rowOff>
    </xdr:from>
    <xdr:to>
      <xdr:col>1</xdr:col>
      <xdr:colOff>123825</xdr:colOff>
      <xdr:row>33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71500"/>
          <a:ext cx="85725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3829050</xdr:colOff>
      <xdr:row>39</xdr:row>
      <xdr:rowOff>147637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3443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0</xdr:colOff>
      <xdr:row>20</xdr:row>
      <xdr:rowOff>0</xdr:rowOff>
    </xdr:from>
    <xdr:to>
      <xdr:col>1</xdr:col>
      <xdr:colOff>85725</xdr:colOff>
      <xdr:row>21</xdr:row>
      <xdr:rowOff>9525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4000"/>
          <a:ext cx="857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36</xdr:row>
      <xdr:rowOff>0</xdr:rowOff>
    </xdr:from>
    <xdr:to>
      <xdr:col>1</xdr:col>
      <xdr:colOff>85725</xdr:colOff>
      <xdr:row>36</xdr:row>
      <xdr:rowOff>9525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219" y="1524000"/>
          <a:ext cx="857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55036</xdr:colOff>
      <xdr:row>0</xdr:row>
      <xdr:rowOff>115353</xdr:rowOff>
    </xdr:from>
    <xdr:to>
      <xdr:col>3</xdr:col>
      <xdr:colOff>576925</xdr:colOff>
      <xdr:row>3</xdr:row>
      <xdr:rowOff>17945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569" y="115353"/>
          <a:ext cx="2054356" cy="6476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</xdr:col>
      <xdr:colOff>76200</xdr:colOff>
      <xdr:row>16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76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114300</xdr:colOff>
      <xdr:row>18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</xdr:col>
      <xdr:colOff>114300</xdr:colOff>
      <xdr:row>19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1</xdr:col>
      <xdr:colOff>142875</xdr:colOff>
      <xdr:row>14</xdr:row>
      <xdr:rowOff>19050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428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85725</xdr:colOff>
      <xdr:row>15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</xdr:col>
      <xdr:colOff>85725</xdr:colOff>
      <xdr:row>20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161925</xdr:colOff>
      <xdr:row>17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8</xdr:row>
      <xdr:rowOff>180975</xdr:rowOff>
    </xdr:from>
    <xdr:to>
      <xdr:col>1</xdr:col>
      <xdr:colOff>123825</xdr:colOff>
      <xdr:row>9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61975"/>
          <a:ext cx="85725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8</xdr:row>
      <xdr:rowOff>180975</xdr:rowOff>
    </xdr:from>
    <xdr:to>
      <xdr:col>1</xdr:col>
      <xdr:colOff>123825</xdr:colOff>
      <xdr:row>9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61975"/>
          <a:ext cx="85725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1</xdr:col>
      <xdr:colOff>76200</xdr:colOff>
      <xdr:row>36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0"/>
          <a:ext cx="762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1</xdr:col>
      <xdr:colOff>114300</xdr:colOff>
      <xdr:row>34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"/>
          <a:ext cx="1143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1</xdr:col>
      <xdr:colOff>114300</xdr:colOff>
      <xdr:row>35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0575"/>
          <a:ext cx="1143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1</xdr:col>
      <xdr:colOff>142875</xdr:colOff>
      <xdr:row>30</xdr:row>
      <xdr:rowOff>19050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"/>
          <a:ext cx="1428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31</xdr:row>
      <xdr:rowOff>0</xdr:rowOff>
    </xdr:from>
    <xdr:to>
      <xdr:col>1</xdr:col>
      <xdr:colOff>85725</xdr:colOff>
      <xdr:row>32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"/>
          <a:ext cx="857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1</xdr:col>
      <xdr:colOff>161925</xdr:colOff>
      <xdr:row>33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8325"/>
          <a:ext cx="1619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25</xdr:row>
      <xdr:rowOff>180975</xdr:rowOff>
    </xdr:from>
    <xdr:to>
      <xdr:col>1</xdr:col>
      <xdr:colOff>123825</xdr:colOff>
      <xdr:row>26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71500"/>
          <a:ext cx="85725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25</xdr:row>
      <xdr:rowOff>180975</xdr:rowOff>
    </xdr:from>
    <xdr:to>
      <xdr:col>1</xdr:col>
      <xdr:colOff>123825</xdr:colOff>
      <xdr:row>26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71500"/>
          <a:ext cx="85725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</xdr:col>
      <xdr:colOff>85725</xdr:colOff>
      <xdr:row>31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5675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1</xdr:col>
      <xdr:colOff>85725</xdr:colOff>
      <xdr:row>13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4000"/>
          <a:ext cx="857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2572815</xdr:colOff>
      <xdr:row>1</xdr:row>
      <xdr:rowOff>114302</xdr:rowOff>
    </xdr:from>
    <xdr:to>
      <xdr:col>4</xdr:col>
      <xdr:colOff>4627171</xdr:colOff>
      <xdr:row>4</xdr:row>
      <xdr:rowOff>178819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5815" y="347135"/>
          <a:ext cx="2054356" cy="6677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1</xdr:col>
      <xdr:colOff>76200</xdr:colOff>
      <xdr:row>19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76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8</xdr:row>
      <xdr:rowOff>180975</xdr:rowOff>
    </xdr:from>
    <xdr:to>
      <xdr:col>1</xdr:col>
      <xdr:colOff>123825</xdr:colOff>
      <xdr:row>9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71475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1</xdr:col>
      <xdr:colOff>114300</xdr:colOff>
      <xdr:row>13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1</xdr:col>
      <xdr:colOff>114300</xdr:colOff>
      <xdr:row>14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85725</xdr:colOff>
      <xdr:row>17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85725</xdr:colOff>
      <xdr:row>18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2550"/>
          <a:ext cx="857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8</xdr:row>
      <xdr:rowOff>180975</xdr:rowOff>
    </xdr:from>
    <xdr:to>
      <xdr:col>1</xdr:col>
      <xdr:colOff>123825</xdr:colOff>
      <xdr:row>9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61975"/>
          <a:ext cx="85725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1</xdr:col>
      <xdr:colOff>76200</xdr:colOff>
      <xdr:row>34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0"/>
          <a:ext cx="762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24</xdr:row>
      <xdr:rowOff>180975</xdr:rowOff>
    </xdr:from>
    <xdr:to>
      <xdr:col>1</xdr:col>
      <xdr:colOff>123825</xdr:colOff>
      <xdr:row>25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71500"/>
          <a:ext cx="85725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28</xdr:row>
      <xdr:rowOff>0</xdr:rowOff>
    </xdr:from>
    <xdr:to>
      <xdr:col>1</xdr:col>
      <xdr:colOff>114300</xdr:colOff>
      <xdr:row>29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"/>
          <a:ext cx="1143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1</xdr:col>
      <xdr:colOff>114300</xdr:colOff>
      <xdr:row>30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0575"/>
          <a:ext cx="1143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</xdr:col>
      <xdr:colOff>85725</xdr:colOff>
      <xdr:row>31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"/>
          <a:ext cx="857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31</xdr:row>
      <xdr:rowOff>0</xdr:rowOff>
    </xdr:from>
    <xdr:to>
      <xdr:col>1</xdr:col>
      <xdr:colOff>85725</xdr:colOff>
      <xdr:row>32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0625"/>
          <a:ext cx="857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</xdr:colOff>
      <xdr:row>31</xdr:row>
      <xdr:rowOff>190500</xdr:rowOff>
    </xdr:from>
    <xdr:to>
      <xdr:col>1</xdr:col>
      <xdr:colOff>95250</xdr:colOff>
      <xdr:row>32</xdr:row>
      <xdr:rowOff>200025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409950"/>
          <a:ext cx="857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24</xdr:row>
      <xdr:rowOff>180975</xdr:rowOff>
    </xdr:from>
    <xdr:to>
      <xdr:col>1</xdr:col>
      <xdr:colOff>123825</xdr:colOff>
      <xdr:row>25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71500"/>
          <a:ext cx="85725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85725</xdr:colOff>
      <xdr:row>16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2025"/>
          <a:ext cx="8572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85725</xdr:colOff>
      <xdr:row>15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91050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2557995</xdr:colOff>
      <xdr:row>1</xdr:row>
      <xdr:rowOff>94197</xdr:rowOff>
    </xdr:from>
    <xdr:to>
      <xdr:col>4</xdr:col>
      <xdr:colOff>4612351</xdr:colOff>
      <xdr:row>4</xdr:row>
      <xdr:rowOff>179880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0995" y="327030"/>
          <a:ext cx="2054356" cy="6677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</xdr:col>
      <xdr:colOff>161925</xdr:colOff>
      <xdr:row>18</xdr:row>
      <xdr:rowOff>0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</xdr:col>
      <xdr:colOff>76200</xdr:colOff>
      <xdr:row>20</xdr:row>
      <xdr:rowOff>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76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8</xdr:row>
      <xdr:rowOff>180975</xdr:rowOff>
    </xdr:from>
    <xdr:to>
      <xdr:col>1</xdr:col>
      <xdr:colOff>123825</xdr:colOff>
      <xdr:row>9</xdr:row>
      <xdr:rowOff>0</xdr:rowOff>
    </xdr:to>
    <xdr:pic>
      <xdr:nvPicPr>
        <xdr:cNvPr id="54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71475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1</xdr:col>
      <xdr:colOff>114300</xdr:colOff>
      <xdr:row>13</xdr:row>
      <xdr:rowOff>0</xdr:rowOff>
    </xdr:to>
    <xdr:pic>
      <xdr:nvPicPr>
        <xdr:cNvPr id="56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1</xdr:col>
      <xdr:colOff>114300</xdr:colOff>
      <xdr:row>14</xdr:row>
      <xdr:rowOff>0</xdr:rowOff>
    </xdr:to>
    <xdr:pic>
      <xdr:nvPicPr>
        <xdr:cNvPr id="5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85725</xdr:colOff>
      <xdr:row>16</xdr:row>
      <xdr:rowOff>0</xdr:rowOff>
    </xdr:to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85725</xdr:colOff>
      <xdr:row>17</xdr:row>
      <xdr:rowOff>0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</xdr:col>
      <xdr:colOff>85725</xdr:colOff>
      <xdr:row>19</xdr:row>
      <xdr:rowOff>0</xdr:rowOff>
    </xdr:to>
    <xdr:pic>
      <xdr:nvPicPr>
        <xdr:cNvPr id="6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1</xdr:col>
      <xdr:colOff>161925</xdr:colOff>
      <xdr:row>34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0650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1</xdr:col>
      <xdr:colOff>76200</xdr:colOff>
      <xdr:row>36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9275"/>
          <a:ext cx="762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25</xdr:row>
      <xdr:rowOff>180975</xdr:rowOff>
    </xdr:from>
    <xdr:to>
      <xdr:col>1</xdr:col>
      <xdr:colOff>123825</xdr:colOff>
      <xdr:row>26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71500"/>
          <a:ext cx="85725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1</xdr:col>
      <xdr:colOff>114300</xdr:colOff>
      <xdr:row>30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"/>
          <a:ext cx="1143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</xdr:col>
      <xdr:colOff>114300</xdr:colOff>
      <xdr:row>31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0575"/>
          <a:ext cx="1143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31</xdr:row>
      <xdr:rowOff>0</xdr:rowOff>
    </xdr:from>
    <xdr:to>
      <xdr:col>1</xdr:col>
      <xdr:colOff>85725</xdr:colOff>
      <xdr:row>32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0600"/>
          <a:ext cx="857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1</xdr:col>
      <xdr:colOff>85725</xdr:colOff>
      <xdr:row>33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0625"/>
          <a:ext cx="857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1</xdr:col>
      <xdr:colOff>85725</xdr:colOff>
      <xdr:row>35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0"/>
          <a:ext cx="857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85725</xdr:colOff>
      <xdr:row>15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3525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2561173</xdr:colOff>
      <xdr:row>1</xdr:row>
      <xdr:rowOff>92077</xdr:rowOff>
    </xdr:from>
    <xdr:to>
      <xdr:col>4</xdr:col>
      <xdr:colOff>4615529</xdr:colOff>
      <xdr:row>4</xdr:row>
      <xdr:rowOff>177760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4173" y="324910"/>
          <a:ext cx="2054356" cy="6677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</xdr:col>
      <xdr:colOff>95250</xdr:colOff>
      <xdr:row>18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1</xdr:col>
      <xdr:colOff>123825</xdr:colOff>
      <xdr:row>13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1</xdr:col>
      <xdr:colOff>133350</xdr:colOff>
      <xdr:row>14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133350</xdr:colOff>
      <xdr:row>17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142875</xdr:colOff>
      <xdr:row>16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1</xdr:col>
      <xdr:colOff>95250</xdr:colOff>
      <xdr:row>33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0"/>
          <a:ext cx="95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1</xdr:col>
      <xdr:colOff>123825</xdr:colOff>
      <xdr:row>28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"/>
          <a:ext cx="1238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28</xdr:row>
      <xdr:rowOff>0</xdr:rowOff>
    </xdr:from>
    <xdr:to>
      <xdr:col>1</xdr:col>
      <xdr:colOff>133350</xdr:colOff>
      <xdr:row>29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0575"/>
          <a:ext cx="1333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31</xdr:row>
      <xdr:rowOff>0</xdr:rowOff>
    </xdr:from>
    <xdr:to>
      <xdr:col>1</xdr:col>
      <xdr:colOff>133350</xdr:colOff>
      <xdr:row>32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"/>
          <a:ext cx="1333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</xdr:col>
      <xdr:colOff>142875</xdr:colOff>
      <xdr:row>31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0625"/>
          <a:ext cx="1428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2566461</xdr:colOff>
      <xdr:row>1</xdr:row>
      <xdr:rowOff>92082</xdr:rowOff>
    </xdr:from>
    <xdr:to>
      <xdr:col>4</xdr:col>
      <xdr:colOff>4620817</xdr:colOff>
      <xdr:row>4</xdr:row>
      <xdr:rowOff>177765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9461" y="324915"/>
          <a:ext cx="2054356" cy="6677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</xdr:col>
      <xdr:colOff>76200</xdr:colOff>
      <xdr:row>21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76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1</xdr:col>
      <xdr:colOff>114300</xdr:colOff>
      <xdr:row>13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1</xdr:col>
      <xdr:colOff>114300</xdr:colOff>
      <xdr:row>14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11907</xdr:colOff>
      <xdr:row>14</xdr:row>
      <xdr:rowOff>164310</xdr:rowOff>
    </xdr:from>
    <xdr:to>
      <xdr:col>1</xdr:col>
      <xdr:colOff>119062</xdr:colOff>
      <xdr:row>16</xdr:row>
      <xdr:rowOff>83343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6" y="1700216"/>
          <a:ext cx="107155" cy="300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</xdr:col>
      <xdr:colOff>57150</xdr:colOff>
      <xdr:row>20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57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76200</xdr:colOff>
      <xdr:row>17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76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85725</xdr:colOff>
      <xdr:row>18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</xdr:col>
      <xdr:colOff>76200</xdr:colOff>
      <xdr:row>19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76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1</xdr:col>
      <xdr:colOff>76200</xdr:colOff>
      <xdr:row>38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48175"/>
          <a:ext cx="76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</xdr:col>
      <xdr:colOff>114300</xdr:colOff>
      <xdr:row>31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"/>
          <a:ext cx="1143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31</xdr:row>
      <xdr:rowOff>0</xdr:rowOff>
    </xdr:from>
    <xdr:to>
      <xdr:col>1</xdr:col>
      <xdr:colOff>114300</xdr:colOff>
      <xdr:row>32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0575"/>
          <a:ext cx="1143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36</xdr:row>
      <xdr:rowOff>0</xdr:rowOff>
    </xdr:from>
    <xdr:to>
      <xdr:col>1</xdr:col>
      <xdr:colOff>57150</xdr:colOff>
      <xdr:row>37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0225"/>
          <a:ext cx="571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1</xdr:col>
      <xdr:colOff>76200</xdr:colOff>
      <xdr:row>34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0625"/>
          <a:ext cx="762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1</xdr:col>
      <xdr:colOff>85725</xdr:colOff>
      <xdr:row>35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0650"/>
          <a:ext cx="857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1</xdr:col>
      <xdr:colOff>76200</xdr:colOff>
      <xdr:row>36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"/>
          <a:ext cx="762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35719</xdr:colOff>
      <xdr:row>32</xdr:row>
      <xdr:rowOff>0</xdr:rowOff>
    </xdr:from>
    <xdr:to>
      <xdr:col>1</xdr:col>
      <xdr:colOff>121613</xdr:colOff>
      <xdr:row>33</xdr:row>
      <xdr:rowOff>38096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8" y="4786313"/>
          <a:ext cx="85894" cy="240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76200</xdr:colOff>
      <xdr:row>15</xdr:row>
      <xdr:rowOff>11907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219" y="1535906"/>
          <a:ext cx="76200" cy="202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1</xdr:col>
      <xdr:colOff>76200</xdr:colOff>
      <xdr:row>32</xdr:row>
      <xdr:rowOff>11907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219" y="4607719"/>
          <a:ext cx="76200" cy="202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1</xdr:col>
      <xdr:colOff>76200</xdr:colOff>
      <xdr:row>32</xdr:row>
      <xdr:rowOff>11907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219" y="1535906"/>
          <a:ext cx="76200" cy="202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2561174</xdr:colOff>
      <xdr:row>1</xdr:row>
      <xdr:rowOff>92079</xdr:rowOff>
    </xdr:from>
    <xdr:to>
      <xdr:col>4</xdr:col>
      <xdr:colOff>4615530</xdr:colOff>
      <xdr:row>4</xdr:row>
      <xdr:rowOff>177762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4174" y="324912"/>
          <a:ext cx="2054356" cy="6677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1</xdr:col>
      <xdr:colOff>76200</xdr:colOff>
      <xdr:row>22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76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1</xdr:col>
      <xdr:colOff>114300</xdr:colOff>
      <xdr:row>13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1</xdr:col>
      <xdr:colOff>114300</xdr:colOff>
      <xdr:row>14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</xdr:row>
      <xdr:rowOff>9525</xdr:rowOff>
    </xdr:from>
    <xdr:to>
      <xdr:col>1</xdr:col>
      <xdr:colOff>142875</xdr:colOff>
      <xdr:row>16</xdr:row>
      <xdr:rowOff>28575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3025"/>
          <a:ext cx="1428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1</xdr:col>
      <xdr:colOff>57150</xdr:colOff>
      <xdr:row>21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57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76200</xdr:colOff>
      <xdr:row>17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76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85725</xdr:colOff>
      <xdr:row>18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</xdr:col>
      <xdr:colOff>85725</xdr:colOff>
      <xdr:row>20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</xdr:col>
      <xdr:colOff>161925</xdr:colOff>
      <xdr:row>19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39</xdr:row>
      <xdr:rowOff>0</xdr:rowOff>
    </xdr:from>
    <xdr:to>
      <xdr:col>1</xdr:col>
      <xdr:colOff>76200</xdr:colOff>
      <xdr:row>40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9325"/>
          <a:ext cx="762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31</xdr:row>
      <xdr:rowOff>0</xdr:rowOff>
    </xdr:from>
    <xdr:to>
      <xdr:col>1</xdr:col>
      <xdr:colOff>114300</xdr:colOff>
      <xdr:row>32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"/>
          <a:ext cx="1143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1</xdr:col>
      <xdr:colOff>114300</xdr:colOff>
      <xdr:row>33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0575"/>
          <a:ext cx="1143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33</xdr:row>
      <xdr:rowOff>9525</xdr:rowOff>
    </xdr:from>
    <xdr:to>
      <xdr:col>1</xdr:col>
      <xdr:colOff>142875</xdr:colOff>
      <xdr:row>34</xdr:row>
      <xdr:rowOff>28575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0125"/>
          <a:ext cx="1428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38</xdr:row>
      <xdr:rowOff>0</xdr:rowOff>
    </xdr:from>
    <xdr:to>
      <xdr:col>1</xdr:col>
      <xdr:colOff>57150</xdr:colOff>
      <xdr:row>39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0"/>
          <a:ext cx="571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1</xdr:col>
      <xdr:colOff>76200</xdr:colOff>
      <xdr:row>35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0625"/>
          <a:ext cx="762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1</xdr:col>
      <xdr:colOff>85725</xdr:colOff>
      <xdr:row>36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0650"/>
          <a:ext cx="857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1</xdr:col>
      <xdr:colOff>85725</xdr:colOff>
      <xdr:row>38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0700"/>
          <a:ext cx="857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36</xdr:row>
      <xdr:rowOff>0</xdr:rowOff>
    </xdr:from>
    <xdr:to>
      <xdr:col>1</xdr:col>
      <xdr:colOff>161925</xdr:colOff>
      <xdr:row>37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"/>
          <a:ext cx="1619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85725</xdr:colOff>
      <xdr:row>15</xdr:row>
      <xdr:rowOff>11907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219" y="1535906"/>
          <a:ext cx="85725" cy="202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1</xdr:col>
      <xdr:colOff>85725</xdr:colOff>
      <xdr:row>33</xdr:row>
      <xdr:rowOff>11907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219" y="1535906"/>
          <a:ext cx="85725" cy="202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1</xdr:col>
      <xdr:colOff>85725</xdr:colOff>
      <xdr:row>33</xdr:row>
      <xdr:rowOff>11907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219" y="1535906"/>
          <a:ext cx="85725" cy="202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2557999</xdr:colOff>
      <xdr:row>1</xdr:row>
      <xdr:rowOff>91022</xdr:rowOff>
    </xdr:from>
    <xdr:to>
      <xdr:col>4</xdr:col>
      <xdr:colOff>4612355</xdr:colOff>
      <xdr:row>4</xdr:row>
      <xdr:rowOff>173530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0999" y="323855"/>
          <a:ext cx="2054356" cy="66459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</xdr:col>
      <xdr:colOff>123825</xdr:colOff>
      <xdr:row>13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1</xdr:col>
      <xdr:colOff>133350</xdr:colOff>
      <xdr:row>14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</xdr:col>
      <xdr:colOff>133350</xdr:colOff>
      <xdr:row>19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142875</xdr:colOff>
      <xdr:row>18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85725</xdr:colOff>
      <xdr:row>16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47625</xdr:colOff>
      <xdr:row>19</xdr:row>
      <xdr:rowOff>0</xdr:rowOff>
    </xdr:from>
    <xdr:to>
      <xdr:col>1</xdr:col>
      <xdr:colOff>104775</xdr:colOff>
      <xdr:row>20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943100"/>
          <a:ext cx="571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76200</xdr:colOff>
      <xdr:row>17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76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1</xdr:col>
      <xdr:colOff>123825</xdr:colOff>
      <xdr:row>30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1025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</xdr:col>
      <xdr:colOff>133350</xdr:colOff>
      <xdr:row>31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1525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1</xdr:col>
      <xdr:colOff>133350</xdr:colOff>
      <xdr:row>36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3550"/>
          <a:ext cx="1333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1</xdr:col>
      <xdr:colOff>142875</xdr:colOff>
      <xdr:row>35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3525"/>
          <a:ext cx="1428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1</xdr:col>
      <xdr:colOff>85725</xdr:colOff>
      <xdr:row>33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2525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47625</xdr:colOff>
      <xdr:row>36</xdr:row>
      <xdr:rowOff>0</xdr:rowOff>
    </xdr:from>
    <xdr:to>
      <xdr:col>1</xdr:col>
      <xdr:colOff>104775</xdr:colOff>
      <xdr:row>37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943100"/>
          <a:ext cx="571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1</xdr:col>
      <xdr:colOff>76200</xdr:colOff>
      <xdr:row>34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3025"/>
          <a:ext cx="762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2559054</xdr:colOff>
      <xdr:row>1</xdr:row>
      <xdr:rowOff>91019</xdr:rowOff>
    </xdr:from>
    <xdr:to>
      <xdr:col>4</xdr:col>
      <xdr:colOff>4613410</xdr:colOff>
      <xdr:row>4</xdr:row>
      <xdr:rowOff>176702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2054" y="323852"/>
          <a:ext cx="2054356" cy="6677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</xdr:col>
      <xdr:colOff>123825</xdr:colOff>
      <xdr:row>13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1</xdr:col>
      <xdr:colOff>133350</xdr:colOff>
      <xdr:row>14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</xdr:col>
      <xdr:colOff>133350</xdr:colOff>
      <xdr:row>19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142875</xdr:colOff>
      <xdr:row>18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85725</xdr:colOff>
      <xdr:row>17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</xdr:col>
      <xdr:colOff>57150</xdr:colOff>
      <xdr:row>20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571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85725</xdr:colOff>
      <xdr:row>16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1</xdr:col>
      <xdr:colOff>123825</xdr:colOff>
      <xdr:row>30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1025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</xdr:col>
      <xdr:colOff>133350</xdr:colOff>
      <xdr:row>31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1525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1</xdr:col>
      <xdr:colOff>133350</xdr:colOff>
      <xdr:row>36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3550"/>
          <a:ext cx="1333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1</xdr:col>
      <xdr:colOff>142875</xdr:colOff>
      <xdr:row>35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3525"/>
          <a:ext cx="1428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1</xdr:col>
      <xdr:colOff>85725</xdr:colOff>
      <xdr:row>34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3025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36</xdr:row>
      <xdr:rowOff>0</xdr:rowOff>
    </xdr:from>
    <xdr:to>
      <xdr:col>1</xdr:col>
      <xdr:colOff>57150</xdr:colOff>
      <xdr:row>37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3575"/>
          <a:ext cx="57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1</xdr:col>
      <xdr:colOff>85725</xdr:colOff>
      <xdr:row>33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2525"/>
          <a:ext cx="85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2556937</xdr:colOff>
      <xdr:row>1</xdr:row>
      <xdr:rowOff>93136</xdr:rowOff>
    </xdr:from>
    <xdr:to>
      <xdr:col>4</xdr:col>
      <xdr:colOff>4611293</xdr:colOff>
      <xdr:row>4</xdr:row>
      <xdr:rowOff>178819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9937" y="325969"/>
          <a:ext cx="2054356" cy="6677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6"/>
  <sheetViews>
    <sheetView topLeftCell="A28" zoomScale="90" zoomScaleNormal="90" zoomScalePageLayoutView="70" workbookViewId="0">
      <selection activeCell="I23" sqref="I23"/>
    </sheetView>
  </sheetViews>
  <sheetFormatPr defaultColWidth="9.109375" defaultRowHeight="13.8" x14ac:dyDescent="0.25"/>
  <cols>
    <col min="1" max="1" width="9.109375" style="1"/>
    <col min="2" max="2" width="12.6640625" style="1" customWidth="1"/>
    <col min="3" max="3" width="9.6640625" style="1" customWidth="1"/>
    <col min="4" max="4" width="80.6640625" style="1" customWidth="1"/>
    <col min="5" max="5" width="79.6640625" style="1" customWidth="1"/>
    <col min="6" max="16384" width="9.109375" style="1"/>
  </cols>
  <sheetData>
    <row r="1" spans="2:5" s="73" customFormat="1" ht="20.399999999999999" x14ac:dyDescent="0.35"/>
    <row r="2" spans="2:5" ht="22.8" customHeight="1" x14ac:dyDescent="0.4">
      <c r="B2" s="74" t="s">
        <v>94</v>
      </c>
      <c r="C2" s="74"/>
      <c r="D2" s="74"/>
      <c r="E2" s="74"/>
    </row>
    <row r="3" spans="2:5" ht="15.75" customHeight="1" x14ac:dyDescent="0.25">
      <c r="B3" s="67"/>
      <c r="C3" s="67"/>
      <c r="D3" s="67"/>
      <c r="E3" s="67"/>
    </row>
    <row r="4" spans="2:5" ht="15.75" customHeight="1" x14ac:dyDescent="0.25">
      <c r="B4" s="67"/>
      <c r="C4" s="67"/>
      <c r="D4" s="67"/>
      <c r="E4" s="67"/>
    </row>
    <row r="5" spans="2:5" ht="15.75" customHeight="1" x14ac:dyDescent="0.25">
      <c r="B5" s="67"/>
      <c r="C5" s="67"/>
      <c r="D5" s="67"/>
      <c r="E5" s="67"/>
    </row>
    <row r="6" spans="2:5" ht="15.75" customHeight="1" x14ac:dyDescent="0.3">
      <c r="B6" s="75" t="s">
        <v>95</v>
      </c>
      <c r="C6" s="75"/>
      <c r="D6" s="75"/>
      <c r="E6" s="75"/>
    </row>
    <row r="7" spans="2:5" ht="15.75" customHeight="1" x14ac:dyDescent="0.3">
      <c r="B7" s="76" t="s">
        <v>96</v>
      </c>
      <c r="C7" s="76"/>
      <c r="D7" s="76"/>
      <c r="E7" s="67"/>
    </row>
    <row r="8" spans="2:5" ht="15.75" customHeight="1" x14ac:dyDescent="0.3">
      <c r="B8" s="76"/>
      <c r="C8" s="76"/>
      <c r="D8" s="76"/>
      <c r="E8" s="67"/>
    </row>
    <row r="9" spans="2:5" ht="15.75" customHeight="1" x14ac:dyDescent="0.3">
      <c r="B9" s="76"/>
      <c r="C9" s="76"/>
      <c r="D9" s="76"/>
      <c r="E9" s="67"/>
    </row>
    <row r="10" spans="2:5" ht="15.75" customHeight="1" x14ac:dyDescent="0.3">
      <c r="B10" s="76"/>
      <c r="C10" s="76"/>
      <c r="D10" s="76"/>
      <c r="E10" s="67"/>
    </row>
    <row r="11" spans="2:5" ht="15.6" x14ac:dyDescent="0.3">
      <c r="B11" s="69" t="s">
        <v>74</v>
      </c>
      <c r="C11" s="69"/>
      <c r="D11" s="69"/>
      <c r="E11" s="69"/>
    </row>
    <row r="12" spans="2:5" ht="15.6" x14ac:dyDescent="0.3">
      <c r="B12" s="68" t="s">
        <v>82</v>
      </c>
      <c r="C12" s="65"/>
      <c r="D12" s="65"/>
      <c r="E12" s="65"/>
    </row>
    <row r="13" spans="2:5" x14ac:dyDescent="0.25">
      <c r="B13" s="2"/>
      <c r="C13" s="2"/>
      <c r="D13" s="2"/>
      <c r="E13" s="2"/>
    </row>
    <row r="14" spans="2:5" ht="15.6" x14ac:dyDescent="0.3">
      <c r="B14" s="48" t="s">
        <v>44</v>
      </c>
      <c r="C14" s="2"/>
      <c r="D14" s="2"/>
      <c r="E14" s="2"/>
    </row>
    <row r="15" spans="2:5" x14ac:dyDescent="0.25">
      <c r="B15" s="3" t="s">
        <v>59</v>
      </c>
      <c r="C15" s="4" t="s">
        <v>35</v>
      </c>
      <c r="D15" s="2"/>
      <c r="E15" s="2"/>
    </row>
    <row r="16" spans="2:5" x14ac:dyDescent="0.25">
      <c r="B16" s="4"/>
      <c r="D16" s="4"/>
      <c r="E16" s="4"/>
    </row>
    <row r="17" spans="1:5" ht="15.6" x14ac:dyDescent="0.3">
      <c r="B17" s="47" t="s">
        <v>0</v>
      </c>
      <c r="C17" s="47" t="s">
        <v>1</v>
      </c>
      <c r="D17" s="47" t="s">
        <v>2</v>
      </c>
      <c r="E17" s="47" t="s">
        <v>62</v>
      </c>
    </row>
    <row r="18" spans="1:5" s="7" customFormat="1" ht="14.4" x14ac:dyDescent="0.3">
      <c r="A18" s="5"/>
      <c r="B18" s="49" t="s">
        <v>28</v>
      </c>
      <c r="C18" s="15">
        <v>0.05</v>
      </c>
      <c r="D18" s="50" t="s">
        <v>64</v>
      </c>
      <c r="E18" s="50"/>
    </row>
    <row r="19" spans="1:5" s="7" customFormat="1" ht="14.4" x14ac:dyDescent="0.3">
      <c r="A19" s="5"/>
      <c r="B19" s="49" t="s">
        <v>29</v>
      </c>
      <c r="C19" s="15">
        <v>0.8</v>
      </c>
      <c r="D19" s="50" t="s">
        <v>31</v>
      </c>
      <c r="E19" s="50"/>
    </row>
    <row r="20" spans="1:5" s="7" customFormat="1" x14ac:dyDescent="0.25">
      <c r="A20" s="5"/>
      <c r="B20" s="50" t="s">
        <v>30</v>
      </c>
      <c r="C20" s="15">
        <v>2</v>
      </c>
      <c r="D20" s="50" t="s">
        <v>32</v>
      </c>
      <c r="E20" s="50"/>
    </row>
    <row r="21" spans="1:5" s="7" customFormat="1" x14ac:dyDescent="0.25">
      <c r="B21" s="50" t="s">
        <v>34</v>
      </c>
      <c r="C21" s="15">
        <v>500</v>
      </c>
      <c r="D21" s="50" t="s">
        <v>58</v>
      </c>
      <c r="E21" s="50"/>
    </row>
    <row r="22" spans="1:5" s="7" customFormat="1" x14ac:dyDescent="0.25">
      <c r="B22" s="50"/>
      <c r="C22" s="15">
        <v>2400</v>
      </c>
      <c r="D22" s="50" t="s">
        <v>5</v>
      </c>
      <c r="E22" s="50"/>
    </row>
    <row r="23" spans="1:5" s="7" customFormat="1" x14ac:dyDescent="0.25">
      <c r="B23" s="50"/>
      <c r="C23" s="15">
        <v>0.5</v>
      </c>
      <c r="D23" s="50" t="s">
        <v>6</v>
      </c>
      <c r="E23" s="50"/>
    </row>
    <row r="24" spans="1:5" s="7" customFormat="1" x14ac:dyDescent="0.25">
      <c r="B24" s="50"/>
      <c r="C24" s="15">
        <v>425</v>
      </c>
      <c r="D24" s="50" t="s">
        <v>65</v>
      </c>
      <c r="E24" s="50"/>
    </row>
    <row r="25" spans="1:5" s="7" customFormat="1" x14ac:dyDescent="0.25">
      <c r="B25" s="50"/>
      <c r="C25" s="18">
        <f>IF(C20=2, TINV(C18, C21), TINV(C18*2, C21))</f>
        <v>1.9647198374673649</v>
      </c>
      <c r="D25" s="50" t="s">
        <v>3</v>
      </c>
      <c r="E25" s="50"/>
    </row>
    <row r="26" spans="1:5" s="7" customFormat="1" ht="14.4" thickBot="1" x14ac:dyDescent="0.3">
      <c r="B26" s="50"/>
      <c r="C26" s="18">
        <f>IF(C19&gt;=0.5, TINV((1-C19)*2, C21), TINV(C19*2, C21))</f>
        <v>0.84234070615350931</v>
      </c>
      <c r="D26" s="50" t="s">
        <v>4</v>
      </c>
      <c r="E26" s="50"/>
    </row>
    <row r="27" spans="1:5" s="7" customFormat="1" ht="14.4" thickBot="1" x14ac:dyDescent="0.3">
      <c r="B27" s="51"/>
      <c r="C27" s="22">
        <f>(1/(C23*C24^2))*(C22^2)*((C25+C26)^2)/(-C23+1)</f>
        <v>1005.0974569054331</v>
      </c>
      <c r="D27" s="52" t="s">
        <v>7</v>
      </c>
      <c r="E27" s="53"/>
    </row>
    <row r="28" spans="1:5" s="9" customFormat="1" x14ac:dyDescent="0.25">
      <c r="C28" s="10"/>
    </row>
    <row r="29" spans="1:5" x14ac:dyDescent="0.25">
      <c r="B29" s="9"/>
      <c r="C29" s="11"/>
      <c r="D29" s="11"/>
    </row>
    <row r="30" spans="1:5" ht="15.6" x14ac:dyDescent="0.3">
      <c r="B30" s="46" t="s">
        <v>63</v>
      </c>
    </row>
    <row r="31" spans="1:5" s="12" customFormat="1" x14ac:dyDescent="0.25">
      <c r="B31" s="3" t="s">
        <v>59</v>
      </c>
      <c r="C31" s="4" t="s">
        <v>66</v>
      </c>
      <c r="D31" s="9"/>
      <c r="E31" s="9"/>
    </row>
    <row r="32" spans="1:5" x14ac:dyDescent="0.25">
      <c r="A32" s="13"/>
      <c r="B32" s="12"/>
      <c r="C32" s="12"/>
      <c r="D32" s="12"/>
      <c r="E32" s="12"/>
    </row>
    <row r="33" spans="1:5" ht="15.6" x14ac:dyDescent="0.3">
      <c r="A33" s="13"/>
      <c r="B33" s="47" t="s">
        <v>0</v>
      </c>
      <c r="C33" s="47" t="s">
        <v>1</v>
      </c>
      <c r="D33" s="47" t="s">
        <v>2</v>
      </c>
      <c r="E33" s="47" t="s">
        <v>62</v>
      </c>
    </row>
    <row r="34" spans="1:5" ht="14.4" x14ac:dyDescent="0.3">
      <c r="A34" s="13"/>
      <c r="B34" s="54" t="s">
        <v>28</v>
      </c>
      <c r="C34" s="14">
        <v>0.05</v>
      </c>
      <c r="D34" s="50" t="s">
        <v>64</v>
      </c>
      <c r="E34" s="55"/>
    </row>
    <row r="35" spans="1:5" ht="14.4" x14ac:dyDescent="0.3">
      <c r="A35" s="13"/>
      <c r="B35" s="49" t="s">
        <v>29</v>
      </c>
      <c r="C35" s="15">
        <v>0.8</v>
      </c>
      <c r="D35" s="50" t="s">
        <v>31</v>
      </c>
      <c r="E35" s="50"/>
    </row>
    <row r="36" spans="1:5" x14ac:dyDescent="0.25">
      <c r="A36" s="13"/>
      <c r="B36" s="50" t="s">
        <v>30</v>
      </c>
      <c r="C36" s="15">
        <v>2</v>
      </c>
      <c r="D36" s="50" t="s">
        <v>32</v>
      </c>
      <c r="E36" s="50"/>
    </row>
    <row r="37" spans="1:5" x14ac:dyDescent="0.25">
      <c r="A37" s="13"/>
      <c r="B37" s="50"/>
      <c r="C37" s="15">
        <v>2400</v>
      </c>
      <c r="D37" s="50" t="s">
        <v>5</v>
      </c>
      <c r="E37" s="56"/>
    </row>
    <row r="38" spans="1:5" x14ac:dyDescent="0.25">
      <c r="A38" s="13"/>
      <c r="B38" s="50"/>
      <c r="C38" s="15">
        <v>0.5</v>
      </c>
      <c r="D38" s="50" t="s">
        <v>6</v>
      </c>
      <c r="E38" s="56"/>
    </row>
    <row r="39" spans="1:5" x14ac:dyDescent="0.25">
      <c r="A39" s="13"/>
      <c r="B39" s="50"/>
      <c r="C39" s="15">
        <v>1000</v>
      </c>
      <c r="D39" s="50" t="s">
        <v>7</v>
      </c>
      <c r="E39" s="56"/>
    </row>
    <row r="40" spans="1:5" x14ac:dyDescent="0.25">
      <c r="A40" s="13"/>
      <c r="B40" s="50"/>
      <c r="C40" s="8">
        <f>IF(C36=2, TINV(C34, C39), TINV(C34*2, C39))</f>
        <v>1.9623390808264143</v>
      </c>
      <c r="D40" s="50" t="s">
        <v>3</v>
      </c>
      <c r="E40" s="56"/>
    </row>
    <row r="41" spans="1:5" ht="14.4" thickBot="1" x14ac:dyDescent="0.3">
      <c r="A41" s="13"/>
      <c r="B41" s="50"/>
      <c r="C41" s="8">
        <f>IF(C35&gt;=0.5, TINV((1-C35)*2, C39), TINV(C35*2, C39))</f>
        <v>0.84198082216247228</v>
      </c>
      <c r="D41" s="50" t="s">
        <v>4</v>
      </c>
      <c r="E41" s="56"/>
    </row>
    <row r="42" spans="1:5" ht="14.4" thickBot="1" x14ac:dyDescent="0.3">
      <c r="A42" s="13"/>
      <c r="B42" s="51"/>
      <c r="C42" s="16">
        <f>(C40+C41)*C37*SQRT(1/(C38*(1-C38)*C39))</f>
        <v>425.665832696991</v>
      </c>
      <c r="D42" s="52" t="s">
        <v>65</v>
      </c>
      <c r="E42" s="52"/>
    </row>
    <row r="43" spans="1:5" x14ac:dyDescent="0.25">
      <c r="A43" s="13"/>
    </row>
    <row r="44" spans="1:5" x14ac:dyDescent="0.25">
      <c r="A44" s="13"/>
    </row>
    <row r="45" spans="1:5" x14ac:dyDescent="0.25">
      <c r="A45" s="13"/>
      <c r="B45" s="4"/>
      <c r="C45" s="4"/>
      <c r="D45" s="4"/>
      <c r="E45" s="4"/>
    </row>
    <row r="46" spans="1:5" s="12" customFormat="1" ht="29.25" customHeight="1" x14ac:dyDescent="0.25">
      <c r="A46" s="17"/>
      <c r="B46" s="70" t="s">
        <v>61</v>
      </c>
      <c r="C46" s="70"/>
      <c r="D46" s="70"/>
      <c r="E46" s="70"/>
    </row>
  </sheetData>
  <mergeCells count="4">
    <mergeCell ref="B11:E11"/>
    <mergeCell ref="B46:E46"/>
    <mergeCell ref="B6:E6"/>
    <mergeCell ref="B2:E2"/>
  </mergeCells>
  <printOptions gridLines="1"/>
  <pageMargins left="0.70866141732283472" right="0.70866141732283472" top="0.74803149606299213" bottom="0.74803149606299213" header="0.31496062992125984" footer="0.31496062992125984"/>
  <pageSetup paperSize="9" scale="65" orientation="landscape" horizontalDpi="300" verticalDpi="300" r:id="rId1"/>
  <headerFooter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40"/>
  <sheetViews>
    <sheetView zoomScale="90" zoomScaleNormal="90" workbookViewId="0">
      <selection activeCell="B1" sqref="B1:E1"/>
    </sheetView>
  </sheetViews>
  <sheetFormatPr defaultColWidth="9.109375" defaultRowHeight="13.8" x14ac:dyDescent="0.25"/>
  <cols>
    <col min="1" max="1" width="9.109375" style="1"/>
    <col min="2" max="2" width="12.6640625" style="1" customWidth="1"/>
    <col min="3" max="3" width="9.6640625" style="1" customWidth="1"/>
    <col min="4" max="4" width="80.6640625" style="1" customWidth="1"/>
    <col min="5" max="5" width="70.6640625" style="1" customWidth="1"/>
    <col min="6" max="16384" width="9.109375" style="1"/>
  </cols>
  <sheetData>
    <row r="1" spans="2:8" ht="17.399999999999999" x14ac:dyDescent="0.3">
      <c r="B1" s="72" t="s">
        <v>80</v>
      </c>
      <c r="C1" s="72"/>
      <c r="D1" s="72"/>
      <c r="E1" s="72"/>
    </row>
    <row r="2" spans="2:8" ht="15.75" customHeight="1" x14ac:dyDescent="0.25"/>
    <row r="3" spans="2:8" ht="15.6" x14ac:dyDescent="0.3">
      <c r="B3" s="69" t="s">
        <v>83</v>
      </c>
      <c r="C3" s="69"/>
      <c r="D3" s="69"/>
      <c r="E3" s="69"/>
      <c r="F3" s="69"/>
      <c r="G3" s="69"/>
      <c r="H3" s="69"/>
    </row>
    <row r="4" spans="2:8" ht="15.6" x14ac:dyDescent="0.3">
      <c r="B4" s="68" t="s">
        <v>84</v>
      </c>
      <c r="C4" s="2"/>
      <c r="D4" s="2"/>
      <c r="E4" s="2"/>
      <c r="F4" s="19"/>
      <c r="G4" s="19"/>
      <c r="H4" s="19"/>
    </row>
    <row r="5" spans="2:8" ht="15.6" x14ac:dyDescent="0.3">
      <c r="B5" s="68"/>
      <c r="C5" s="2"/>
      <c r="D5" s="2"/>
      <c r="E5" s="2"/>
      <c r="F5" s="65"/>
      <c r="G5" s="65"/>
      <c r="H5" s="65"/>
    </row>
    <row r="6" spans="2:8" ht="15.6" x14ac:dyDescent="0.3">
      <c r="B6" s="46" t="s">
        <v>45</v>
      </c>
      <c r="C6" s="2"/>
      <c r="D6" s="2"/>
      <c r="E6" s="2"/>
      <c r="F6" s="19"/>
      <c r="G6" s="19"/>
      <c r="H6" s="19"/>
    </row>
    <row r="7" spans="2:8" ht="15.6" x14ac:dyDescent="0.3">
      <c r="B7" s="3" t="s">
        <v>59</v>
      </c>
      <c r="C7" s="4" t="s">
        <v>35</v>
      </c>
      <c r="D7" s="2"/>
      <c r="E7" s="2"/>
      <c r="F7" s="19"/>
      <c r="G7" s="19"/>
      <c r="H7" s="19"/>
    </row>
    <row r="8" spans="2:8" ht="15.6" x14ac:dyDescent="0.3">
      <c r="B8" s="3"/>
      <c r="C8" s="4"/>
      <c r="D8" s="2"/>
      <c r="E8" s="2"/>
      <c r="F8" s="19"/>
      <c r="G8" s="19"/>
      <c r="H8" s="19"/>
    </row>
    <row r="9" spans="2:8" ht="15.6" x14ac:dyDescent="0.3">
      <c r="B9" s="47" t="s">
        <v>0</v>
      </c>
      <c r="C9" s="47" t="s">
        <v>1</v>
      </c>
      <c r="D9" s="47" t="s">
        <v>2</v>
      </c>
      <c r="E9" s="47" t="s">
        <v>62</v>
      </c>
    </row>
    <row r="10" spans="2:8" s="7" customFormat="1" ht="14.4" x14ac:dyDescent="0.3">
      <c r="B10" s="54" t="s">
        <v>28</v>
      </c>
      <c r="C10" s="14">
        <v>0.05</v>
      </c>
      <c r="D10" s="55" t="s">
        <v>64</v>
      </c>
      <c r="E10" s="55"/>
    </row>
    <row r="11" spans="2:8" s="7" customFormat="1" ht="14.4" x14ac:dyDescent="0.3">
      <c r="B11" s="49" t="s">
        <v>29</v>
      </c>
      <c r="C11" s="15">
        <v>0.8</v>
      </c>
      <c r="D11" s="50" t="s">
        <v>31</v>
      </c>
      <c r="E11" s="50"/>
    </row>
    <row r="12" spans="2:8" s="7" customFormat="1" x14ac:dyDescent="0.25">
      <c r="B12" s="50" t="s">
        <v>30</v>
      </c>
      <c r="C12" s="15">
        <v>2</v>
      </c>
      <c r="D12" s="50" t="s">
        <v>32</v>
      </c>
      <c r="E12" s="50"/>
    </row>
    <row r="13" spans="2:8" s="7" customFormat="1" x14ac:dyDescent="0.25">
      <c r="B13" s="50" t="s">
        <v>34</v>
      </c>
      <c r="C13" s="15">
        <v>500</v>
      </c>
      <c r="D13" s="50" t="s">
        <v>58</v>
      </c>
      <c r="E13" s="50"/>
    </row>
    <row r="14" spans="2:8" s="7" customFormat="1" x14ac:dyDescent="0.25">
      <c r="B14" s="50"/>
      <c r="C14" s="23">
        <v>2400</v>
      </c>
      <c r="D14" s="50" t="s">
        <v>5</v>
      </c>
      <c r="E14" s="50"/>
    </row>
    <row r="15" spans="2:8" s="7" customFormat="1" x14ac:dyDescent="0.25">
      <c r="B15" s="50"/>
      <c r="C15" s="23">
        <v>0.5</v>
      </c>
      <c r="D15" s="50" t="s">
        <v>6</v>
      </c>
      <c r="E15" s="50"/>
    </row>
    <row r="16" spans="2:8" s="7" customFormat="1" x14ac:dyDescent="0.25">
      <c r="B16" s="50"/>
      <c r="C16" s="23">
        <v>300</v>
      </c>
      <c r="D16" s="50" t="s">
        <v>65</v>
      </c>
      <c r="E16" s="50"/>
    </row>
    <row r="17" spans="2:5" s="7" customFormat="1" x14ac:dyDescent="0.25">
      <c r="B17" s="50"/>
      <c r="C17" s="23">
        <v>0.5</v>
      </c>
      <c r="D17" s="50" t="s">
        <v>8</v>
      </c>
      <c r="E17" s="50"/>
    </row>
    <row r="18" spans="2:5" s="7" customFormat="1" x14ac:dyDescent="0.25">
      <c r="B18" s="50"/>
      <c r="C18" s="24">
        <f>IF(C12=2, TINV(C10, C13), TINV(C10*2, C13))</f>
        <v>1.9647198374673649</v>
      </c>
      <c r="D18" s="50" t="s">
        <v>3</v>
      </c>
      <c r="E18" s="50"/>
    </row>
    <row r="19" spans="2:5" s="7" customFormat="1" ht="14.4" thickBot="1" x14ac:dyDescent="0.3">
      <c r="B19" s="50"/>
      <c r="C19" s="24">
        <f>IF(C11&gt;=0.5, TINV((1-C11)*2, C13), TINV(C11*2, C13))</f>
        <v>0.84234070615350931</v>
      </c>
      <c r="D19" s="50" t="s">
        <v>4</v>
      </c>
      <c r="E19" s="50"/>
    </row>
    <row r="20" spans="2:5" s="7" customFormat="1" ht="14.4" thickBot="1" x14ac:dyDescent="0.3">
      <c r="B20" s="51"/>
      <c r="C20" s="25">
        <f>(1/(C15*C16^2))*(C14^2)*(((C18+C19)^2)/(-C15+1))*(-C17+1)</f>
        <v>1008.5873786307992</v>
      </c>
      <c r="D20" s="52" t="s">
        <v>7</v>
      </c>
      <c r="E20" s="53"/>
    </row>
    <row r="23" spans="2:5" ht="15.6" x14ac:dyDescent="0.3">
      <c r="B23" s="46" t="s">
        <v>67</v>
      </c>
    </row>
    <row r="24" spans="2:5" x14ac:dyDescent="0.25">
      <c r="B24" s="3" t="s">
        <v>59</v>
      </c>
      <c r="C24" s="4" t="s">
        <v>68</v>
      </c>
      <c r="D24" s="9"/>
    </row>
    <row r="26" spans="2:5" ht="15.6" x14ac:dyDescent="0.3">
      <c r="B26" s="47" t="s">
        <v>0</v>
      </c>
      <c r="C26" s="47" t="s">
        <v>1</v>
      </c>
      <c r="D26" s="47" t="s">
        <v>2</v>
      </c>
      <c r="E26" s="47" t="s">
        <v>62</v>
      </c>
    </row>
    <row r="27" spans="2:5" ht="14.4" x14ac:dyDescent="0.3">
      <c r="B27" s="54" t="s">
        <v>28</v>
      </c>
      <c r="C27" s="20">
        <v>0.05</v>
      </c>
      <c r="D27" s="50" t="s">
        <v>64</v>
      </c>
      <c r="E27" s="55"/>
    </row>
    <row r="28" spans="2:5" ht="14.4" x14ac:dyDescent="0.3">
      <c r="B28" s="49" t="s">
        <v>29</v>
      </c>
      <c r="C28" s="21">
        <v>0.8</v>
      </c>
      <c r="D28" s="50" t="s">
        <v>31</v>
      </c>
      <c r="E28" s="50"/>
    </row>
    <row r="29" spans="2:5" x14ac:dyDescent="0.25">
      <c r="B29" s="50" t="s">
        <v>30</v>
      </c>
      <c r="C29" s="21">
        <v>2</v>
      </c>
      <c r="D29" s="50" t="s">
        <v>32</v>
      </c>
      <c r="E29" s="50"/>
    </row>
    <row r="30" spans="2:5" x14ac:dyDescent="0.25">
      <c r="B30" s="50"/>
      <c r="C30" s="15">
        <v>2400</v>
      </c>
      <c r="D30" s="50" t="s">
        <v>5</v>
      </c>
      <c r="E30" s="50"/>
    </row>
    <row r="31" spans="2:5" x14ac:dyDescent="0.25">
      <c r="B31" s="57"/>
      <c r="C31" s="15">
        <v>0.5</v>
      </c>
      <c r="D31" s="50" t="s">
        <v>6</v>
      </c>
      <c r="E31" s="50"/>
    </row>
    <row r="32" spans="2:5" x14ac:dyDescent="0.25">
      <c r="B32" s="50"/>
      <c r="C32" s="15">
        <v>1000</v>
      </c>
      <c r="D32" s="50" t="s">
        <v>7</v>
      </c>
      <c r="E32" s="50"/>
    </row>
    <row r="33" spans="2:5" x14ac:dyDescent="0.25">
      <c r="B33" s="50"/>
      <c r="C33" s="15">
        <v>0.5</v>
      </c>
      <c r="D33" s="50" t="s">
        <v>8</v>
      </c>
      <c r="E33" s="50"/>
    </row>
    <row r="34" spans="2:5" x14ac:dyDescent="0.25">
      <c r="B34" s="50"/>
      <c r="C34" s="18">
        <f>IF(C29=2, TINV(C27, C32), TINV(C27*2, C32))</f>
        <v>1.9623390808264143</v>
      </c>
      <c r="D34" s="50" t="s">
        <v>3</v>
      </c>
      <c r="E34" s="50"/>
    </row>
    <row r="35" spans="2:5" ht="14.4" thickBot="1" x14ac:dyDescent="0.3">
      <c r="B35" s="50"/>
      <c r="C35" s="18">
        <f>IF(C28&gt;=0.5, TINV((1-C28)*2, C32), TINV(C28*2, C32))</f>
        <v>0.84198082216247228</v>
      </c>
      <c r="D35" s="50" t="s">
        <v>4</v>
      </c>
      <c r="E35" s="50"/>
    </row>
    <row r="36" spans="2:5" ht="14.4" thickBot="1" x14ac:dyDescent="0.3">
      <c r="B36" s="51"/>
      <c r="C36" s="25">
        <f>(C34+C35)*C30*SQRT((1-C33)/(C31*(1-C31)*C32))</f>
        <v>300.99119681946081</v>
      </c>
      <c r="D36" s="52" t="s">
        <v>65</v>
      </c>
      <c r="E36" s="53"/>
    </row>
    <row r="38" spans="2:5" ht="14.4" x14ac:dyDescent="0.3">
      <c r="B38" s="71" t="s">
        <v>79</v>
      </c>
      <c r="C38" s="71"/>
      <c r="D38" s="71"/>
      <c r="E38" s="71"/>
    </row>
    <row r="39" spans="2:5" x14ac:dyDescent="0.25">
      <c r="B39" s="4"/>
      <c r="C39" s="4"/>
      <c r="D39" s="4"/>
      <c r="E39" s="4"/>
    </row>
    <row r="40" spans="2:5" ht="28.5" customHeight="1" x14ac:dyDescent="0.25">
      <c r="B40" s="70" t="s">
        <v>61</v>
      </c>
      <c r="C40" s="70"/>
      <c r="D40" s="70"/>
      <c r="E40" s="70"/>
    </row>
  </sheetData>
  <mergeCells count="5">
    <mergeCell ref="B3:E3"/>
    <mergeCell ref="F3:H3"/>
    <mergeCell ref="B40:E40"/>
    <mergeCell ref="B1:E1"/>
    <mergeCell ref="B38:E38"/>
  </mergeCells>
  <pageMargins left="0.70866141732283472" right="0.70866141732283472" top="0.74803149606299213" bottom="0.74803149606299213" header="0.31496062992125984" footer="0.31496062992125984"/>
  <pageSetup scale="62" orientation="landscape" horizontalDpi="300" verticalDpi="300" r:id="rId1"/>
  <headerFooter>
    <oddHeader>&amp;C&amp;G</oddHeader>
  </headerFooter>
  <colBreaks count="1" manualBreakCount="1">
    <brk id="6" max="1048575" man="1"/>
  </col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zoomScale="90" zoomScaleNormal="90" workbookViewId="0">
      <selection activeCell="B1" sqref="B1:E1"/>
    </sheetView>
  </sheetViews>
  <sheetFormatPr defaultColWidth="9.109375" defaultRowHeight="13.8" x14ac:dyDescent="0.25"/>
  <cols>
    <col min="1" max="1" width="9.109375" style="1"/>
    <col min="2" max="2" width="12.6640625" style="1" customWidth="1"/>
    <col min="3" max="3" width="9.6640625" style="1" customWidth="1"/>
    <col min="4" max="4" width="80.6640625" style="1" customWidth="1"/>
    <col min="5" max="5" width="70.6640625" style="1" customWidth="1"/>
    <col min="6" max="16384" width="9.109375" style="1"/>
  </cols>
  <sheetData>
    <row r="1" spans="2:8" ht="17.399999999999999" x14ac:dyDescent="0.3">
      <c r="B1" s="72" t="s">
        <v>80</v>
      </c>
      <c r="C1" s="72"/>
      <c r="D1" s="72"/>
      <c r="E1" s="72"/>
    </row>
    <row r="3" spans="2:8" ht="15.6" x14ac:dyDescent="0.3">
      <c r="B3" s="69" t="s">
        <v>75</v>
      </c>
      <c r="C3" s="69"/>
      <c r="D3" s="69"/>
      <c r="E3" s="69"/>
      <c r="F3" s="69"/>
      <c r="G3" s="69"/>
      <c r="H3" s="69"/>
    </row>
    <row r="4" spans="2:8" ht="15.6" x14ac:dyDescent="0.3">
      <c r="B4" s="68" t="s">
        <v>85</v>
      </c>
      <c r="C4" s="65"/>
      <c r="D4" s="65"/>
      <c r="E4" s="65"/>
      <c r="F4" s="65"/>
      <c r="G4" s="65"/>
      <c r="H4" s="65"/>
    </row>
    <row r="5" spans="2:8" ht="15.6" x14ac:dyDescent="0.3">
      <c r="B5" s="2"/>
      <c r="C5" s="2"/>
      <c r="D5" s="2"/>
      <c r="E5" s="2"/>
      <c r="F5" s="19"/>
      <c r="G5" s="19"/>
      <c r="H5" s="19"/>
    </row>
    <row r="6" spans="2:8" ht="15.6" x14ac:dyDescent="0.3">
      <c r="B6" s="46" t="s">
        <v>47</v>
      </c>
      <c r="C6" s="2"/>
      <c r="D6" s="2"/>
      <c r="E6" s="2"/>
      <c r="F6" s="19"/>
      <c r="G6" s="19"/>
      <c r="H6" s="19"/>
    </row>
    <row r="7" spans="2:8" ht="15.6" x14ac:dyDescent="0.3">
      <c r="B7" s="3" t="s">
        <v>46</v>
      </c>
      <c r="C7" s="4" t="s">
        <v>35</v>
      </c>
      <c r="D7" s="2"/>
      <c r="E7" s="2"/>
      <c r="F7" s="19"/>
      <c r="G7" s="19"/>
      <c r="H7" s="19"/>
    </row>
    <row r="8" spans="2:8" ht="15.6" x14ac:dyDescent="0.3">
      <c r="B8" s="3"/>
      <c r="C8" s="4"/>
      <c r="D8" s="2"/>
      <c r="E8" s="2"/>
      <c r="F8" s="19"/>
      <c r="G8" s="19"/>
      <c r="H8" s="19"/>
    </row>
    <row r="9" spans="2:8" ht="15.6" x14ac:dyDescent="0.3">
      <c r="B9" s="47" t="s">
        <v>0</v>
      </c>
      <c r="C9" s="47" t="s">
        <v>1</v>
      </c>
      <c r="D9" s="47" t="s">
        <v>2</v>
      </c>
      <c r="E9" s="47" t="s">
        <v>62</v>
      </c>
    </row>
    <row r="10" spans="2:8" ht="14.4" x14ac:dyDescent="0.3">
      <c r="B10" s="54" t="s">
        <v>28</v>
      </c>
      <c r="C10" s="26">
        <v>0.05</v>
      </c>
      <c r="D10" s="50" t="s">
        <v>64</v>
      </c>
      <c r="E10" s="56"/>
    </row>
    <row r="11" spans="2:8" ht="14.4" x14ac:dyDescent="0.3">
      <c r="B11" s="49" t="s">
        <v>29</v>
      </c>
      <c r="C11" s="26">
        <v>0.8</v>
      </c>
      <c r="D11" s="50" t="s">
        <v>31</v>
      </c>
      <c r="E11" s="56"/>
    </row>
    <row r="12" spans="2:8" x14ac:dyDescent="0.25">
      <c r="B12" s="50" t="s">
        <v>30</v>
      </c>
      <c r="C12" s="26">
        <v>1</v>
      </c>
      <c r="D12" s="50" t="s">
        <v>32</v>
      </c>
      <c r="E12" s="56"/>
    </row>
    <row r="13" spans="2:8" x14ac:dyDescent="0.25">
      <c r="B13" s="50"/>
      <c r="C13" s="27">
        <f>IF(C12=2, TINV(C10, C15), TINV(C10*2, C15))</f>
        <v>1.6972608865939587</v>
      </c>
      <c r="D13" s="56" t="s">
        <v>3</v>
      </c>
      <c r="E13" s="56"/>
    </row>
    <row r="14" spans="2:8" x14ac:dyDescent="0.25">
      <c r="B14" s="50"/>
      <c r="C14" s="27">
        <f>IF(C11&gt;=0.5, TINV((1-C11)*2, C15), TINV(C11*2, C15))</f>
        <v>0.85376726147129767</v>
      </c>
      <c r="D14" s="56" t="s">
        <v>4</v>
      </c>
      <c r="E14" s="56"/>
    </row>
    <row r="15" spans="2:8" x14ac:dyDescent="0.25">
      <c r="B15" s="50" t="s">
        <v>34</v>
      </c>
      <c r="C15" s="26">
        <v>30</v>
      </c>
      <c r="D15" s="56" t="s">
        <v>58</v>
      </c>
      <c r="E15" s="56"/>
    </row>
    <row r="16" spans="2:8" ht="27" customHeight="1" x14ac:dyDescent="0.25">
      <c r="B16" s="50"/>
      <c r="C16" s="28">
        <v>0.03</v>
      </c>
      <c r="D16" s="58" t="s">
        <v>33</v>
      </c>
      <c r="E16" s="56"/>
    </row>
    <row r="17" spans="1:5" ht="14.4" thickBot="1" x14ac:dyDescent="0.3">
      <c r="B17" s="50"/>
      <c r="C17" s="26">
        <v>0.5</v>
      </c>
      <c r="D17" s="59" t="s">
        <v>27</v>
      </c>
      <c r="E17" s="56"/>
    </row>
    <row r="18" spans="1:5" ht="14.4" thickBot="1" x14ac:dyDescent="0.3">
      <c r="B18" s="57"/>
      <c r="C18" s="22">
        <f>(C16/(C17*C19^2))*((-C16+1)/(-C17+1))*(-C13-C14)^2</f>
        <v>1039.0966705933524</v>
      </c>
      <c r="D18" s="56" t="s">
        <v>7</v>
      </c>
      <c r="E18" s="56"/>
    </row>
    <row r="19" spans="1:5" x14ac:dyDescent="0.25">
      <c r="B19" s="51"/>
      <c r="C19" s="29">
        <v>2.7E-2</v>
      </c>
      <c r="D19" s="52" t="s">
        <v>65</v>
      </c>
      <c r="E19" s="52"/>
    </row>
    <row r="22" spans="1:5" ht="15.6" x14ac:dyDescent="0.3">
      <c r="A22" s="12"/>
      <c r="B22" s="46" t="s">
        <v>69</v>
      </c>
      <c r="C22" s="12"/>
      <c r="D22" s="12"/>
    </row>
    <row r="23" spans="1:5" x14ac:dyDescent="0.25">
      <c r="B23" s="30" t="s">
        <v>48</v>
      </c>
      <c r="C23" s="12" t="s">
        <v>66</v>
      </c>
      <c r="D23" s="12"/>
    </row>
    <row r="24" spans="1:5" x14ac:dyDescent="0.25">
      <c r="B24" s="12"/>
      <c r="C24" s="12"/>
      <c r="D24" s="12"/>
    </row>
    <row r="25" spans="1:5" ht="15.6" x14ac:dyDescent="0.3">
      <c r="B25" s="47" t="s">
        <v>0</v>
      </c>
      <c r="C25" s="47" t="s">
        <v>1</v>
      </c>
      <c r="D25" s="47" t="s">
        <v>2</v>
      </c>
      <c r="E25" s="47" t="s">
        <v>62</v>
      </c>
    </row>
    <row r="26" spans="1:5" ht="14.4" x14ac:dyDescent="0.3">
      <c r="B26" s="54" t="s">
        <v>28</v>
      </c>
      <c r="C26" s="26">
        <v>0.05</v>
      </c>
      <c r="D26" s="50" t="s">
        <v>64</v>
      </c>
      <c r="E26" s="56"/>
    </row>
    <row r="27" spans="1:5" ht="14.4" x14ac:dyDescent="0.3">
      <c r="B27" s="49" t="s">
        <v>29</v>
      </c>
      <c r="C27" s="26">
        <v>0.8</v>
      </c>
      <c r="D27" s="50" t="s">
        <v>31</v>
      </c>
      <c r="E27" s="56"/>
    </row>
    <row r="28" spans="1:5" x14ac:dyDescent="0.25">
      <c r="B28" s="50" t="s">
        <v>30</v>
      </c>
      <c r="C28" s="26">
        <v>1</v>
      </c>
      <c r="D28" s="50" t="s">
        <v>32</v>
      </c>
      <c r="E28" s="56"/>
    </row>
    <row r="29" spans="1:5" x14ac:dyDescent="0.25">
      <c r="B29" s="50"/>
      <c r="C29" s="27">
        <f>IF(C28=2, TINV(C26, C33), TINV(C26*2, C33))</f>
        <v>1.6463788172854321</v>
      </c>
      <c r="D29" s="56" t="s">
        <v>3</v>
      </c>
      <c r="E29" s="56"/>
    </row>
    <row r="30" spans="1:5" x14ac:dyDescent="0.25">
      <c r="B30" s="50"/>
      <c r="C30" s="27">
        <f>IF(C27&gt;=0.5, TINV((1-C27)*2, C33), TINV(C27*2, C33))</f>
        <v>0.84198082216247228</v>
      </c>
      <c r="D30" s="56" t="s">
        <v>4</v>
      </c>
      <c r="E30" s="56"/>
    </row>
    <row r="31" spans="1:5" s="31" customFormat="1" ht="26.25" customHeight="1" x14ac:dyDescent="0.25">
      <c r="B31" s="60"/>
      <c r="C31" s="32">
        <v>0.03</v>
      </c>
      <c r="D31" s="58" t="s">
        <v>26</v>
      </c>
      <c r="E31" s="61"/>
    </row>
    <row r="32" spans="1:5" x14ac:dyDescent="0.25">
      <c r="B32" s="50"/>
      <c r="C32" s="26">
        <v>0.5</v>
      </c>
      <c r="D32" s="59" t="s">
        <v>27</v>
      </c>
      <c r="E32" s="56"/>
    </row>
    <row r="33" spans="2:5" ht="14.4" thickBot="1" x14ac:dyDescent="0.3">
      <c r="B33" s="57"/>
      <c r="C33" s="15">
        <v>1000</v>
      </c>
      <c r="D33" s="56" t="s">
        <v>7</v>
      </c>
      <c r="E33" s="56"/>
    </row>
    <row r="34" spans="2:5" ht="14.4" thickBot="1" x14ac:dyDescent="0.3">
      <c r="B34" s="51"/>
      <c r="C34" s="33">
        <f>(C29+C30)*SQRT((C31*(1-C31))/(C32*(1-C32)*C33))</f>
        <v>2.6846621428499279E-2</v>
      </c>
      <c r="D34" s="52" t="s">
        <v>65</v>
      </c>
      <c r="E34" s="52"/>
    </row>
    <row r="36" spans="2:5" ht="14.4" x14ac:dyDescent="0.3">
      <c r="B36" s="71" t="s">
        <v>79</v>
      </c>
      <c r="C36" s="71"/>
      <c r="D36" s="71"/>
      <c r="E36" s="71"/>
    </row>
    <row r="38" spans="2:5" ht="29.25" customHeight="1" x14ac:dyDescent="0.25">
      <c r="B38" s="70" t="s">
        <v>61</v>
      </c>
      <c r="C38" s="70"/>
      <c r="D38" s="70"/>
      <c r="E38" s="70"/>
    </row>
  </sheetData>
  <mergeCells count="5">
    <mergeCell ref="B3:E3"/>
    <mergeCell ref="F3:H3"/>
    <mergeCell ref="B38:E38"/>
    <mergeCell ref="B36:E36"/>
    <mergeCell ref="B1:E1"/>
  </mergeCells>
  <pageMargins left="0.70866141732283472" right="0.70866141732283472" top="0.74803149606299213" bottom="0.74803149606299213" header="0.31496062992125984" footer="0.31496062992125984"/>
  <pageSetup scale="64" orientation="landscape" horizontalDpi="1200" verticalDpi="1200" r:id="rId1"/>
  <headerFooter>
    <oddHeader>&amp;C&amp;G</oddHeader>
  </headerFooter>
  <colBreaks count="1" manualBreakCount="1">
    <brk id="6" max="1048575" man="1"/>
  </col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zoomScale="90" zoomScaleNormal="90" workbookViewId="0">
      <selection activeCell="B1" sqref="B1:E1"/>
    </sheetView>
  </sheetViews>
  <sheetFormatPr defaultColWidth="9.109375" defaultRowHeight="13.8" x14ac:dyDescent="0.25"/>
  <cols>
    <col min="1" max="1" width="9.109375" style="1"/>
    <col min="2" max="2" width="12.6640625" style="1" customWidth="1"/>
    <col min="3" max="3" width="9.6640625" style="1" customWidth="1"/>
    <col min="4" max="4" width="80.6640625" style="1" customWidth="1"/>
    <col min="5" max="5" width="70.6640625" style="1" customWidth="1"/>
    <col min="6" max="16384" width="9.109375" style="1"/>
  </cols>
  <sheetData>
    <row r="1" spans="2:8" ht="17.399999999999999" x14ac:dyDescent="0.3">
      <c r="B1" s="72" t="s">
        <v>80</v>
      </c>
      <c r="C1" s="72"/>
      <c r="D1" s="72"/>
      <c r="E1" s="72"/>
    </row>
    <row r="3" spans="2:8" ht="15.6" x14ac:dyDescent="0.3">
      <c r="B3" s="69" t="s">
        <v>86</v>
      </c>
      <c r="C3" s="69"/>
      <c r="D3" s="69"/>
      <c r="E3" s="69"/>
      <c r="F3" s="69"/>
      <c r="G3" s="69"/>
      <c r="H3" s="69"/>
    </row>
    <row r="4" spans="2:8" ht="15.6" x14ac:dyDescent="0.3">
      <c r="B4" s="68" t="s">
        <v>87</v>
      </c>
      <c r="C4" s="2"/>
      <c r="D4" s="2"/>
      <c r="E4" s="2"/>
      <c r="F4" s="19"/>
      <c r="G4" s="19"/>
      <c r="H4" s="19"/>
    </row>
    <row r="5" spans="2:8" ht="15.6" x14ac:dyDescent="0.3">
      <c r="B5" s="2"/>
      <c r="C5" s="2"/>
      <c r="D5" s="2"/>
      <c r="E5" s="2"/>
      <c r="F5" s="65"/>
      <c r="G5" s="65"/>
      <c r="H5" s="65"/>
    </row>
    <row r="6" spans="2:8" ht="15.6" x14ac:dyDescent="0.3">
      <c r="B6" s="46" t="s">
        <v>49</v>
      </c>
      <c r="C6" s="2"/>
      <c r="D6" s="2"/>
      <c r="E6" s="2"/>
      <c r="F6" s="19"/>
      <c r="G6" s="19"/>
      <c r="H6" s="19"/>
    </row>
    <row r="7" spans="2:8" ht="15.6" x14ac:dyDescent="0.3">
      <c r="B7" s="3" t="s">
        <v>46</v>
      </c>
      <c r="C7" s="4" t="s">
        <v>35</v>
      </c>
      <c r="D7" s="2"/>
      <c r="E7" s="2"/>
      <c r="F7" s="19"/>
      <c r="G7" s="19"/>
      <c r="H7" s="19"/>
    </row>
    <row r="8" spans="2:8" x14ac:dyDescent="0.25">
      <c r="B8" s="4"/>
      <c r="C8" s="4"/>
      <c r="D8" s="4"/>
      <c r="E8" s="4"/>
      <c r="F8" s="4"/>
      <c r="G8" s="4"/>
      <c r="H8" s="4"/>
    </row>
    <row r="9" spans="2:8" ht="15.6" x14ac:dyDescent="0.3">
      <c r="B9" s="47" t="s">
        <v>0</v>
      </c>
      <c r="C9" s="47" t="s">
        <v>1</v>
      </c>
      <c r="D9" s="47" t="s">
        <v>2</v>
      </c>
      <c r="E9" s="47" t="s">
        <v>62</v>
      </c>
    </row>
    <row r="10" spans="2:8" ht="14.4" x14ac:dyDescent="0.3">
      <c r="B10" s="54" t="s">
        <v>28</v>
      </c>
      <c r="C10" s="6">
        <v>0.05</v>
      </c>
      <c r="D10" s="50" t="s">
        <v>64</v>
      </c>
      <c r="E10" s="56"/>
    </row>
    <row r="11" spans="2:8" ht="14.4" x14ac:dyDescent="0.3">
      <c r="B11" s="49" t="s">
        <v>29</v>
      </c>
      <c r="C11" s="6">
        <v>0.8</v>
      </c>
      <c r="D11" s="50" t="s">
        <v>31</v>
      </c>
      <c r="E11" s="56"/>
    </row>
    <row r="12" spans="2:8" x14ac:dyDescent="0.25">
      <c r="B12" s="50" t="s">
        <v>30</v>
      </c>
      <c r="C12" s="15">
        <v>1</v>
      </c>
      <c r="D12" s="50" t="s">
        <v>32</v>
      </c>
      <c r="E12" s="56"/>
    </row>
    <row r="13" spans="2:8" x14ac:dyDescent="0.25">
      <c r="B13" s="50"/>
      <c r="C13" s="27">
        <f>IF(C12=2, TINV(C10, C15), TINV(C10*2, C15))</f>
        <v>1.6972608865939587</v>
      </c>
      <c r="D13" s="56" t="s">
        <v>3</v>
      </c>
      <c r="E13" s="56"/>
    </row>
    <row r="14" spans="2:8" x14ac:dyDescent="0.25">
      <c r="B14" s="50"/>
      <c r="C14" s="27">
        <f>IF(C11&gt;=0.5, TINV((1-C11)*2, C15), TINV(C11*2, C15))</f>
        <v>0.85376726147129767</v>
      </c>
      <c r="D14" s="56" t="s">
        <v>4</v>
      </c>
      <c r="E14" s="56"/>
    </row>
    <row r="15" spans="2:8" x14ac:dyDescent="0.25">
      <c r="B15" s="50" t="s">
        <v>34</v>
      </c>
      <c r="C15" s="26">
        <v>30</v>
      </c>
      <c r="D15" s="56" t="s">
        <v>58</v>
      </c>
      <c r="E15" s="56"/>
    </row>
    <row r="16" spans="2:8" ht="27" customHeight="1" x14ac:dyDescent="0.25">
      <c r="B16" s="50"/>
      <c r="C16" s="28">
        <v>0.03</v>
      </c>
      <c r="D16" s="58" t="s">
        <v>26</v>
      </c>
      <c r="E16" s="56"/>
    </row>
    <row r="17" spans="1:5" x14ac:dyDescent="0.25">
      <c r="B17" s="50"/>
      <c r="C17" s="26">
        <v>0.5</v>
      </c>
      <c r="D17" s="59" t="s">
        <v>27</v>
      </c>
      <c r="E17" s="56"/>
    </row>
    <row r="18" spans="1:5" ht="14.4" thickBot="1" x14ac:dyDescent="0.3">
      <c r="B18" s="50"/>
      <c r="C18" s="26">
        <v>0.6</v>
      </c>
      <c r="D18" s="56" t="s">
        <v>17</v>
      </c>
      <c r="E18" s="56"/>
    </row>
    <row r="19" spans="1:5" ht="14.4" thickBot="1" x14ac:dyDescent="0.3">
      <c r="B19" s="57"/>
      <c r="C19" s="22">
        <f>(C16/(C17*C20^2))*((-C16+1)/(-C17+1))*((-C13-C14)^2)*(-C18+1)</f>
        <v>1048.4449451384828</v>
      </c>
      <c r="D19" s="56" t="s">
        <v>7</v>
      </c>
      <c r="E19" s="56"/>
    </row>
    <row r="20" spans="1:5" x14ac:dyDescent="0.25">
      <c r="B20" s="51"/>
      <c r="C20" s="29">
        <v>1.7000000000000001E-2</v>
      </c>
      <c r="D20" s="52" t="s">
        <v>65</v>
      </c>
      <c r="E20" s="52"/>
    </row>
    <row r="23" spans="1:5" ht="15.6" x14ac:dyDescent="0.3">
      <c r="A23" s="12"/>
      <c r="B23" s="46" t="s">
        <v>70</v>
      </c>
      <c r="C23" s="12"/>
      <c r="D23" s="12"/>
    </row>
    <row r="24" spans="1:5" x14ac:dyDescent="0.25">
      <c r="B24" s="30" t="s">
        <v>48</v>
      </c>
      <c r="C24" s="1" t="s">
        <v>71</v>
      </c>
    </row>
    <row r="26" spans="1:5" ht="15.6" x14ac:dyDescent="0.3">
      <c r="B26" s="47" t="s">
        <v>0</v>
      </c>
      <c r="C26" s="47" t="s">
        <v>1</v>
      </c>
      <c r="D26" s="47" t="s">
        <v>2</v>
      </c>
      <c r="E26" s="47" t="s">
        <v>62</v>
      </c>
    </row>
    <row r="27" spans="1:5" ht="14.4" x14ac:dyDescent="0.3">
      <c r="B27" s="54" t="s">
        <v>28</v>
      </c>
      <c r="C27" s="6">
        <v>0.05</v>
      </c>
      <c r="D27" s="50" t="s">
        <v>64</v>
      </c>
      <c r="E27" s="56"/>
    </row>
    <row r="28" spans="1:5" ht="14.4" x14ac:dyDescent="0.3">
      <c r="B28" s="49" t="s">
        <v>29</v>
      </c>
      <c r="C28" s="6">
        <v>0.8</v>
      </c>
      <c r="D28" s="50" t="s">
        <v>31</v>
      </c>
      <c r="E28" s="56"/>
    </row>
    <row r="29" spans="1:5" x14ac:dyDescent="0.25">
      <c r="B29" s="50" t="s">
        <v>30</v>
      </c>
      <c r="C29" s="15">
        <v>1</v>
      </c>
      <c r="D29" s="50" t="s">
        <v>32</v>
      </c>
      <c r="E29" s="56"/>
    </row>
    <row r="30" spans="1:5" x14ac:dyDescent="0.25">
      <c r="B30" s="57"/>
      <c r="C30" s="18">
        <f>IF(C29=2, TINV(C27, C35), TINV(C27*2, C35))</f>
        <v>1.6463926816939309</v>
      </c>
      <c r="D30" s="56" t="s">
        <v>3</v>
      </c>
      <c r="E30" s="56"/>
    </row>
    <row r="31" spans="1:5" x14ac:dyDescent="0.25">
      <c r="B31" s="57"/>
      <c r="C31" s="18">
        <f>IF(C28&gt;=0.5, TINV((1-C28)*2, C35), TINV(C28*2, C35))</f>
        <v>0.84198408920427692</v>
      </c>
      <c r="D31" s="56" t="s">
        <v>4</v>
      </c>
      <c r="E31" s="56"/>
    </row>
    <row r="32" spans="1:5" ht="27.75" customHeight="1" x14ac:dyDescent="0.25">
      <c r="B32" s="57"/>
      <c r="C32" s="23">
        <v>0.03</v>
      </c>
      <c r="D32" s="58" t="s">
        <v>26</v>
      </c>
      <c r="E32" s="56"/>
    </row>
    <row r="33" spans="2:5" x14ac:dyDescent="0.25">
      <c r="B33" s="57"/>
      <c r="C33" s="15">
        <v>0.5</v>
      </c>
      <c r="D33" s="59" t="s">
        <v>27</v>
      </c>
      <c r="E33" s="56"/>
    </row>
    <row r="34" spans="2:5" x14ac:dyDescent="0.25">
      <c r="B34" s="57"/>
      <c r="C34" s="15">
        <v>0.6</v>
      </c>
      <c r="D34" s="56" t="s">
        <v>17</v>
      </c>
      <c r="E34" s="56"/>
    </row>
    <row r="35" spans="2:5" ht="14.4" thickBot="1" x14ac:dyDescent="0.3">
      <c r="B35" s="57"/>
      <c r="C35" s="15">
        <v>991</v>
      </c>
      <c r="D35" s="56" t="s">
        <v>7</v>
      </c>
      <c r="E35" s="56"/>
    </row>
    <row r="36" spans="2:5" ht="14.4" thickBot="1" x14ac:dyDescent="0.3">
      <c r="B36" s="51"/>
      <c r="C36" s="34">
        <f>(C30+C31)*SQRT((C32*(1-C32)*(1-C34))/(C33*(1-C33)*C35))</f>
        <v>1.7056338133681875E-2</v>
      </c>
      <c r="D36" s="52" t="s">
        <v>65</v>
      </c>
      <c r="E36" s="52"/>
    </row>
    <row r="38" spans="2:5" ht="14.4" x14ac:dyDescent="0.3">
      <c r="B38" s="71" t="s">
        <v>79</v>
      </c>
      <c r="C38" s="71"/>
      <c r="D38" s="71"/>
      <c r="E38" s="71"/>
    </row>
    <row r="40" spans="2:5" ht="28.5" customHeight="1" x14ac:dyDescent="0.25">
      <c r="B40" s="70" t="s">
        <v>61</v>
      </c>
      <c r="C40" s="70"/>
      <c r="D40" s="70"/>
      <c r="E40" s="70"/>
    </row>
  </sheetData>
  <mergeCells count="5">
    <mergeCell ref="B3:E3"/>
    <mergeCell ref="F3:H3"/>
    <mergeCell ref="B40:E40"/>
    <mergeCell ref="B38:E38"/>
    <mergeCell ref="B1:E1"/>
  </mergeCells>
  <pageMargins left="0.70866141732283472" right="0.70866141732283472" top="0.74803149606299213" bottom="0.74803149606299213" header="0.31496062992125984" footer="0.31496062992125984"/>
  <pageSetup scale="64" orientation="landscape" horizontalDpi="1200" verticalDpi="1200" r:id="rId1"/>
  <headerFooter>
    <oddHeader>&amp;C&amp;G</oddHeader>
  </headerFooter>
  <colBreaks count="1" manualBreakCount="1">
    <brk id="6" max="1048575" man="1"/>
  </col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7"/>
  <sheetViews>
    <sheetView tabSelected="1" zoomScale="90" zoomScaleNormal="90" workbookViewId="0">
      <selection activeCell="B1" sqref="B1:E1"/>
    </sheetView>
  </sheetViews>
  <sheetFormatPr defaultColWidth="9.109375" defaultRowHeight="13.8" x14ac:dyDescent="0.25"/>
  <cols>
    <col min="1" max="1" width="9.109375" style="1"/>
    <col min="2" max="2" width="12.6640625" style="1" customWidth="1"/>
    <col min="3" max="3" width="9.6640625" style="1" customWidth="1"/>
    <col min="4" max="4" width="80.6640625" style="1" customWidth="1"/>
    <col min="5" max="5" width="70.6640625" style="1" customWidth="1"/>
    <col min="6" max="16384" width="9.109375" style="1"/>
  </cols>
  <sheetData>
    <row r="1" spans="2:8" ht="17.399999999999999" x14ac:dyDescent="0.3">
      <c r="B1" s="72" t="s">
        <v>80</v>
      </c>
      <c r="C1" s="72"/>
      <c r="D1" s="72"/>
      <c r="E1" s="72"/>
    </row>
    <row r="3" spans="2:8" ht="15.6" x14ac:dyDescent="0.3">
      <c r="B3" s="69" t="s">
        <v>88</v>
      </c>
      <c r="C3" s="69"/>
      <c r="D3" s="69"/>
      <c r="E3" s="69"/>
      <c r="F3" s="69"/>
      <c r="G3" s="69"/>
      <c r="H3" s="69"/>
    </row>
    <row r="4" spans="2:8" ht="15.6" x14ac:dyDescent="0.3">
      <c r="B4" s="68" t="s">
        <v>89</v>
      </c>
      <c r="C4" s="2"/>
      <c r="D4" s="2"/>
      <c r="E4" s="2"/>
      <c r="F4" s="19"/>
      <c r="G4" s="19"/>
      <c r="H4" s="19"/>
    </row>
    <row r="5" spans="2:8" ht="15.6" x14ac:dyDescent="0.3">
      <c r="B5" s="68"/>
      <c r="C5" s="2"/>
      <c r="D5" s="2"/>
      <c r="E5" s="2"/>
      <c r="F5" s="65"/>
      <c r="G5" s="65"/>
      <c r="H5" s="65"/>
    </row>
    <row r="6" spans="2:8" ht="15.6" x14ac:dyDescent="0.3">
      <c r="B6" s="46" t="s">
        <v>50</v>
      </c>
      <c r="C6" s="2"/>
      <c r="D6" s="2"/>
      <c r="E6" s="2"/>
      <c r="F6" s="19"/>
      <c r="G6" s="19"/>
      <c r="H6" s="19"/>
    </row>
    <row r="7" spans="2:8" ht="15.6" x14ac:dyDescent="0.3">
      <c r="B7" s="3" t="s">
        <v>46</v>
      </c>
      <c r="C7" s="4" t="s">
        <v>36</v>
      </c>
      <c r="D7" s="2"/>
      <c r="E7" s="2"/>
      <c r="F7" s="19"/>
      <c r="G7" s="19"/>
      <c r="H7" s="19"/>
    </row>
    <row r="8" spans="2:8" x14ac:dyDescent="0.25">
      <c r="B8" s="4"/>
      <c r="C8" s="4"/>
      <c r="D8" s="4"/>
      <c r="E8" s="4"/>
      <c r="F8" s="4"/>
      <c r="G8" s="4"/>
      <c r="H8" s="4"/>
    </row>
    <row r="9" spans="2:8" ht="15.6" x14ac:dyDescent="0.3">
      <c r="B9" s="47" t="s">
        <v>0</v>
      </c>
      <c r="C9" s="47" t="s">
        <v>1</v>
      </c>
      <c r="D9" s="47" t="s">
        <v>2</v>
      </c>
      <c r="E9" s="47" t="s">
        <v>62</v>
      </c>
    </row>
    <row r="10" spans="2:8" ht="14.4" x14ac:dyDescent="0.3">
      <c r="B10" s="62" t="s">
        <v>28</v>
      </c>
      <c r="C10" s="14">
        <v>0.01</v>
      </c>
      <c r="D10" s="56" t="s">
        <v>64</v>
      </c>
      <c r="E10" s="55"/>
    </row>
    <row r="11" spans="2:8" ht="14.4" x14ac:dyDescent="0.3">
      <c r="B11" s="63" t="s">
        <v>29</v>
      </c>
      <c r="C11" s="15">
        <v>0.9</v>
      </c>
      <c r="D11" s="56" t="s">
        <v>31</v>
      </c>
      <c r="E11" s="50"/>
    </row>
    <row r="12" spans="2:8" x14ac:dyDescent="0.25">
      <c r="B12" s="57" t="s">
        <v>30</v>
      </c>
      <c r="C12" s="15">
        <v>2</v>
      </c>
      <c r="D12" s="56" t="s">
        <v>32</v>
      </c>
      <c r="E12" s="50"/>
      <c r="G12" s="35"/>
    </row>
    <row r="13" spans="2:8" x14ac:dyDescent="0.25">
      <c r="B13" s="57"/>
      <c r="C13" s="18">
        <f>IF(C12=2,NORMSINV(1-(C10/2)), NORMSINV(1-C10))</f>
        <v>2.5758293035488999</v>
      </c>
      <c r="D13" s="56" t="s">
        <v>9</v>
      </c>
      <c r="E13" s="56"/>
    </row>
    <row r="14" spans="2:8" x14ac:dyDescent="0.25">
      <c r="B14" s="57"/>
      <c r="C14" s="18">
        <f>IF(C12=2,NORMSINV(C11), NORMSINV(C11*2))</f>
        <v>1.2815515655446006</v>
      </c>
      <c r="D14" s="56" t="s">
        <v>10</v>
      </c>
      <c r="E14" s="56"/>
    </row>
    <row r="15" spans="2:8" x14ac:dyDescent="0.25">
      <c r="B15" s="57" t="s">
        <v>23</v>
      </c>
      <c r="C15" s="36">
        <f>(C13+C14)^2</f>
        <v>14.879387169248528</v>
      </c>
      <c r="D15" s="56" t="s">
        <v>25</v>
      </c>
      <c r="E15" s="56"/>
    </row>
    <row r="16" spans="2:8" x14ac:dyDescent="0.25">
      <c r="B16" s="57"/>
      <c r="C16" s="15">
        <v>7.1999999999999995E-2</v>
      </c>
      <c r="D16" s="56" t="s">
        <v>12</v>
      </c>
      <c r="E16" s="56"/>
    </row>
    <row r="17" spans="2:7" ht="14.4" thickBot="1" x14ac:dyDescent="0.3">
      <c r="B17" s="57"/>
      <c r="C17" s="37">
        <v>4.3200000000000002E-2</v>
      </c>
      <c r="D17" s="56" t="s">
        <v>11</v>
      </c>
      <c r="E17" s="56"/>
    </row>
    <row r="18" spans="2:7" ht="15" customHeight="1" thickBot="1" x14ac:dyDescent="0.3">
      <c r="B18" s="51"/>
      <c r="C18" s="22">
        <f>(C15*(C16+C17))/(C16-C17)^2</f>
        <v>2066.5815512845188</v>
      </c>
      <c r="D18" s="52" t="s">
        <v>13</v>
      </c>
      <c r="E18" s="52"/>
    </row>
    <row r="19" spans="2:7" x14ac:dyDescent="0.25">
      <c r="D19" s="1" t="s">
        <v>60</v>
      </c>
    </row>
    <row r="20" spans="2:7" x14ac:dyDescent="0.25">
      <c r="B20" s="12"/>
      <c r="C20" s="12"/>
      <c r="D20" s="12"/>
      <c r="E20" s="12"/>
    </row>
    <row r="21" spans="2:7" ht="15.6" x14ac:dyDescent="0.3">
      <c r="B21" s="46" t="s">
        <v>51</v>
      </c>
      <c r="C21" s="12"/>
      <c r="D21" s="12"/>
      <c r="E21" s="12"/>
    </row>
    <row r="22" spans="2:7" x14ac:dyDescent="0.25">
      <c r="B22" s="30" t="s">
        <v>48</v>
      </c>
      <c r="C22" s="12" t="s">
        <v>37</v>
      </c>
      <c r="D22" s="12"/>
      <c r="E22" s="12"/>
    </row>
    <row r="24" spans="2:7" ht="15.6" x14ac:dyDescent="0.3">
      <c r="B24" s="47" t="s">
        <v>0</v>
      </c>
      <c r="C24" s="47" t="s">
        <v>1</v>
      </c>
      <c r="D24" s="47" t="s">
        <v>2</v>
      </c>
      <c r="E24" s="47" t="s">
        <v>62</v>
      </c>
    </row>
    <row r="25" spans="2:7" ht="14.4" x14ac:dyDescent="0.3">
      <c r="B25" s="54" t="s">
        <v>28</v>
      </c>
      <c r="C25" s="20">
        <v>0.01</v>
      </c>
      <c r="D25" s="50" t="s">
        <v>64</v>
      </c>
      <c r="E25" s="55"/>
    </row>
    <row r="26" spans="2:7" ht="14.4" x14ac:dyDescent="0.3">
      <c r="B26" s="49" t="s">
        <v>29</v>
      </c>
      <c r="C26" s="21">
        <v>0.9</v>
      </c>
      <c r="D26" s="50" t="s">
        <v>31</v>
      </c>
      <c r="E26" s="50"/>
    </row>
    <row r="27" spans="2:7" x14ac:dyDescent="0.25">
      <c r="B27" s="50" t="s">
        <v>30</v>
      </c>
      <c r="C27" s="21">
        <v>2</v>
      </c>
      <c r="D27" s="50" t="s">
        <v>32</v>
      </c>
      <c r="E27" s="50"/>
      <c r="G27" s="35"/>
    </row>
    <row r="28" spans="2:7" x14ac:dyDescent="0.25">
      <c r="B28" s="57"/>
      <c r="C28" s="38">
        <f>IF(C27=2,NORMSINV(1-(C25/2)), NORMSINV(1-C25))</f>
        <v>2.5758293035488999</v>
      </c>
      <c r="D28" s="50" t="s">
        <v>9</v>
      </c>
      <c r="E28" s="50"/>
    </row>
    <row r="29" spans="2:7" x14ac:dyDescent="0.25">
      <c r="B29" s="57"/>
      <c r="C29" s="18">
        <f>IF(C27=2,NORMSINV(C26), NORMSINV(C26*2))</f>
        <v>1.2815515655446006</v>
      </c>
      <c r="D29" s="56" t="s">
        <v>10</v>
      </c>
      <c r="E29" s="56"/>
    </row>
    <row r="30" spans="2:7" x14ac:dyDescent="0.25">
      <c r="B30" s="57" t="s">
        <v>23</v>
      </c>
      <c r="C30" s="36">
        <f>(C28+C29)^2</f>
        <v>14.879387169248528</v>
      </c>
      <c r="D30" s="56" t="s">
        <v>25</v>
      </c>
      <c r="E30" s="56"/>
    </row>
    <row r="31" spans="2:7" ht="14.4" thickBot="1" x14ac:dyDescent="0.3">
      <c r="B31" s="50"/>
      <c r="C31" s="26">
        <v>7.1999999999999995E-2</v>
      </c>
      <c r="D31" s="56" t="s">
        <v>12</v>
      </c>
      <c r="E31" s="56"/>
    </row>
    <row r="32" spans="2:7" ht="14.4" thickBot="1" x14ac:dyDescent="0.3">
      <c r="B32" s="57"/>
      <c r="C32" s="39">
        <f>((-1/C33)*((-1/2*C30) - (C33*C31)+(1/2*SQRT(8*C33*C30*C31+C30^2))))</f>
        <v>4.3152921916265248E-2</v>
      </c>
      <c r="D32" s="56" t="s">
        <v>11</v>
      </c>
      <c r="E32" s="56"/>
    </row>
    <row r="33" spans="2:5" x14ac:dyDescent="0.25">
      <c r="B33" s="53"/>
      <c r="C33" s="29">
        <v>2059</v>
      </c>
      <c r="D33" s="53" t="s">
        <v>13</v>
      </c>
      <c r="E33" s="52"/>
    </row>
    <row r="35" spans="2:5" ht="14.4" x14ac:dyDescent="0.3">
      <c r="B35" s="71" t="s">
        <v>79</v>
      </c>
      <c r="C35" s="71"/>
      <c r="D35" s="71"/>
      <c r="E35" s="71"/>
    </row>
    <row r="37" spans="2:5" ht="30" customHeight="1" x14ac:dyDescent="0.25">
      <c r="B37" s="70" t="s">
        <v>61</v>
      </c>
      <c r="C37" s="70"/>
      <c r="D37" s="70"/>
      <c r="E37" s="70"/>
    </row>
  </sheetData>
  <mergeCells count="5">
    <mergeCell ref="B3:E3"/>
    <mergeCell ref="F3:H3"/>
    <mergeCell ref="B37:E37"/>
    <mergeCell ref="B35:E35"/>
    <mergeCell ref="B1:E1"/>
  </mergeCells>
  <pageMargins left="0.70866141732283472" right="0.70866141732283472" top="0.74803149606299213" bottom="0.74803149606299213" header="0.31496062992125984" footer="0.31496062992125984"/>
  <pageSetup scale="64" orientation="landscape" horizontalDpi="1200" verticalDpi="1200" r:id="rId1"/>
  <headerFooter>
    <oddHeader>&amp;C&amp;G</oddHeader>
  </headerFooter>
  <colBreaks count="1" manualBreakCount="1">
    <brk id="6" max="1048575" man="1"/>
  </colBreaks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2"/>
  <sheetViews>
    <sheetView zoomScale="90" zoomScaleNormal="90" workbookViewId="0">
      <selection activeCell="B1" sqref="B1:E1"/>
    </sheetView>
  </sheetViews>
  <sheetFormatPr defaultColWidth="9.109375" defaultRowHeight="13.8" x14ac:dyDescent="0.25"/>
  <cols>
    <col min="1" max="1" width="9.109375" style="1"/>
    <col min="2" max="2" width="12.6640625" style="1" customWidth="1"/>
    <col min="3" max="3" width="9.6640625" style="1" customWidth="1"/>
    <col min="4" max="4" width="80.6640625" style="1" customWidth="1"/>
    <col min="5" max="5" width="70.6640625" style="1" customWidth="1"/>
    <col min="6" max="7" width="9.109375" style="1"/>
    <col min="8" max="8" width="14.5546875" style="1" customWidth="1"/>
    <col min="9" max="16384" width="9.109375" style="1"/>
  </cols>
  <sheetData>
    <row r="1" spans="2:8" ht="17.399999999999999" x14ac:dyDescent="0.3">
      <c r="B1" s="72" t="s">
        <v>80</v>
      </c>
      <c r="C1" s="72"/>
      <c r="D1" s="72"/>
      <c r="E1" s="72"/>
    </row>
    <row r="3" spans="2:8" ht="15.6" x14ac:dyDescent="0.3">
      <c r="B3" s="69" t="s">
        <v>90</v>
      </c>
      <c r="C3" s="69"/>
      <c r="D3" s="69"/>
      <c r="E3" s="69"/>
      <c r="F3" s="69"/>
      <c r="G3" s="69"/>
      <c r="H3" s="69"/>
    </row>
    <row r="4" spans="2:8" ht="15.6" x14ac:dyDescent="0.3">
      <c r="B4" s="68" t="s">
        <v>91</v>
      </c>
      <c r="C4" s="2"/>
      <c r="D4" s="2"/>
      <c r="E4" s="2"/>
      <c r="F4" s="19"/>
      <c r="G4" s="19"/>
      <c r="H4" s="19"/>
    </row>
    <row r="5" spans="2:8" ht="15.6" x14ac:dyDescent="0.3">
      <c r="B5" s="68"/>
      <c r="C5" s="2"/>
      <c r="D5" s="2"/>
      <c r="E5" s="2"/>
      <c r="F5" s="65"/>
      <c r="G5" s="65"/>
      <c r="H5" s="65"/>
    </row>
    <row r="6" spans="2:8" ht="15.6" x14ac:dyDescent="0.3">
      <c r="B6" s="46" t="s">
        <v>52</v>
      </c>
      <c r="C6" s="2"/>
      <c r="D6" s="2"/>
      <c r="E6" s="2"/>
      <c r="F6" s="19"/>
      <c r="G6" s="19"/>
      <c r="H6" s="19"/>
    </row>
    <row r="7" spans="2:8" ht="15.6" x14ac:dyDescent="0.3">
      <c r="B7" s="3" t="s">
        <v>46</v>
      </c>
      <c r="C7" s="4" t="s">
        <v>39</v>
      </c>
      <c r="D7" s="2"/>
      <c r="E7" s="2"/>
      <c r="F7" s="19"/>
      <c r="G7" s="19"/>
      <c r="H7" s="19"/>
    </row>
    <row r="8" spans="2:8" x14ac:dyDescent="0.25">
      <c r="B8" s="4"/>
      <c r="C8" s="4"/>
      <c r="D8" s="4"/>
      <c r="E8" s="4"/>
      <c r="F8" s="4"/>
      <c r="G8" s="4"/>
      <c r="H8" s="4"/>
    </row>
    <row r="9" spans="2:8" ht="15.6" x14ac:dyDescent="0.3">
      <c r="B9" s="47" t="s">
        <v>0</v>
      </c>
      <c r="C9" s="47" t="s">
        <v>1</v>
      </c>
      <c r="D9" s="47" t="s">
        <v>2</v>
      </c>
      <c r="E9" s="47" t="s">
        <v>62</v>
      </c>
    </row>
    <row r="10" spans="2:8" ht="14.4" x14ac:dyDescent="0.3">
      <c r="B10" s="54" t="s">
        <v>28</v>
      </c>
      <c r="C10" s="26">
        <v>0.01</v>
      </c>
      <c r="D10" s="50" t="s">
        <v>64</v>
      </c>
      <c r="E10" s="56"/>
    </row>
    <row r="11" spans="2:8" ht="14.4" x14ac:dyDescent="0.3">
      <c r="B11" s="49" t="s">
        <v>29</v>
      </c>
      <c r="C11" s="26">
        <v>0.9</v>
      </c>
      <c r="D11" s="50" t="s">
        <v>31</v>
      </c>
      <c r="E11" s="56"/>
    </row>
    <row r="12" spans="2:8" x14ac:dyDescent="0.25">
      <c r="B12" s="50" t="s">
        <v>30</v>
      </c>
      <c r="C12" s="15">
        <v>2</v>
      </c>
      <c r="D12" s="50" t="s">
        <v>32</v>
      </c>
      <c r="E12" s="56"/>
    </row>
    <row r="13" spans="2:8" x14ac:dyDescent="0.25">
      <c r="B13" s="50"/>
      <c r="C13" s="27">
        <f>IF(C12=2, TINV(C10, C15), TINV(C10*2, C15))</f>
        <v>2.5856978351419295</v>
      </c>
      <c r="D13" s="56" t="s">
        <v>3</v>
      </c>
      <c r="E13" s="56"/>
    </row>
    <row r="14" spans="2:8" x14ac:dyDescent="0.25">
      <c r="B14" s="50"/>
      <c r="C14" s="27">
        <f>IF(C11&gt;=0.5, TINV((1-C11)*2, C15), TINV(C11*2, C15))</f>
        <v>1.2832470207103852</v>
      </c>
      <c r="D14" s="56" t="s">
        <v>4</v>
      </c>
      <c r="E14" s="56"/>
    </row>
    <row r="15" spans="2:8" x14ac:dyDescent="0.25">
      <c r="B15" s="50" t="s">
        <v>34</v>
      </c>
      <c r="C15" s="26">
        <v>500</v>
      </c>
      <c r="D15" s="56" t="s">
        <v>58</v>
      </c>
      <c r="E15" s="56"/>
    </row>
    <row r="16" spans="2:8" x14ac:dyDescent="0.25">
      <c r="B16" s="50"/>
      <c r="C16" s="26">
        <v>0.47</v>
      </c>
      <c r="D16" s="56" t="s">
        <v>5</v>
      </c>
      <c r="E16" s="56"/>
    </row>
    <row r="17" spans="1:5" x14ac:dyDescent="0.25">
      <c r="B17" s="50"/>
      <c r="C17" s="26">
        <v>3.6999999999999998E-2</v>
      </c>
      <c r="D17" s="56" t="s">
        <v>14</v>
      </c>
      <c r="E17" s="56"/>
    </row>
    <row r="18" spans="1:5" x14ac:dyDescent="0.25">
      <c r="B18" s="50"/>
      <c r="C18" s="26">
        <v>0.5</v>
      </c>
      <c r="D18" s="56" t="s">
        <v>15</v>
      </c>
      <c r="E18" s="56"/>
    </row>
    <row r="19" spans="1:5" ht="14.4" thickBot="1" x14ac:dyDescent="0.3">
      <c r="B19" s="50"/>
      <c r="C19" s="26">
        <v>20</v>
      </c>
      <c r="D19" s="56" t="s">
        <v>16</v>
      </c>
      <c r="E19" s="56"/>
    </row>
    <row r="20" spans="1:5" ht="14.4" thickBot="1" x14ac:dyDescent="0.3">
      <c r="B20" s="57"/>
      <c r="C20" s="22">
        <f>(1/(C18*(C21^2)))*(C16^2)*(((C13+C14)^2)/(-C18+1))*(C17+(1/C19)*(-C17+1))</f>
        <v>28.155642855032806</v>
      </c>
      <c r="D20" s="56" t="s">
        <v>38</v>
      </c>
      <c r="E20" s="56"/>
    </row>
    <row r="21" spans="1:5" x14ac:dyDescent="0.25">
      <c r="B21" s="51"/>
      <c r="C21" s="29">
        <v>0.2</v>
      </c>
      <c r="D21" s="52" t="s">
        <v>65</v>
      </c>
      <c r="E21" s="52"/>
    </row>
    <row r="23" spans="1:5" x14ac:dyDescent="0.25">
      <c r="B23" s="12"/>
      <c r="C23" s="12"/>
      <c r="D23" s="12"/>
    </row>
    <row r="24" spans="1:5" ht="15.6" x14ac:dyDescent="0.3">
      <c r="B24" s="46" t="s">
        <v>72</v>
      </c>
      <c r="C24" s="12"/>
      <c r="D24" s="12"/>
    </row>
    <row r="25" spans="1:5" x14ac:dyDescent="0.25">
      <c r="B25" s="3" t="s">
        <v>46</v>
      </c>
      <c r="C25" s="12" t="s">
        <v>40</v>
      </c>
      <c r="D25" s="12"/>
    </row>
    <row r="27" spans="1:5" ht="15.6" x14ac:dyDescent="0.3">
      <c r="B27" s="47" t="s">
        <v>0</v>
      </c>
      <c r="C27" s="47" t="s">
        <v>1</v>
      </c>
      <c r="D27" s="47" t="s">
        <v>2</v>
      </c>
      <c r="E27" s="47" t="s">
        <v>62</v>
      </c>
    </row>
    <row r="28" spans="1:5" ht="14.4" x14ac:dyDescent="0.3">
      <c r="B28" s="54" t="s">
        <v>28</v>
      </c>
      <c r="C28" s="26">
        <v>0.01</v>
      </c>
      <c r="D28" s="50" t="s">
        <v>64</v>
      </c>
      <c r="E28" s="56"/>
    </row>
    <row r="29" spans="1:5" ht="14.4" x14ac:dyDescent="0.3">
      <c r="B29" s="49" t="s">
        <v>29</v>
      </c>
      <c r="C29" s="26">
        <v>0.9</v>
      </c>
      <c r="D29" s="50" t="s">
        <v>31</v>
      </c>
      <c r="E29" s="56"/>
    </row>
    <row r="30" spans="1:5" x14ac:dyDescent="0.25">
      <c r="B30" s="50" t="s">
        <v>30</v>
      </c>
      <c r="C30" s="15">
        <v>2</v>
      </c>
      <c r="D30" s="50" t="s">
        <v>32</v>
      </c>
      <c r="E30" s="56"/>
    </row>
    <row r="31" spans="1:5" x14ac:dyDescent="0.25">
      <c r="A31" s="40"/>
      <c r="B31" s="57"/>
      <c r="C31" s="18">
        <f>IF(C30=2, TINV(C28, C37*C36), TINV(C28*2, C37*C36))</f>
        <v>2.5778793997400054</v>
      </c>
      <c r="D31" s="56" t="s">
        <v>3</v>
      </c>
      <c r="E31" s="56"/>
    </row>
    <row r="32" spans="1:5" x14ac:dyDescent="0.25">
      <c r="A32" s="40"/>
      <c r="B32" s="57"/>
      <c r="C32" s="18">
        <f>IF(C29&gt;=0.5, TINV((1-C29)*2, C37*C36), TINV(C29*2, C37*C36))</f>
        <v>1.281904408329235</v>
      </c>
      <c r="D32" s="56" t="s">
        <v>4</v>
      </c>
      <c r="E32" s="56"/>
    </row>
    <row r="33" spans="2:5" x14ac:dyDescent="0.25">
      <c r="B33" s="57"/>
      <c r="C33" s="15">
        <v>0.47</v>
      </c>
      <c r="D33" s="56" t="s">
        <v>5</v>
      </c>
      <c r="E33" s="56"/>
    </row>
    <row r="34" spans="2:5" x14ac:dyDescent="0.25">
      <c r="B34" s="57"/>
      <c r="C34" s="15">
        <v>3.6999999999999998E-2</v>
      </c>
      <c r="D34" s="56" t="s">
        <v>14</v>
      </c>
      <c r="E34" s="56"/>
    </row>
    <row r="35" spans="2:5" x14ac:dyDescent="0.25">
      <c r="B35" s="57"/>
      <c r="C35" s="15">
        <v>0.5</v>
      </c>
      <c r="D35" s="56" t="s">
        <v>15</v>
      </c>
      <c r="E35" s="56"/>
    </row>
    <row r="36" spans="2:5" x14ac:dyDescent="0.25">
      <c r="B36" s="57"/>
      <c r="C36" s="15">
        <v>20</v>
      </c>
      <c r="D36" s="56" t="s">
        <v>16</v>
      </c>
      <c r="E36" s="56"/>
    </row>
    <row r="37" spans="2:5" ht="14.4" thickBot="1" x14ac:dyDescent="0.3">
      <c r="B37" s="57"/>
      <c r="C37" s="15">
        <v>120</v>
      </c>
      <c r="D37" s="56" t="s">
        <v>38</v>
      </c>
      <c r="E37" s="56"/>
    </row>
    <row r="38" spans="2:5" ht="14.4" thickBot="1" x14ac:dyDescent="0.3">
      <c r="B38" s="51"/>
      <c r="C38" s="34">
        <f>((C31+C32)/SQRT(C35*(1-C35)*C37))*C33*SQRT((C34+((1-C34)/C36)))</f>
        <v>9.6647925518734981E-2</v>
      </c>
      <c r="D38" s="52" t="s">
        <v>65</v>
      </c>
      <c r="E38" s="52"/>
    </row>
    <row r="40" spans="2:5" ht="14.4" x14ac:dyDescent="0.3">
      <c r="B40" s="71" t="s">
        <v>79</v>
      </c>
      <c r="C40" s="71"/>
      <c r="D40" s="71"/>
      <c r="E40" s="71"/>
    </row>
    <row r="42" spans="2:5" ht="32.25" customHeight="1" x14ac:dyDescent="0.25">
      <c r="B42" s="70" t="s">
        <v>61</v>
      </c>
      <c r="C42" s="70"/>
      <c r="D42" s="70"/>
      <c r="E42" s="70"/>
    </row>
  </sheetData>
  <mergeCells count="5">
    <mergeCell ref="B3:E3"/>
    <mergeCell ref="F3:H3"/>
    <mergeCell ref="B42:E42"/>
    <mergeCell ref="B1:E1"/>
    <mergeCell ref="B40:E40"/>
  </mergeCells>
  <pageMargins left="0.70866141732283472" right="0.70866141732283472" top="0.74803149606299213" bottom="0.74803149606299213" header="0.31496062992125984" footer="0.31496062992125984"/>
  <pageSetup scale="64" orientation="landscape" horizontalDpi="1200" verticalDpi="1200" r:id="rId1"/>
  <headerFooter>
    <oddHeader>&amp;C&amp;G</oddHeader>
  </headerFooter>
  <colBreaks count="1" manualBreakCount="1">
    <brk id="6" max="1048575" man="1"/>
  </colBreaks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44"/>
  <sheetViews>
    <sheetView zoomScale="90" zoomScaleNormal="90" workbookViewId="0">
      <selection activeCell="B1" sqref="B1:E1"/>
    </sheetView>
  </sheetViews>
  <sheetFormatPr defaultColWidth="9.109375" defaultRowHeight="13.8" x14ac:dyDescent="0.25"/>
  <cols>
    <col min="1" max="1" width="9.109375" style="1"/>
    <col min="2" max="2" width="12.6640625" style="1" customWidth="1"/>
    <col min="3" max="3" width="9.6640625" style="1" customWidth="1"/>
    <col min="4" max="4" width="80.6640625" style="1" customWidth="1"/>
    <col min="5" max="5" width="70.6640625" style="1" customWidth="1"/>
    <col min="6" max="16384" width="9.109375" style="1"/>
  </cols>
  <sheetData>
    <row r="1" spans="2:8" ht="17.399999999999999" x14ac:dyDescent="0.3">
      <c r="B1" s="72" t="s">
        <v>80</v>
      </c>
      <c r="C1" s="72"/>
      <c r="D1" s="72"/>
      <c r="E1" s="72"/>
    </row>
    <row r="3" spans="2:8" ht="15.6" x14ac:dyDescent="0.3">
      <c r="B3" s="69" t="s">
        <v>76</v>
      </c>
      <c r="C3" s="69"/>
      <c r="D3" s="69"/>
      <c r="E3" s="69"/>
      <c r="F3" s="69"/>
      <c r="G3" s="69"/>
      <c r="H3" s="69"/>
    </row>
    <row r="4" spans="2:8" ht="15.6" x14ac:dyDescent="0.3">
      <c r="B4" s="68" t="s">
        <v>81</v>
      </c>
      <c r="C4" s="2"/>
      <c r="D4" s="2"/>
      <c r="E4" s="2"/>
      <c r="F4" s="19"/>
      <c r="G4" s="19"/>
      <c r="H4" s="19"/>
    </row>
    <row r="5" spans="2:8" ht="15.6" x14ac:dyDescent="0.3">
      <c r="B5" s="66"/>
      <c r="C5" s="2"/>
      <c r="D5" s="2"/>
      <c r="E5" s="2"/>
      <c r="F5" s="65"/>
      <c r="G5" s="65"/>
      <c r="H5" s="65"/>
    </row>
    <row r="6" spans="2:8" ht="15.6" x14ac:dyDescent="0.3">
      <c r="B6" s="46" t="s">
        <v>53</v>
      </c>
      <c r="C6" s="2"/>
      <c r="D6" s="2"/>
      <c r="E6" s="2"/>
      <c r="F6" s="19"/>
      <c r="G6" s="19"/>
      <c r="H6" s="19"/>
    </row>
    <row r="7" spans="2:8" ht="15.6" x14ac:dyDescent="0.3">
      <c r="B7" s="3" t="s">
        <v>46</v>
      </c>
      <c r="C7" s="4" t="s">
        <v>39</v>
      </c>
      <c r="D7" s="2"/>
      <c r="E7" s="2"/>
      <c r="F7" s="19"/>
      <c r="G7" s="19"/>
      <c r="H7" s="19"/>
    </row>
    <row r="8" spans="2:8" x14ac:dyDescent="0.25">
      <c r="B8" s="4"/>
      <c r="C8" s="4"/>
      <c r="D8" s="4"/>
      <c r="E8" s="4"/>
      <c r="F8" s="4"/>
      <c r="G8" s="4"/>
      <c r="H8" s="4"/>
    </row>
    <row r="9" spans="2:8" ht="15.6" x14ac:dyDescent="0.3">
      <c r="B9" s="47" t="s">
        <v>0</v>
      </c>
      <c r="C9" s="47" t="s">
        <v>1</v>
      </c>
      <c r="D9" s="47" t="s">
        <v>2</v>
      </c>
      <c r="E9" s="47" t="s">
        <v>62</v>
      </c>
    </row>
    <row r="10" spans="2:8" ht="14.4" x14ac:dyDescent="0.3">
      <c r="B10" s="54" t="s">
        <v>28</v>
      </c>
      <c r="C10" s="14">
        <v>0.01</v>
      </c>
      <c r="D10" s="50" t="s">
        <v>64</v>
      </c>
      <c r="E10" s="56"/>
    </row>
    <row r="11" spans="2:8" ht="14.4" x14ac:dyDescent="0.3">
      <c r="B11" s="49" t="s">
        <v>29</v>
      </c>
      <c r="C11" s="26">
        <v>0.9</v>
      </c>
      <c r="D11" s="50" t="s">
        <v>31</v>
      </c>
      <c r="E11" s="56"/>
    </row>
    <row r="12" spans="2:8" x14ac:dyDescent="0.25">
      <c r="B12" s="50" t="s">
        <v>30</v>
      </c>
      <c r="C12" s="15">
        <v>2</v>
      </c>
      <c r="D12" s="50" t="s">
        <v>32</v>
      </c>
      <c r="E12" s="56"/>
    </row>
    <row r="13" spans="2:8" x14ac:dyDescent="0.25">
      <c r="B13" s="50"/>
      <c r="C13" s="27">
        <f>IF(C12=2, TINV(C10, C15), TINV(C10*2, C15))</f>
        <v>2.7499956535672259</v>
      </c>
      <c r="D13" s="56" t="s">
        <v>3</v>
      </c>
      <c r="E13" s="56"/>
    </row>
    <row r="14" spans="2:8" x14ac:dyDescent="0.25">
      <c r="B14" s="50"/>
      <c r="C14" s="27">
        <f>IF(C11&gt;=0.5, TINV((1-C11)*2, C15), TINV(C11*2, C15))</f>
        <v>1.3104150253913947</v>
      </c>
      <c r="D14" s="56" t="s">
        <v>4</v>
      </c>
      <c r="E14" s="56"/>
    </row>
    <row r="15" spans="2:8" x14ac:dyDescent="0.25">
      <c r="B15" s="50" t="s">
        <v>34</v>
      </c>
      <c r="C15" s="26">
        <v>30</v>
      </c>
      <c r="D15" s="56" t="s">
        <v>58</v>
      </c>
      <c r="E15" s="56"/>
    </row>
    <row r="16" spans="2:8" x14ac:dyDescent="0.25">
      <c r="B16" s="50"/>
      <c r="C16" s="26">
        <v>0.47</v>
      </c>
      <c r="D16" s="56" t="s">
        <v>5</v>
      </c>
      <c r="E16" s="56"/>
    </row>
    <row r="17" spans="2:5" x14ac:dyDescent="0.25">
      <c r="B17" s="50"/>
      <c r="C17" s="26">
        <v>3.6999999999999998E-2</v>
      </c>
      <c r="D17" s="56" t="s">
        <v>14</v>
      </c>
      <c r="E17" s="56"/>
    </row>
    <row r="18" spans="2:5" x14ac:dyDescent="0.25">
      <c r="B18" s="50"/>
      <c r="C18" s="26">
        <v>0.5</v>
      </c>
      <c r="D18" s="56" t="s">
        <v>15</v>
      </c>
      <c r="E18" s="56"/>
    </row>
    <row r="19" spans="2:5" x14ac:dyDescent="0.25">
      <c r="B19" s="50"/>
      <c r="C19" s="26">
        <v>0.4</v>
      </c>
      <c r="D19" s="56" t="s">
        <v>17</v>
      </c>
      <c r="E19" s="56"/>
    </row>
    <row r="20" spans="2:5" ht="14.4" thickBot="1" x14ac:dyDescent="0.3">
      <c r="B20" s="50"/>
      <c r="C20" s="26">
        <v>20</v>
      </c>
      <c r="D20" s="56" t="s">
        <v>16</v>
      </c>
      <c r="E20" s="56"/>
    </row>
    <row r="21" spans="2:5" ht="14.4" thickBot="1" x14ac:dyDescent="0.3">
      <c r="B21" s="57"/>
      <c r="C21" s="22">
        <f>(1/(C18*(C22^2)))*(C16^2)*(((C13+C14)^2)/(-C18+1))*(-C19+1)*(C17+(1/C20)*(-C17+1))</f>
        <v>264.46046427101453</v>
      </c>
      <c r="D21" s="56" t="s">
        <v>41</v>
      </c>
      <c r="E21" s="56"/>
    </row>
    <row r="22" spans="2:5" x14ac:dyDescent="0.25">
      <c r="B22" s="51"/>
      <c r="C22" s="41">
        <v>5.305E-2</v>
      </c>
      <c r="D22" s="52" t="s">
        <v>65</v>
      </c>
      <c r="E22" s="52"/>
    </row>
    <row r="24" spans="2:5" x14ac:dyDescent="0.25">
      <c r="B24" s="12"/>
      <c r="C24" s="12"/>
      <c r="D24" s="12"/>
    </row>
    <row r="25" spans="2:5" ht="15.6" x14ac:dyDescent="0.3">
      <c r="B25" s="46" t="s">
        <v>73</v>
      </c>
      <c r="C25" s="12"/>
      <c r="D25" s="12"/>
    </row>
    <row r="26" spans="2:5" x14ac:dyDescent="0.25">
      <c r="B26" s="3" t="s">
        <v>46</v>
      </c>
      <c r="C26" s="12" t="s">
        <v>66</v>
      </c>
      <c r="D26" s="12"/>
    </row>
    <row r="27" spans="2:5" x14ac:dyDescent="0.25">
      <c r="B27" s="12"/>
      <c r="C27" s="12"/>
      <c r="D27" s="12"/>
    </row>
    <row r="28" spans="2:5" ht="15.6" x14ac:dyDescent="0.3">
      <c r="B28" s="47" t="s">
        <v>0</v>
      </c>
      <c r="C28" s="47" t="s">
        <v>1</v>
      </c>
      <c r="D28" s="47" t="s">
        <v>2</v>
      </c>
      <c r="E28" s="47" t="s">
        <v>62</v>
      </c>
    </row>
    <row r="29" spans="2:5" ht="14.4" x14ac:dyDescent="0.3">
      <c r="B29" s="54" t="s">
        <v>28</v>
      </c>
      <c r="C29" s="14">
        <v>0.01</v>
      </c>
      <c r="D29" s="50" t="s">
        <v>64</v>
      </c>
      <c r="E29" s="56"/>
    </row>
    <row r="30" spans="2:5" ht="14.4" x14ac:dyDescent="0.3">
      <c r="B30" s="49" t="s">
        <v>29</v>
      </c>
      <c r="C30" s="26">
        <v>0.9</v>
      </c>
      <c r="D30" s="50" t="s">
        <v>31</v>
      </c>
      <c r="E30" s="56"/>
    </row>
    <row r="31" spans="2:5" x14ac:dyDescent="0.25">
      <c r="B31" s="50" t="s">
        <v>30</v>
      </c>
      <c r="C31" s="15">
        <v>2</v>
      </c>
      <c r="D31" s="50" t="s">
        <v>32</v>
      </c>
      <c r="E31" s="56"/>
    </row>
    <row r="32" spans="2:5" x14ac:dyDescent="0.25">
      <c r="B32" s="57"/>
      <c r="C32" s="18">
        <f>IF(C31=2, TINV(C29, C39*C38), TINV(C29*2, C39*C38))</f>
        <v>2.5768582567720961</v>
      </c>
      <c r="D32" s="56" t="s">
        <v>3</v>
      </c>
      <c r="E32" s="56"/>
    </row>
    <row r="33" spans="2:5" x14ac:dyDescent="0.25">
      <c r="B33" s="57"/>
      <c r="C33" s="18">
        <f>IF(C30&gt;=0.5, TINV((1-C30)*2, C38*C39), TINV(C30*2, C38*C39))</f>
        <v>1.2817287003169722</v>
      </c>
      <c r="D33" s="56" t="s">
        <v>4</v>
      </c>
      <c r="E33" s="56"/>
    </row>
    <row r="34" spans="2:5" x14ac:dyDescent="0.25">
      <c r="B34" s="57"/>
      <c r="C34" s="15">
        <v>0.47</v>
      </c>
      <c r="D34" s="56" t="s">
        <v>5</v>
      </c>
      <c r="E34" s="56"/>
    </row>
    <row r="35" spans="2:5" x14ac:dyDescent="0.25">
      <c r="B35" s="57"/>
      <c r="C35" s="15">
        <v>3.6999999999999998E-2</v>
      </c>
      <c r="D35" s="56" t="s">
        <v>14</v>
      </c>
      <c r="E35" s="56"/>
    </row>
    <row r="36" spans="2:5" x14ac:dyDescent="0.25">
      <c r="B36" s="57"/>
      <c r="C36" s="15">
        <v>0.5</v>
      </c>
      <c r="D36" s="56" t="s">
        <v>15</v>
      </c>
      <c r="E36" s="56"/>
    </row>
    <row r="37" spans="2:5" x14ac:dyDescent="0.25">
      <c r="B37" s="57"/>
      <c r="C37" s="15">
        <v>0.4</v>
      </c>
      <c r="D37" s="56" t="s">
        <v>17</v>
      </c>
      <c r="E37" s="56"/>
    </row>
    <row r="38" spans="2:5" x14ac:dyDescent="0.25">
      <c r="B38" s="57"/>
      <c r="C38" s="15">
        <v>20</v>
      </c>
      <c r="D38" s="56" t="s">
        <v>16</v>
      </c>
      <c r="E38" s="56"/>
    </row>
    <row r="39" spans="2:5" ht="14.4" thickBot="1" x14ac:dyDescent="0.3">
      <c r="B39" s="57"/>
      <c r="C39" s="15">
        <v>239</v>
      </c>
      <c r="D39" s="56" t="s">
        <v>41</v>
      </c>
      <c r="E39" s="56"/>
    </row>
    <row r="40" spans="2:5" ht="14.4" thickBot="1" x14ac:dyDescent="0.3">
      <c r="B40" s="51"/>
      <c r="C40" s="34">
        <f>((C32+C33)/SQRT(C36*(1-C36)*C39))*C34*SQRT((C35+(1-C35)/C38)*(1-C37))</f>
        <v>5.3030429729927608E-2</v>
      </c>
      <c r="D40" s="52" t="s">
        <v>65</v>
      </c>
      <c r="E40" s="52"/>
    </row>
    <row r="42" spans="2:5" ht="14.4" x14ac:dyDescent="0.3">
      <c r="B42" s="71" t="s">
        <v>79</v>
      </c>
      <c r="C42" s="71"/>
      <c r="D42" s="71"/>
      <c r="E42" s="71"/>
    </row>
    <row r="44" spans="2:5" ht="30" customHeight="1" x14ac:dyDescent="0.25">
      <c r="B44" s="70" t="s">
        <v>61</v>
      </c>
      <c r="C44" s="70"/>
      <c r="D44" s="70"/>
      <c r="E44" s="70"/>
    </row>
  </sheetData>
  <mergeCells count="5">
    <mergeCell ref="B3:E3"/>
    <mergeCell ref="F3:H3"/>
    <mergeCell ref="B44:E44"/>
    <mergeCell ref="B42:E42"/>
    <mergeCell ref="B1:E1"/>
  </mergeCells>
  <pageMargins left="0.70866141732283472" right="0.70866141732283472" top="0.74803149606299213" bottom="0.74803149606299213" header="0.31496062992125984" footer="0.31496062992125984"/>
  <pageSetup paperSize="9" scale="69" orientation="landscape" horizontalDpi="1200" verticalDpi="1200" r:id="rId1"/>
  <headerFooter>
    <oddHeader>&amp;C&amp;G</oddHeader>
  </headerFooter>
  <colBreaks count="1" manualBreakCount="1">
    <brk id="6" max="1048575" man="1"/>
  </colBreaks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41"/>
  <sheetViews>
    <sheetView zoomScale="90" zoomScaleNormal="90" workbookViewId="0">
      <selection activeCell="B1" sqref="B1:E1"/>
    </sheetView>
  </sheetViews>
  <sheetFormatPr defaultColWidth="9.109375" defaultRowHeight="13.8" x14ac:dyDescent="0.25"/>
  <cols>
    <col min="1" max="1" width="9.109375" style="1"/>
    <col min="2" max="2" width="12.6640625" style="1" customWidth="1"/>
    <col min="3" max="3" width="9.6640625" style="1" customWidth="1"/>
    <col min="4" max="4" width="80.6640625" style="1" customWidth="1"/>
    <col min="5" max="5" width="70.6640625" style="1" customWidth="1"/>
    <col min="6" max="16384" width="9.109375" style="1"/>
  </cols>
  <sheetData>
    <row r="1" spans="2:8" ht="17.399999999999999" x14ac:dyDescent="0.3">
      <c r="B1" s="72" t="s">
        <v>80</v>
      </c>
      <c r="C1" s="72"/>
      <c r="D1" s="72"/>
      <c r="E1" s="72"/>
    </row>
    <row r="3" spans="2:8" ht="15.6" x14ac:dyDescent="0.3">
      <c r="B3" s="69" t="s">
        <v>77</v>
      </c>
      <c r="C3" s="69"/>
      <c r="D3" s="69"/>
      <c r="E3" s="69"/>
      <c r="F3" s="69"/>
      <c r="G3" s="69"/>
      <c r="H3" s="69"/>
    </row>
    <row r="4" spans="2:8" ht="15.6" x14ac:dyDescent="0.3">
      <c r="B4" s="68" t="s">
        <v>92</v>
      </c>
      <c r="C4" s="65"/>
      <c r="D4" s="65"/>
      <c r="E4" s="65"/>
      <c r="F4" s="65"/>
      <c r="G4" s="65"/>
      <c r="H4" s="65"/>
    </row>
    <row r="5" spans="2:8" ht="15.6" x14ac:dyDescent="0.3">
      <c r="B5" s="2"/>
      <c r="C5" s="2"/>
      <c r="D5" s="2"/>
      <c r="E5" s="2"/>
      <c r="F5" s="19"/>
      <c r="G5" s="19"/>
      <c r="H5" s="19"/>
    </row>
    <row r="6" spans="2:8" ht="15.6" x14ac:dyDescent="0.3">
      <c r="B6" s="46" t="s">
        <v>54</v>
      </c>
      <c r="C6" s="2"/>
      <c r="D6" s="2"/>
      <c r="E6" s="2"/>
      <c r="F6" s="19"/>
      <c r="G6" s="19"/>
      <c r="H6" s="19"/>
    </row>
    <row r="7" spans="2:8" ht="15.6" x14ac:dyDescent="0.3">
      <c r="B7" s="3" t="s">
        <v>46</v>
      </c>
      <c r="C7" s="4" t="s">
        <v>43</v>
      </c>
      <c r="D7" s="2"/>
      <c r="E7" s="2"/>
      <c r="F7" s="19"/>
      <c r="G7" s="19"/>
      <c r="H7" s="19"/>
    </row>
    <row r="8" spans="2:8" x14ac:dyDescent="0.25">
      <c r="B8" s="4"/>
      <c r="C8" s="4"/>
      <c r="D8" s="4"/>
      <c r="E8" s="4"/>
      <c r="F8" s="4"/>
      <c r="G8" s="4"/>
      <c r="H8" s="4"/>
    </row>
    <row r="9" spans="2:8" ht="15.6" x14ac:dyDescent="0.3">
      <c r="B9" s="47" t="s">
        <v>0</v>
      </c>
      <c r="C9" s="47" t="s">
        <v>1</v>
      </c>
      <c r="D9" s="47" t="s">
        <v>2</v>
      </c>
      <c r="E9" s="47" t="s">
        <v>62</v>
      </c>
    </row>
    <row r="10" spans="2:8" ht="14.4" x14ac:dyDescent="0.3">
      <c r="B10" s="54" t="s">
        <v>28</v>
      </c>
      <c r="C10" s="26">
        <v>0.01</v>
      </c>
      <c r="D10" s="50" t="s">
        <v>64</v>
      </c>
      <c r="E10" s="56"/>
    </row>
    <row r="11" spans="2:8" ht="14.4" x14ac:dyDescent="0.3">
      <c r="B11" s="49" t="s">
        <v>29</v>
      </c>
      <c r="C11" s="26">
        <v>0.8</v>
      </c>
      <c r="D11" s="50" t="s">
        <v>31</v>
      </c>
      <c r="E11" s="56"/>
    </row>
    <row r="12" spans="2:8" x14ac:dyDescent="0.25">
      <c r="B12" s="50" t="s">
        <v>30</v>
      </c>
      <c r="C12" s="26">
        <v>2</v>
      </c>
      <c r="D12" s="50" t="s">
        <v>32</v>
      </c>
      <c r="E12" s="56"/>
    </row>
    <row r="13" spans="2:8" x14ac:dyDescent="0.25">
      <c r="B13" s="50"/>
      <c r="C13" s="27">
        <f>IF(C12=2,NORMSINV(1-(C10/2)), NORMSINV(1-C10))</f>
        <v>2.5758293035488999</v>
      </c>
      <c r="D13" s="56" t="s">
        <v>9</v>
      </c>
      <c r="E13" s="56"/>
    </row>
    <row r="14" spans="2:8" x14ac:dyDescent="0.25">
      <c r="B14" s="50"/>
      <c r="C14" s="27">
        <f>IF(C11&gt;=0.5,NORMSINV(C11), NORMSINV(C11*2))</f>
        <v>0.84162123357291474</v>
      </c>
      <c r="D14" s="56" t="s">
        <v>10</v>
      </c>
      <c r="E14" s="56"/>
    </row>
    <row r="15" spans="2:8" x14ac:dyDescent="0.25">
      <c r="B15" s="50" t="s">
        <v>23</v>
      </c>
      <c r="C15" s="27">
        <f>(C13+C14)^2</f>
        <v>11.67896817367418</v>
      </c>
      <c r="D15" s="56" t="s">
        <v>24</v>
      </c>
      <c r="E15" s="56"/>
    </row>
    <row r="16" spans="2:8" x14ac:dyDescent="0.25">
      <c r="B16" s="50"/>
      <c r="C16" s="26">
        <v>50</v>
      </c>
      <c r="D16" s="56" t="s">
        <v>20</v>
      </c>
      <c r="E16" s="56"/>
    </row>
    <row r="17" spans="2:5" x14ac:dyDescent="0.25">
      <c r="B17" s="50"/>
      <c r="C17" s="26">
        <v>0.25</v>
      </c>
      <c r="D17" s="56" t="s">
        <v>22</v>
      </c>
      <c r="E17" s="56"/>
    </row>
    <row r="18" spans="2:5" ht="14.4" thickBot="1" x14ac:dyDescent="0.3">
      <c r="B18" s="50"/>
      <c r="C18" s="26">
        <v>0.25</v>
      </c>
      <c r="D18" s="56" t="s">
        <v>19</v>
      </c>
      <c r="E18" s="56"/>
    </row>
    <row r="19" spans="2:5" ht="14.4" thickBot="1" x14ac:dyDescent="0.3">
      <c r="B19" s="57"/>
      <c r="C19" s="42">
        <f>1/(C15*((C17^2)*C16-1)+C16-C16*C20)*(C18*(C16-C20*C16)-(1/2)*C15-(1/2)*(SQRT(C15*(C15+(-4)*C18*(C15-2*C16+2*C20*C16-C15*(C17^2)*C16)*(C18-(C17^2)*C16*C18-1)))))</f>
        <v>0.63026437426521875</v>
      </c>
      <c r="D19" s="56" t="s">
        <v>18</v>
      </c>
      <c r="E19" s="56"/>
    </row>
    <row r="20" spans="2:5" x14ac:dyDescent="0.25">
      <c r="B20" s="53"/>
      <c r="C20" s="43">
        <v>4</v>
      </c>
      <c r="D20" s="52" t="s">
        <v>42</v>
      </c>
      <c r="E20" s="52"/>
    </row>
    <row r="21" spans="2:5" x14ac:dyDescent="0.25">
      <c r="D21" s="1" t="s">
        <v>60</v>
      </c>
    </row>
    <row r="23" spans="2:5" ht="15.6" x14ac:dyDescent="0.3">
      <c r="B23" s="46" t="s">
        <v>55</v>
      </c>
    </row>
    <row r="24" spans="2:5" x14ac:dyDescent="0.25">
      <c r="B24" s="3" t="s">
        <v>46</v>
      </c>
      <c r="C24" s="1" t="s">
        <v>39</v>
      </c>
    </row>
    <row r="26" spans="2:5" ht="15.6" x14ac:dyDescent="0.3">
      <c r="B26" s="47" t="s">
        <v>0</v>
      </c>
      <c r="C26" s="47" t="s">
        <v>1</v>
      </c>
      <c r="D26" s="47" t="s">
        <v>2</v>
      </c>
      <c r="E26" s="47" t="s">
        <v>62</v>
      </c>
    </row>
    <row r="27" spans="2:5" ht="14.4" x14ac:dyDescent="0.3">
      <c r="B27" s="54" t="s">
        <v>28</v>
      </c>
      <c r="C27" s="26">
        <v>0.01</v>
      </c>
      <c r="D27" s="50" t="s">
        <v>64</v>
      </c>
      <c r="E27" s="56"/>
    </row>
    <row r="28" spans="2:5" ht="14.4" x14ac:dyDescent="0.3">
      <c r="B28" s="49" t="s">
        <v>29</v>
      </c>
      <c r="C28" s="26">
        <v>0.8</v>
      </c>
      <c r="D28" s="50" t="s">
        <v>31</v>
      </c>
      <c r="E28" s="56"/>
    </row>
    <row r="29" spans="2:5" x14ac:dyDescent="0.25">
      <c r="B29" s="50" t="s">
        <v>30</v>
      </c>
      <c r="C29" s="26">
        <v>2</v>
      </c>
      <c r="D29" s="50" t="s">
        <v>32</v>
      </c>
      <c r="E29" s="56"/>
    </row>
    <row r="30" spans="2:5" x14ac:dyDescent="0.25">
      <c r="B30" s="50"/>
      <c r="C30" s="27">
        <f>IF(C29=2,NORMSINV(1-(C27/2)), NORMSINV(1-C27))</f>
        <v>2.5758293035488999</v>
      </c>
      <c r="D30" s="56" t="s">
        <v>9</v>
      </c>
      <c r="E30" s="56"/>
    </row>
    <row r="31" spans="2:5" x14ac:dyDescent="0.25">
      <c r="B31" s="50"/>
      <c r="C31" s="27">
        <f>IF(C28&gt;=0.5,NORMSINV(C28), NORMSINV(C28*2))</f>
        <v>0.84162123357291474</v>
      </c>
      <c r="D31" s="56" t="s">
        <v>10</v>
      </c>
      <c r="E31" s="56"/>
    </row>
    <row r="32" spans="2:5" x14ac:dyDescent="0.25">
      <c r="B32" s="50" t="s">
        <v>23</v>
      </c>
      <c r="C32" s="27">
        <f>(C30+C31)^2</f>
        <v>11.67896817367418</v>
      </c>
      <c r="D32" s="56" t="s">
        <v>24</v>
      </c>
      <c r="E32" s="56"/>
    </row>
    <row r="33" spans="2:5" x14ac:dyDescent="0.25">
      <c r="B33" s="50"/>
      <c r="C33" s="26">
        <v>50</v>
      </c>
      <c r="D33" s="56" t="s">
        <v>20</v>
      </c>
      <c r="E33" s="56"/>
    </row>
    <row r="34" spans="2:5" x14ac:dyDescent="0.25">
      <c r="B34" s="50"/>
      <c r="C34" s="26">
        <v>0.25</v>
      </c>
      <c r="D34" s="56" t="s">
        <v>22</v>
      </c>
      <c r="E34" s="56"/>
    </row>
    <row r="35" spans="2:5" x14ac:dyDescent="0.25">
      <c r="B35" s="50"/>
      <c r="C35" s="26">
        <v>0.25</v>
      </c>
      <c r="D35" s="56" t="s">
        <v>19</v>
      </c>
      <c r="E35" s="56"/>
    </row>
    <row r="36" spans="2:5" ht="14.4" thickBot="1" x14ac:dyDescent="0.3">
      <c r="B36" s="50"/>
      <c r="C36" s="15">
        <v>0.65</v>
      </c>
      <c r="D36" s="50" t="s">
        <v>18</v>
      </c>
      <c r="E36" s="50"/>
    </row>
    <row r="37" spans="2:5" ht="14.4" thickBot="1" x14ac:dyDescent="0.3">
      <c r="B37" s="51"/>
      <c r="C37" s="22">
        <f>1+((C30+C31)^2*((C35*(1-C35)/C33)+(C36*(1-C36)/C33)+(C34^2)*(C35^2+C36^2))/(C35-C36)^2)</f>
        <v>3.818463491287464</v>
      </c>
      <c r="D37" s="52" t="s">
        <v>42</v>
      </c>
      <c r="E37" s="52"/>
    </row>
    <row r="39" spans="2:5" ht="14.4" x14ac:dyDescent="0.3">
      <c r="B39" s="71" t="s">
        <v>79</v>
      </c>
      <c r="C39" s="71"/>
      <c r="D39" s="71"/>
      <c r="E39" s="71"/>
    </row>
    <row r="41" spans="2:5" ht="31.5" customHeight="1" x14ac:dyDescent="0.25">
      <c r="B41" s="70" t="s">
        <v>61</v>
      </c>
      <c r="C41" s="70"/>
      <c r="D41" s="70"/>
      <c r="E41" s="70"/>
    </row>
  </sheetData>
  <mergeCells count="5">
    <mergeCell ref="B3:E3"/>
    <mergeCell ref="F3:H3"/>
    <mergeCell ref="B41:E41"/>
    <mergeCell ref="B39:E39"/>
    <mergeCell ref="B1:E1"/>
  </mergeCells>
  <pageMargins left="0.70866141732283472" right="0.70866141732283472" top="0.74803149606299213" bottom="0.74803149606299213" header="0.31496062992125984" footer="0.31496062992125984"/>
  <pageSetup paperSize="9" scale="69" orientation="landscape" horizontalDpi="1200" verticalDpi="1200" r:id="rId1"/>
  <headerFooter>
    <oddHeader>&amp;C&amp;G</oddHeader>
  </headerFooter>
  <colBreaks count="1" manualBreakCount="1">
    <brk id="6" max="1048575" man="1"/>
  </colBreaks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41"/>
  <sheetViews>
    <sheetView zoomScale="90" zoomScaleNormal="90" workbookViewId="0">
      <selection activeCell="B1" sqref="B1:E1"/>
    </sheetView>
  </sheetViews>
  <sheetFormatPr defaultColWidth="9.109375" defaultRowHeight="13.8" x14ac:dyDescent="0.25"/>
  <cols>
    <col min="1" max="1" width="9.109375" style="1"/>
    <col min="2" max="2" width="12.6640625" style="1" customWidth="1"/>
    <col min="3" max="3" width="9.6640625" style="1" customWidth="1"/>
    <col min="4" max="4" width="80.6640625" style="1" customWidth="1"/>
    <col min="5" max="5" width="70.6640625" style="1" customWidth="1"/>
    <col min="6" max="16384" width="9.109375" style="1"/>
  </cols>
  <sheetData>
    <row r="1" spans="2:8" ht="17.399999999999999" x14ac:dyDescent="0.3">
      <c r="B1" s="72" t="s">
        <v>80</v>
      </c>
      <c r="C1" s="72"/>
      <c r="D1" s="72"/>
      <c r="E1" s="72"/>
    </row>
    <row r="3" spans="2:8" ht="15.6" x14ac:dyDescent="0.3">
      <c r="B3" s="69" t="s">
        <v>78</v>
      </c>
      <c r="C3" s="69"/>
      <c r="D3" s="69"/>
      <c r="E3" s="69"/>
      <c r="F3" s="69"/>
      <c r="G3" s="69"/>
      <c r="H3" s="69"/>
    </row>
    <row r="4" spans="2:8" ht="15.6" x14ac:dyDescent="0.3">
      <c r="B4" s="68" t="s">
        <v>93</v>
      </c>
      <c r="C4" s="65"/>
      <c r="D4" s="65"/>
      <c r="E4" s="65"/>
      <c r="F4" s="65"/>
      <c r="G4" s="65"/>
      <c r="H4" s="65"/>
    </row>
    <row r="5" spans="2:8" ht="15.6" x14ac:dyDescent="0.3">
      <c r="B5" s="2"/>
      <c r="C5" s="2"/>
      <c r="D5" s="2"/>
      <c r="E5" s="2"/>
      <c r="F5" s="19"/>
      <c r="G5" s="19"/>
      <c r="H5" s="19"/>
    </row>
    <row r="6" spans="2:8" ht="15.6" x14ac:dyDescent="0.3">
      <c r="B6" s="46" t="s">
        <v>56</v>
      </c>
      <c r="C6" s="2"/>
      <c r="D6" s="2"/>
      <c r="E6" s="2"/>
      <c r="F6" s="19"/>
      <c r="G6" s="19"/>
      <c r="H6" s="19"/>
    </row>
    <row r="7" spans="2:8" ht="15.6" x14ac:dyDescent="0.3">
      <c r="B7" s="3" t="s">
        <v>46</v>
      </c>
      <c r="C7" s="4" t="s">
        <v>43</v>
      </c>
      <c r="D7" s="2"/>
      <c r="E7" s="2"/>
      <c r="F7" s="19"/>
      <c r="G7" s="19"/>
      <c r="H7" s="19"/>
    </row>
    <row r="8" spans="2:8" x14ac:dyDescent="0.25">
      <c r="B8" s="4"/>
      <c r="C8" s="4"/>
      <c r="D8" s="4"/>
      <c r="E8" s="4"/>
      <c r="F8" s="4"/>
      <c r="G8" s="4"/>
      <c r="H8" s="4"/>
    </row>
    <row r="9" spans="2:8" ht="15.6" x14ac:dyDescent="0.3">
      <c r="B9" s="47" t="s">
        <v>0</v>
      </c>
      <c r="C9" s="47" t="s">
        <v>1</v>
      </c>
      <c r="D9" s="47" t="s">
        <v>2</v>
      </c>
      <c r="E9" s="47" t="s">
        <v>62</v>
      </c>
    </row>
    <row r="10" spans="2:8" ht="14.4" x14ac:dyDescent="0.3">
      <c r="B10" s="54" t="s">
        <v>28</v>
      </c>
      <c r="C10" s="26">
        <v>0.01</v>
      </c>
      <c r="D10" s="50" t="s">
        <v>64</v>
      </c>
      <c r="E10" s="56"/>
    </row>
    <row r="11" spans="2:8" ht="14.4" x14ac:dyDescent="0.3">
      <c r="B11" s="49" t="s">
        <v>29</v>
      </c>
      <c r="C11" s="26">
        <v>0.8</v>
      </c>
      <c r="D11" s="50" t="s">
        <v>31</v>
      </c>
      <c r="E11" s="56"/>
    </row>
    <row r="12" spans="2:8" x14ac:dyDescent="0.25">
      <c r="B12" s="50" t="s">
        <v>30</v>
      </c>
      <c r="C12" s="26">
        <v>2</v>
      </c>
      <c r="D12" s="50" t="s">
        <v>32</v>
      </c>
      <c r="E12" s="56"/>
    </row>
    <row r="13" spans="2:8" x14ac:dyDescent="0.25">
      <c r="B13" s="50"/>
      <c r="C13" s="27">
        <f>IF(C12=2,NORMSINV(1-(C10/2)), NORMSINV(1-C10))</f>
        <v>2.5758293035488999</v>
      </c>
      <c r="D13" s="56" t="s">
        <v>9</v>
      </c>
      <c r="E13" s="56"/>
    </row>
    <row r="14" spans="2:8" x14ac:dyDescent="0.25">
      <c r="B14" s="50"/>
      <c r="C14" s="27">
        <f>IF(C11&gt;=0.5,NORMSINV(C11), NORMSINV(C11*2))</f>
        <v>0.84162123357291474</v>
      </c>
      <c r="D14" s="56" t="s">
        <v>10</v>
      </c>
      <c r="E14" s="56"/>
    </row>
    <row r="15" spans="2:8" x14ac:dyDescent="0.25">
      <c r="B15" s="50" t="s">
        <v>23</v>
      </c>
      <c r="C15" s="27">
        <f>(C13+C14)^2</f>
        <v>11.67896817367418</v>
      </c>
      <c r="D15" s="56" t="s">
        <v>24</v>
      </c>
      <c r="E15" s="56"/>
    </row>
    <row r="16" spans="2:8" x14ac:dyDescent="0.25">
      <c r="B16" s="50"/>
      <c r="C16" s="26">
        <v>0.25</v>
      </c>
      <c r="D16" s="56" t="s">
        <v>22</v>
      </c>
      <c r="E16" s="56"/>
    </row>
    <row r="17" spans="2:8" x14ac:dyDescent="0.25">
      <c r="B17" s="50"/>
      <c r="C17" s="26">
        <v>50</v>
      </c>
      <c r="D17" s="56" t="s">
        <v>20</v>
      </c>
      <c r="E17" s="56"/>
    </row>
    <row r="18" spans="2:8" ht="14.4" thickBot="1" x14ac:dyDescent="0.3">
      <c r="B18" s="50"/>
      <c r="C18" s="26">
        <v>0.05</v>
      </c>
      <c r="D18" s="56" t="s">
        <v>12</v>
      </c>
      <c r="E18" s="56"/>
    </row>
    <row r="19" spans="2:8" ht="14.4" thickBot="1" x14ac:dyDescent="0.3">
      <c r="B19" s="57"/>
      <c r="C19" s="34">
        <f>(1/(C17*(C15*(C16^2)-C20+1)))*(-1/2)*(C15-2*C20*C18+2*C20*C17*C18-SQRT(C15*(C15+(-4)*C18*C17*(C15*(C16^2)-2*C20+2)*((C16^2)*C17*C18+1))))</f>
        <v>2.645451726391139E-2</v>
      </c>
      <c r="D19" s="56" t="s">
        <v>11</v>
      </c>
      <c r="E19" s="56"/>
    </row>
    <row r="20" spans="2:8" x14ac:dyDescent="0.25">
      <c r="B20" s="51"/>
      <c r="C20" s="44">
        <v>36</v>
      </c>
      <c r="D20" s="52" t="s">
        <v>21</v>
      </c>
      <c r="E20" s="52"/>
    </row>
    <row r="22" spans="2:8" x14ac:dyDescent="0.25">
      <c r="B22" s="12"/>
      <c r="C22" s="12"/>
      <c r="D22" s="12"/>
    </row>
    <row r="23" spans="2:8" ht="15.6" x14ac:dyDescent="0.3">
      <c r="B23" s="46" t="s">
        <v>57</v>
      </c>
      <c r="C23" s="2"/>
      <c r="D23" s="2"/>
      <c r="E23" s="2"/>
      <c r="F23" s="19"/>
      <c r="G23" s="19"/>
      <c r="H23" s="19"/>
    </row>
    <row r="24" spans="2:8" ht="15.6" x14ac:dyDescent="0.3">
      <c r="B24" s="3" t="s">
        <v>46</v>
      </c>
      <c r="C24" s="12" t="s">
        <v>39</v>
      </c>
      <c r="D24" s="2"/>
      <c r="E24" s="2"/>
      <c r="F24" s="19"/>
      <c r="G24" s="19"/>
      <c r="H24" s="19"/>
    </row>
    <row r="26" spans="2:8" ht="15.6" x14ac:dyDescent="0.3">
      <c r="B26" s="47" t="s">
        <v>0</v>
      </c>
      <c r="C26" s="47" t="s">
        <v>1</v>
      </c>
      <c r="D26" s="47" t="s">
        <v>2</v>
      </c>
      <c r="E26" s="47" t="s">
        <v>62</v>
      </c>
    </row>
    <row r="27" spans="2:8" ht="14.4" x14ac:dyDescent="0.3">
      <c r="B27" s="54" t="s">
        <v>28</v>
      </c>
      <c r="C27" s="26">
        <v>0.01</v>
      </c>
      <c r="D27" s="50" t="s">
        <v>64</v>
      </c>
      <c r="E27" s="56"/>
    </row>
    <row r="28" spans="2:8" ht="14.4" x14ac:dyDescent="0.3">
      <c r="B28" s="49" t="s">
        <v>29</v>
      </c>
      <c r="C28" s="26">
        <v>0.8</v>
      </c>
      <c r="D28" s="50" t="s">
        <v>31</v>
      </c>
      <c r="E28" s="56"/>
    </row>
    <row r="29" spans="2:8" x14ac:dyDescent="0.25">
      <c r="B29" s="50" t="s">
        <v>30</v>
      </c>
      <c r="C29" s="26">
        <v>2</v>
      </c>
      <c r="D29" s="50" t="s">
        <v>32</v>
      </c>
      <c r="E29" s="56"/>
    </row>
    <row r="30" spans="2:8" x14ac:dyDescent="0.25">
      <c r="B30" s="50"/>
      <c r="C30" s="27">
        <f>IF(C29=2,NORMSINV(1-(C27/2)), NORMSINV(1-C27))</f>
        <v>2.5758293035488999</v>
      </c>
      <c r="D30" s="56" t="s">
        <v>9</v>
      </c>
      <c r="E30" s="56"/>
    </row>
    <row r="31" spans="2:8" x14ac:dyDescent="0.25">
      <c r="B31" s="50"/>
      <c r="C31" s="27">
        <f>IF(C28&gt;=0.5,NORMSINV(C28), NORMSINV(C28*2))</f>
        <v>0.84162123357291474</v>
      </c>
      <c r="D31" s="56" t="s">
        <v>10</v>
      </c>
      <c r="E31" s="56"/>
    </row>
    <row r="32" spans="2:8" x14ac:dyDescent="0.25">
      <c r="B32" s="50" t="s">
        <v>23</v>
      </c>
      <c r="C32" s="27">
        <f>(C30+C31)^2</f>
        <v>11.67896817367418</v>
      </c>
      <c r="D32" s="56" t="s">
        <v>24</v>
      </c>
      <c r="E32" s="56"/>
    </row>
    <row r="33" spans="2:5" x14ac:dyDescent="0.25">
      <c r="B33" s="50"/>
      <c r="C33" s="26">
        <v>0.25</v>
      </c>
      <c r="D33" s="56" t="s">
        <v>22</v>
      </c>
      <c r="E33" s="56"/>
    </row>
    <row r="34" spans="2:5" x14ac:dyDescent="0.25">
      <c r="B34" s="50"/>
      <c r="C34" s="26">
        <v>50</v>
      </c>
      <c r="D34" s="56" t="s">
        <v>20</v>
      </c>
      <c r="E34" s="56"/>
    </row>
    <row r="35" spans="2:5" x14ac:dyDescent="0.25">
      <c r="B35" s="50"/>
      <c r="C35" s="26">
        <v>0.05</v>
      </c>
      <c r="D35" s="56" t="s">
        <v>12</v>
      </c>
      <c r="E35" s="56"/>
    </row>
    <row r="36" spans="2:5" ht="14.4" thickBot="1" x14ac:dyDescent="0.3">
      <c r="B36" s="50"/>
      <c r="C36" s="15">
        <v>2.5999999999999999E-2</v>
      </c>
      <c r="D36" s="50" t="s">
        <v>11</v>
      </c>
      <c r="E36" s="50"/>
    </row>
    <row r="37" spans="2:5" ht="14.4" thickBot="1" x14ac:dyDescent="0.3">
      <c r="B37" s="51"/>
      <c r="C37" s="45">
        <f>1+(((C30+C31)^2*(((C35+C36)/C34)+((C33^2)*(C35^2+C36^2))))/(C35-C36)^2)</f>
        <v>35.844282650102556</v>
      </c>
      <c r="D37" s="64" t="s">
        <v>42</v>
      </c>
      <c r="E37" s="51"/>
    </row>
    <row r="39" spans="2:5" ht="14.4" x14ac:dyDescent="0.3">
      <c r="B39" s="71" t="s">
        <v>79</v>
      </c>
      <c r="C39" s="71"/>
      <c r="D39" s="71"/>
      <c r="E39" s="71"/>
    </row>
    <row r="41" spans="2:5" ht="29.25" customHeight="1" x14ac:dyDescent="0.25">
      <c r="B41" s="70" t="s">
        <v>61</v>
      </c>
      <c r="C41" s="70"/>
      <c r="D41" s="70"/>
      <c r="E41" s="70"/>
    </row>
  </sheetData>
  <mergeCells count="5">
    <mergeCell ref="B3:E3"/>
    <mergeCell ref="F3:H3"/>
    <mergeCell ref="B41:E41"/>
    <mergeCell ref="B1:E1"/>
    <mergeCell ref="B39:E39"/>
  </mergeCells>
  <pageMargins left="0.70866141732283472" right="0.70866141732283472" top="0.74803149606299213" bottom="0.74803149606299213" header="0.31496062992125984" footer="0.31496062992125984"/>
  <pageSetup paperSize="9" scale="69" orientation="landscape" verticalDpi="1200" r:id="rId1"/>
  <headerFooter>
    <oddHeader>&amp;C&amp;G</oddHeader>
  </headerFooter>
  <colBreaks count="1" manualBreakCount="1">
    <brk id="6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7.1.1</vt:lpstr>
      <vt:lpstr>7.1.2</vt:lpstr>
      <vt:lpstr>7.1.3</vt:lpstr>
      <vt:lpstr>7.1.4</vt:lpstr>
      <vt:lpstr>7.1.5</vt:lpstr>
      <vt:lpstr>7.2.1</vt:lpstr>
      <vt:lpstr>7.2.2</vt:lpstr>
      <vt:lpstr>7.2.3</vt:lpstr>
      <vt:lpstr>7.2.4</vt:lpstr>
      <vt:lpstr>'7.1.2'!_ftnref1</vt:lpstr>
      <vt:lpstr>'7.1.1'!Print_Area</vt:lpstr>
      <vt:lpstr>'7.1.2'!Print_Area</vt:lpstr>
      <vt:lpstr>'7.1.3'!Print_Area</vt:lpstr>
      <vt:lpstr>'7.1.4'!Print_Area</vt:lpstr>
      <vt:lpstr>'7.1.5'!Print_Area</vt:lpstr>
      <vt:lpstr>'7.2.1'!Print_Area</vt:lpstr>
      <vt:lpstr>'7.2.2'!Print_Area</vt:lpstr>
      <vt:lpstr>'7.2.3'!Print_Area</vt:lpstr>
      <vt:lpstr>'7.2.4'!Print_Area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Anjini Mishra;Deo</dc:creator>
  <cp:lastModifiedBy>Beryl Leach</cp:lastModifiedBy>
  <cp:lastPrinted>2016-03-21T04:18:48Z</cp:lastPrinted>
  <dcterms:created xsi:type="dcterms:W3CDTF">2014-02-10T14:45:51Z</dcterms:created>
  <dcterms:modified xsi:type="dcterms:W3CDTF">2016-03-21T04:21:25Z</dcterms:modified>
</cp:coreProperties>
</file>