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Excel Skills for Business Forecasting\Course one\Week 3\"/>
    </mc:Choice>
  </mc:AlternateContent>
  <xr:revisionPtr revIDLastSave="0" documentId="13_ncr:1_{058A33FB-2ACB-41F4-880D-29A941591E6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hicle Sales (Trend Fitting)" sheetId="15" r:id="rId1"/>
    <sheet name="Vehicle Sales (Solved-Holt)" sheetId="3" r:id="rId2"/>
    <sheet name="Questions" sheetId="12" r:id="rId3"/>
    <sheet name="Solved-Trend" sheetId="13" r:id="rId4"/>
    <sheet name="Solved-Holt" sheetId="14" r:id="rId5"/>
  </sheets>
  <definedNames>
    <definedName name="solver_adj" localSheetId="4" hidden="1">'Solved-Holt'!$H$2:$I$2</definedName>
    <definedName name="solver_adj" localSheetId="1" hidden="1">'Vehicle Sales (Solved-Holt)'!$H$1:$H$2</definedName>
    <definedName name="solver_cvg" localSheetId="4" hidden="1">0.0001</definedName>
    <definedName name="solver_cvg" localSheetId="1" hidden="1">0.0001</definedName>
    <definedName name="solver_drv" localSheetId="4" hidden="1">1</definedName>
    <definedName name="solver_drv" localSheetId="1" hidden="1">1</definedName>
    <definedName name="solver_eng" localSheetId="4" hidden="1">1</definedName>
    <definedName name="solver_eng" localSheetId="1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itr" localSheetId="1" hidden="1">2147483647</definedName>
    <definedName name="solver_lhs1" localSheetId="4" hidden="1">'Solved-Holt'!$H$2</definedName>
    <definedName name="solver_lhs1" localSheetId="1" hidden="1">'Vehicle Sales (Solved-Holt)'!$H$1</definedName>
    <definedName name="solver_lhs2" localSheetId="4" hidden="1">'Solved-Holt'!$H$2</definedName>
    <definedName name="solver_lhs2" localSheetId="1" hidden="1">'Vehicle Sales (Solved-Holt)'!$H$1</definedName>
    <definedName name="solver_lhs3" localSheetId="4" hidden="1">'Solved-Holt'!$I$2</definedName>
    <definedName name="solver_lhs3" localSheetId="1" hidden="1">'Vehicle Sales (Solved-Holt)'!$H$2</definedName>
    <definedName name="solver_lhs4" localSheetId="4" hidden="1">'Solved-Holt'!$I$2</definedName>
    <definedName name="solver_lhs4" localSheetId="1" hidden="1">'Vehicle Sales (Solved-Holt)'!$H$2</definedName>
    <definedName name="solver_mip" localSheetId="4" hidden="1">2147483647</definedName>
    <definedName name="solver_mip" localSheetId="1" hidden="1">2147483647</definedName>
    <definedName name="solver_mni" localSheetId="4" hidden="1">30</definedName>
    <definedName name="solver_mni" localSheetId="1" hidden="1">30</definedName>
    <definedName name="solver_mrt" localSheetId="4" hidden="1">0.075</definedName>
    <definedName name="solver_mrt" localSheetId="1" hidden="1">0.075</definedName>
    <definedName name="solver_msl" localSheetId="4" hidden="1">2</definedName>
    <definedName name="solver_msl" localSheetId="1" hidden="1">2</definedName>
    <definedName name="solver_neg" localSheetId="4" hidden="1">1</definedName>
    <definedName name="solver_neg" localSheetId="1" hidden="1">1</definedName>
    <definedName name="solver_nod" localSheetId="4" hidden="1">2147483647</definedName>
    <definedName name="solver_nod" localSheetId="1" hidden="1">2147483647</definedName>
    <definedName name="solver_num" localSheetId="4" hidden="1">4</definedName>
    <definedName name="solver_num" localSheetId="1" hidden="1">4</definedName>
    <definedName name="solver_nwt" localSheetId="4" hidden="1">1</definedName>
    <definedName name="solver_nwt" localSheetId="1" hidden="1">1</definedName>
    <definedName name="solver_opt" localSheetId="4" hidden="1">'Solved-Holt'!$J$29</definedName>
    <definedName name="solver_opt" localSheetId="1" hidden="1">'Vehicle Sales (Solved-Holt)'!$R$28</definedName>
    <definedName name="solver_pre" localSheetId="4" hidden="1">0.000001</definedName>
    <definedName name="solver_pre" localSheetId="1" hidden="1">0.000001</definedName>
    <definedName name="solver_rbv" localSheetId="4" hidden="1">1</definedName>
    <definedName name="solver_rbv" localSheetId="1" hidden="1">1</definedName>
    <definedName name="solver_rel1" localSheetId="4" hidden="1">1</definedName>
    <definedName name="solver_rel1" localSheetId="1" hidden="1">1</definedName>
    <definedName name="solver_rel2" localSheetId="4" hidden="1">3</definedName>
    <definedName name="solver_rel2" localSheetId="1" hidden="1">3</definedName>
    <definedName name="solver_rel3" localSheetId="4" hidden="1">1</definedName>
    <definedName name="solver_rel3" localSheetId="1" hidden="1">1</definedName>
    <definedName name="solver_rel4" localSheetId="4" hidden="1">3</definedName>
    <definedName name="solver_rel4" localSheetId="1" hidden="1">3</definedName>
    <definedName name="solver_rhs1" localSheetId="4" hidden="1">1</definedName>
    <definedName name="solver_rhs1" localSheetId="1" hidden="1">1</definedName>
    <definedName name="solver_rhs2" localSheetId="4" hidden="1">0</definedName>
    <definedName name="solver_rhs2" localSheetId="1" hidden="1">0</definedName>
    <definedName name="solver_rhs3" localSheetId="4" hidden="1">1</definedName>
    <definedName name="solver_rhs3" localSheetId="1" hidden="1">1</definedName>
    <definedName name="solver_rhs4" localSheetId="4" hidden="1">0</definedName>
    <definedName name="solver_rhs4" localSheetId="1" hidden="1">0</definedName>
    <definedName name="solver_rlx" localSheetId="4" hidden="1">2</definedName>
    <definedName name="solver_rlx" localSheetId="1" hidden="1">2</definedName>
    <definedName name="solver_rsd" localSheetId="4" hidden="1">0</definedName>
    <definedName name="solver_rsd" localSheetId="1" hidden="1">0</definedName>
    <definedName name="solver_scl" localSheetId="4" hidden="1">1</definedName>
    <definedName name="solver_scl" localSheetId="1" hidden="1">1</definedName>
    <definedName name="solver_sho" localSheetId="4" hidden="1">2</definedName>
    <definedName name="solver_sho" localSheetId="1" hidden="1">2</definedName>
    <definedName name="solver_ssz" localSheetId="4" hidden="1">100</definedName>
    <definedName name="solver_ssz" localSheetId="1" hidden="1">100</definedName>
    <definedName name="solver_tim" localSheetId="4" hidden="1">2147483647</definedName>
    <definedName name="solver_tim" localSheetId="1" hidden="1">2147483647</definedName>
    <definedName name="solver_tol" localSheetId="4" hidden="1">0.01</definedName>
    <definedName name="solver_tol" localSheetId="1" hidden="1">0.01</definedName>
    <definedName name="solver_typ" localSheetId="4" hidden="1">2</definedName>
    <definedName name="solver_typ" localSheetId="1" hidden="1">2</definedName>
    <definedName name="solver_val" localSheetId="4" hidden="1">0</definedName>
    <definedName name="solver_val" localSheetId="1" hidden="1">0</definedName>
    <definedName name="solver_ver" localSheetId="4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E3" i="3"/>
  <c r="D2" i="15"/>
  <c r="N2" i="15" s="1"/>
  <c r="D2" i="3"/>
  <c r="C2" i="3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3" i="12"/>
  <c r="D6" i="14"/>
  <c r="E3" i="14"/>
  <c r="E2" i="14"/>
  <c r="D3" i="14"/>
  <c r="F3" i="14"/>
  <c r="J3" i="14"/>
  <c r="D2" i="14"/>
  <c r="E30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" i="13"/>
  <c r="D26" i="13"/>
  <c r="D2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" i="13"/>
  <c r="P2" i="15" l="1"/>
  <c r="O2" i="15"/>
  <c r="O27" i="15" s="1"/>
  <c r="O28" i="15"/>
  <c r="D3" i="3"/>
  <c r="Q3" i="3" s="1"/>
  <c r="F4" i="14"/>
  <c r="J4" i="14" s="1"/>
  <c r="E4" i="3" l="1"/>
  <c r="C4" i="3"/>
  <c r="S3" i="3"/>
  <c r="R3" i="3"/>
  <c r="D4" i="14"/>
  <c r="D4" i="3" l="1"/>
  <c r="Q4" i="3" s="1"/>
  <c r="R4" i="3" s="1"/>
  <c r="E4" i="14"/>
  <c r="F5" i="14" s="1"/>
  <c r="J5" i="14" s="1"/>
  <c r="C5" i="3" l="1"/>
  <c r="D5" i="3" s="1"/>
  <c r="C6" i="3" s="1"/>
  <c r="S4" i="3"/>
  <c r="E5" i="3"/>
  <c r="D5" i="14"/>
  <c r="E6" i="3" l="1"/>
  <c r="Q5" i="3"/>
  <c r="S5" i="3" s="1"/>
  <c r="D6" i="3"/>
  <c r="C7" i="3" s="1"/>
  <c r="E5" i="14"/>
  <c r="E7" i="3" l="1"/>
  <c r="R5" i="3"/>
  <c r="D7" i="3"/>
  <c r="C8" i="3" s="1"/>
  <c r="Q6" i="3"/>
  <c r="E6" i="14"/>
  <c r="D7" i="14" s="1"/>
  <c r="F6" i="14"/>
  <c r="J6" i="14" s="1"/>
  <c r="E8" i="3" l="1"/>
  <c r="D8" i="3"/>
  <c r="C9" i="3" s="1"/>
  <c r="Q7" i="3"/>
  <c r="S6" i="3"/>
  <c r="R6" i="3"/>
  <c r="E7" i="14"/>
  <c r="D8" i="14" s="1"/>
  <c r="F7" i="14"/>
  <c r="J7" i="14" s="1"/>
  <c r="E9" i="3" l="1"/>
  <c r="S7" i="3"/>
  <c r="R7" i="3"/>
  <c r="D9" i="3"/>
  <c r="C10" i="3" s="1"/>
  <c r="Q8" i="3"/>
  <c r="F8" i="14"/>
  <c r="J8" i="14" s="1"/>
  <c r="E8" i="14"/>
  <c r="D9" i="14" s="1"/>
  <c r="E10" i="3" l="1"/>
  <c r="Q9" i="3"/>
  <c r="R8" i="3"/>
  <c r="S8" i="3"/>
  <c r="D10" i="3"/>
  <c r="C11" i="3" s="1"/>
  <c r="E9" i="14"/>
  <c r="D10" i="14" s="1"/>
  <c r="F9" i="14"/>
  <c r="J9" i="14" s="1"/>
  <c r="E11" i="3" l="1"/>
  <c r="Q10" i="3"/>
  <c r="R10" i="3" s="1"/>
  <c r="D11" i="3"/>
  <c r="C12" i="3" s="1"/>
  <c r="S9" i="3"/>
  <c r="R9" i="3"/>
  <c r="F10" i="14"/>
  <c r="J10" i="14" s="1"/>
  <c r="E10" i="14"/>
  <c r="D11" i="14" s="1"/>
  <c r="E12" i="3" l="1"/>
  <c r="S10" i="3"/>
  <c r="Q11" i="3"/>
  <c r="D12" i="3"/>
  <c r="C13" i="3" s="1"/>
  <c r="E11" i="14"/>
  <c r="D12" i="14" s="1"/>
  <c r="F11" i="14"/>
  <c r="J11" i="14" s="1"/>
  <c r="E13" i="3" l="1"/>
  <c r="Q12" i="3"/>
  <c r="S12" i="3" s="1"/>
  <c r="D13" i="3"/>
  <c r="C14" i="3" s="1"/>
  <c r="S11" i="3"/>
  <c r="R11" i="3"/>
  <c r="E12" i="14"/>
  <c r="D13" i="14" s="1"/>
  <c r="F12" i="14"/>
  <c r="J12" i="14" s="1"/>
  <c r="E14" i="3" l="1"/>
  <c r="R12" i="3"/>
  <c r="D14" i="3"/>
  <c r="C15" i="3" s="1"/>
  <c r="Q13" i="3"/>
  <c r="F13" i="14"/>
  <c r="J13" i="14" s="1"/>
  <c r="E13" i="14"/>
  <c r="D14" i="14" s="1"/>
  <c r="E15" i="3" l="1"/>
  <c r="S13" i="3"/>
  <c r="R13" i="3"/>
  <c r="D15" i="3"/>
  <c r="C16" i="3" s="1"/>
  <c r="Q14" i="3"/>
  <c r="E14" i="14"/>
  <c r="D15" i="14" s="1"/>
  <c r="F14" i="14"/>
  <c r="J14" i="14" s="1"/>
  <c r="E16" i="3" l="1"/>
  <c r="D16" i="3"/>
  <c r="C17" i="3" s="1"/>
  <c r="Q15" i="3"/>
  <c r="S14" i="3"/>
  <c r="R14" i="3"/>
  <c r="F15" i="14"/>
  <c r="J15" i="14" s="1"/>
  <c r="E15" i="14"/>
  <c r="D16" i="14" s="1"/>
  <c r="E17" i="3" l="1"/>
  <c r="S15" i="3"/>
  <c r="R15" i="3"/>
  <c r="D17" i="3"/>
  <c r="C18" i="3" s="1"/>
  <c r="Q16" i="3"/>
  <c r="F16" i="14"/>
  <c r="J16" i="14" s="1"/>
  <c r="E16" i="14"/>
  <c r="D17" i="14" s="1"/>
  <c r="E18" i="3" l="1"/>
  <c r="D18" i="3"/>
  <c r="C19" i="3" s="1"/>
  <c r="Q17" i="3"/>
  <c r="S16" i="3"/>
  <c r="R16" i="3"/>
  <c r="F17" i="14"/>
  <c r="J17" i="14" s="1"/>
  <c r="E17" i="14"/>
  <c r="D18" i="14" s="1"/>
  <c r="E19" i="3" l="1"/>
  <c r="S17" i="3"/>
  <c r="R17" i="3"/>
  <c r="D19" i="3"/>
  <c r="C20" i="3" s="1"/>
  <c r="Q18" i="3"/>
  <c r="F18" i="14"/>
  <c r="J18" i="14" s="1"/>
  <c r="E18" i="14"/>
  <c r="D19" i="14" s="1"/>
  <c r="E20" i="3" l="1"/>
  <c r="D20" i="3"/>
  <c r="C21" i="3" s="1"/>
  <c r="Q19" i="3"/>
  <c r="S18" i="3"/>
  <c r="R18" i="3"/>
  <c r="F19" i="14"/>
  <c r="J19" i="14" s="1"/>
  <c r="E19" i="14"/>
  <c r="D20" i="14" s="1"/>
  <c r="E21" i="3" l="1"/>
  <c r="S19" i="3"/>
  <c r="R19" i="3"/>
  <c r="D21" i="3"/>
  <c r="C22" i="3" s="1"/>
  <c r="Q20" i="3"/>
  <c r="F20" i="14"/>
  <c r="J20" i="14" s="1"/>
  <c r="E20" i="14"/>
  <c r="D21" i="14" s="1"/>
  <c r="E22" i="3" l="1"/>
  <c r="D22" i="3"/>
  <c r="C23" i="3" s="1"/>
  <c r="Q21" i="3"/>
  <c r="S20" i="3"/>
  <c r="R20" i="3"/>
  <c r="F21" i="14"/>
  <c r="J21" i="14" s="1"/>
  <c r="E21" i="14"/>
  <c r="D22" i="14" s="1"/>
  <c r="E23" i="3" l="1"/>
  <c r="S21" i="3"/>
  <c r="R21" i="3"/>
  <c r="D23" i="3"/>
  <c r="C24" i="3" s="1"/>
  <c r="Q22" i="3"/>
  <c r="F22" i="14"/>
  <c r="J22" i="14" s="1"/>
  <c r="E22" i="14"/>
  <c r="D23" i="14" s="1"/>
  <c r="E24" i="3" l="1"/>
  <c r="D24" i="3"/>
  <c r="C25" i="3" s="1"/>
  <c r="Q23" i="3"/>
  <c r="S22" i="3"/>
  <c r="R22" i="3"/>
  <c r="F23" i="14"/>
  <c r="J23" i="14" s="1"/>
  <c r="E23" i="14"/>
  <c r="D24" i="14" s="1"/>
  <c r="E25" i="3" l="1"/>
  <c r="S23" i="3"/>
  <c r="R23" i="3"/>
  <c r="D25" i="3"/>
  <c r="E26" i="3" s="1"/>
  <c r="Q24" i="3"/>
  <c r="F24" i="14"/>
  <c r="J24" i="14" s="1"/>
  <c r="E24" i="14"/>
  <c r="F25" i="14" s="1"/>
  <c r="J25" i="14" s="1"/>
  <c r="E27" i="3" l="1"/>
  <c r="R24" i="3"/>
  <c r="S24" i="3"/>
  <c r="Q25" i="3"/>
  <c r="J29" i="14"/>
  <c r="D25" i="14"/>
  <c r="E25" i="14" s="1"/>
  <c r="F26" i="14" s="1"/>
  <c r="S25" i="3" l="1"/>
  <c r="R28" i="3" s="1"/>
  <c r="R25" i="3"/>
  <c r="R27" i="3" s="1"/>
</calcChain>
</file>

<file path=xl/sharedStrings.xml><?xml version="1.0" encoding="utf-8"?>
<sst xmlns="http://schemas.openxmlformats.org/spreadsheetml/2006/main" count="58" uniqueCount="41">
  <si>
    <t>Date</t>
  </si>
  <si>
    <t>Vehicle Sales (000's)</t>
  </si>
  <si>
    <t>Forecast (F)</t>
  </si>
  <si>
    <t>Squared Error</t>
  </si>
  <si>
    <t>Questions</t>
  </si>
  <si>
    <t>Answer</t>
  </si>
  <si>
    <t>Forecast</t>
  </si>
  <si>
    <t>t</t>
  </si>
  <si>
    <r>
      <t xml:space="preserve">Open Sheet </t>
    </r>
    <r>
      <rPr>
        <b/>
        <sz val="11"/>
        <color theme="1"/>
        <rFont val="Calibri"/>
        <family val="2"/>
        <scheme val="minor"/>
      </rPr>
      <t>Vehicle Sales</t>
    </r>
    <r>
      <rPr>
        <sz val="11"/>
        <color theme="1"/>
        <rFont val="Calibri"/>
        <family val="2"/>
        <scheme val="minor"/>
      </rPr>
      <t>. Duplicate this sheet to create one worksheet for a Trend Fit and one worksheet for Holt's Exponential Smoothing.</t>
    </r>
  </si>
  <si>
    <t>y = -177.28x + 43724</t>
  </si>
  <si>
    <t>What is the forecast for December 2019 (to 1 decimal place)?</t>
  </si>
  <si>
    <t>Error Squared</t>
  </si>
  <si>
    <t>MSE</t>
  </si>
  <si>
    <t>What is the MSE (to 1 decimal place)?</t>
  </si>
  <si>
    <t>Level (L)</t>
  </si>
  <si>
    <t>Trend (T)</t>
  </si>
  <si>
    <t>alpha</t>
  </si>
  <si>
    <t>What is the optimised value of the MSE (to 1 decimal place)?</t>
  </si>
  <si>
    <t>beta</t>
  </si>
  <si>
    <t>Use Solver to optimise alpha and beta. What is the optimised value of alpha (to 3 decimal places)?</t>
  </si>
  <si>
    <r>
      <t xml:space="preserve">On the </t>
    </r>
    <r>
      <rPr>
        <b/>
        <sz val="11"/>
        <color theme="1"/>
        <rFont val="Calibri"/>
        <family val="2"/>
        <scheme val="minor"/>
      </rPr>
      <t>Trend Fit</t>
    </r>
    <r>
      <rPr>
        <sz val="11"/>
        <color theme="1"/>
        <rFont val="Calibri"/>
        <family val="2"/>
        <scheme val="minor"/>
      </rPr>
      <t xml:space="preserve"> sheet, insert a new column before Vehicle Sales with the time period,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</si>
  <si>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B1:C25</t>
    </r>
    <r>
      <rPr>
        <sz val="11"/>
        <color theme="1"/>
        <rFont val="Calibri"/>
        <family val="2"/>
        <scheme val="minor"/>
      </rPr>
      <t xml:space="preserve"> and create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>. Add a linear trend line. What is the equation of this trend line?</t>
    </r>
  </si>
  <si>
    <r>
      <t xml:space="preserve">Create a new column in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called </t>
    </r>
    <r>
      <rPr>
        <b/>
        <sz val="11"/>
        <color theme="1"/>
        <rFont val="Calibri"/>
        <family val="2"/>
        <scheme val="minor"/>
      </rPr>
      <t>Trend Fit Forecast</t>
    </r>
    <r>
      <rPr>
        <sz val="11"/>
        <color theme="1"/>
        <rFont val="Calibri"/>
        <family val="2"/>
        <scheme val="minor"/>
      </rPr>
      <t>. Use the equation of the trend line to generate the within-sample forecasts. What is the forecast for January 2018 (to 1 decimal place)?</t>
    </r>
  </si>
  <si>
    <r>
      <t xml:space="preserve">Extent the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to the next month. What is the time period "t" for January 2020?</t>
    </r>
  </si>
  <si>
    <t>What is the out-of-sample forecast for January 2020 (to 1 decimal place)?</t>
  </si>
  <si>
    <r>
      <t xml:space="preserve">Use your duplicate sheet of </t>
    </r>
    <r>
      <rPr>
        <b/>
        <sz val="11"/>
        <color theme="1"/>
        <rFont val="Calibri"/>
        <family val="2"/>
        <scheme val="minor"/>
      </rPr>
      <t>Vehicle Sales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Holt's Exponential Smoothing</t>
    </r>
    <r>
      <rPr>
        <sz val="11"/>
        <color theme="1"/>
        <rFont val="Calibri"/>
        <family val="2"/>
        <scheme val="minor"/>
      </rPr>
      <t xml:space="preserve">. Create columns in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called 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Trend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Forecast</t>
    </r>
    <r>
      <rPr>
        <sz val="11"/>
        <color theme="1"/>
        <rFont val="Calibri"/>
        <family val="2"/>
        <scheme val="minor"/>
      </rPr>
      <t>.</t>
    </r>
  </si>
  <si>
    <r>
      <t xml:space="preserve">Using the method described in the videos, what is the seed for the 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 (to 0 decimal places)?</t>
    </r>
  </si>
  <si>
    <r>
      <t xml:space="preserve">Using the method described in the videos, what is the seed for the </t>
    </r>
    <r>
      <rPr>
        <b/>
        <sz val="11"/>
        <color theme="1"/>
        <rFont val="Calibri"/>
        <family val="2"/>
        <scheme val="minor"/>
      </rPr>
      <t>Trend</t>
    </r>
    <r>
      <rPr>
        <sz val="11"/>
        <color theme="1"/>
        <rFont val="Calibri"/>
        <family val="2"/>
        <scheme val="minor"/>
      </rPr>
      <t xml:space="preserve"> (to 0 decimal places)?</t>
    </r>
  </si>
  <si>
    <r>
      <t xml:space="preserve">Using Holt's Exponential Smoothing and an alpha of 0.1 and a beta of 0.1, what is the value of the 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 for March 2018 (to 1 decimal place)?</t>
    </r>
  </si>
  <si>
    <r>
      <t xml:space="preserve">Using Holt's Exponential Smoothing and an alpha of 0.1 and a beta of 0.1, what is the value of the </t>
    </r>
    <r>
      <rPr>
        <b/>
        <sz val="11"/>
        <color theme="1"/>
        <rFont val="Calibri"/>
        <family val="2"/>
        <scheme val="minor"/>
      </rPr>
      <t>Trend</t>
    </r>
    <r>
      <rPr>
        <sz val="11"/>
        <color theme="1"/>
        <rFont val="Calibri"/>
        <family val="2"/>
        <scheme val="minor"/>
      </rPr>
      <t xml:space="preserve"> for March 2018 (to 1 decimal place)?</t>
    </r>
  </si>
  <si>
    <t xml:space="preserve"> </t>
  </si>
  <si>
    <t>Time Period (t)</t>
  </si>
  <si>
    <t>Y= -177.28 *x + 43724</t>
  </si>
  <si>
    <t>Error</t>
  </si>
  <si>
    <t>Abs Error</t>
  </si>
  <si>
    <t xml:space="preserve">MAE </t>
  </si>
  <si>
    <t>Level</t>
  </si>
  <si>
    <t>Trend</t>
  </si>
  <si>
    <t>Alpha</t>
  </si>
  <si>
    <t>Beta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</si>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</sst>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;\-0;0;@"/>
    <numFmt numFmtId="167" formatCode="0.000"/>
    <numFmt numFmtId="168" formatCode="0.0"/>
    <numFmt numFmtId="169" formatCode="0.0;\-0.0;0.0;@"/>
    <numFmt numFmtId="170" formatCode="0.0_ ;\-0.0\ 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164" fontId="1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0" fontId="0" fillId="2" borderId="0" xfId="0" applyFill="1"/>
    <xf numFmtId="0" fontId="4" fillId="0" borderId="0" xfId="0" applyFont="1"/>
    <xf numFmtId="168" fontId="0" fillId="0" borderId="0" xfId="0" applyNumberFormat="1"/>
    <xf numFmtId="168" fontId="0" fillId="3" borderId="0" xfId="0" applyNumberFormat="1" applyFill="1"/>
    <xf numFmtId="167" fontId="0" fillId="0" borderId="0" xfId="0" applyNumberFormat="1"/>
    <xf numFmtId="0" fontId="1" fillId="0" borderId="0" xfId="0" applyNumberFormat="1" applyFont="1" applyBorder="1" applyAlignment="1" applyProtection="1">
      <alignment horizontal="right"/>
    </xf>
    <xf numFmtId="169" fontId="2" fillId="0" borderId="0" xfId="0" applyNumberFormat="1" applyFont="1" applyAlignment="1"/>
    <xf numFmtId="0" fontId="4" fillId="4" borderId="1" xfId="0" applyFont="1" applyFill="1" applyBorder="1"/>
    <xf numFmtId="0" fontId="4" fillId="3" borderId="0" xfId="0" applyFont="1" applyFill="1"/>
    <xf numFmtId="168" fontId="0" fillId="4" borderId="2" xfId="0" applyNumberFormat="1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4" fillId="4" borderId="0" xfId="0" applyFont="1" applyFill="1"/>
    <xf numFmtId="170" fontId="0" fillId="0" borderId="0" xfId="0" applyNumberFormat="1"/>
    <xf numFmtId="170" fontId="0" fillId="4" borderId="0" xfId="0" applyNumberFormat="1" applyFill="1"/>
    <xf numFmtId="167" fontId="0" fillId="4" borderId="0" xfId="0" applyNumberFormat="1" applyFill="1"/>
    <xf numFmtId="169" fontId="0" fillId="4" borderId="0" xfId="0" applyNumberFormat="1" applyFill="1"/>
    <xf numFmtId="0" fontId="4" fillId="4" borderId="0" xfId="0" applyFont="1" applyFill="1" applyBorder="1"/>
    <xf numFmtId="0" fontId="0" fillId="5" borderId="0" xfId="0" applyFill="1" applyAlignment="1">
      <alignment horizontal="center" vertical="center"/>
    </xf>
    <xf numFmtId="0" fontId="0" fillId="5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5" borderId="0" xfId="0" applyNumberFormat="1" applyFill="1"/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2" borderId="0" xfId="0" applyFont="1" applyFill="1"/>
    <xf numFmtId="2" fontId="0" fillId="2" borderId="0" xfId="0" applyNumberFormat="1" applyFill="1"/>
  </cellXfs>
  <cellStyles count="2">
    <cellStyle name="Normal" xfId="0" builtinId="0"/>
    <cellStyle name="Normal 2" xfId="1" xr:uid="{689D0720-7BA6-4A9B-AC74-CD3B4B4D6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'Vehicle Sales (Trend Fitting)'!$C$1</c:f>
              <c:strCache>
                <c:ptCount val="1"/>
                <c:pt idx="0">
                  <c:v>Vehicle Sales (000's)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'Vehicle Sales (Trend Fitting)'!$C$2:$C$27</c:f>
              <c:numCache>
                <c:formatCode>0;\-0;0;@</c:formatCode>
                <c:ptCount val="26"/>
                <c:pt idx="0">
                  <c:v>43123</c:v>
                </c:pt>
                <c:pt idx="1">
                  <c:v>43061</c:v>
                </c:pt>
                <c:pt idx="2">
                  <c:v>42961</c:v>
                </c:pt>
                <c:pt idx="3">
                  <c:v>42890</c:v>
                </c:pt>
                <c:pt idx="4">
                  <c:v>42868</c:v>
                </c:pt>
                <c:pt idx="5">
                  <c:v>42858</c:v>
                </c:pt>
                <c:pt idx="6">
                  <c:v>42885</c:v>
                </c:pt>
                <c:pt idx="7">
                  <c:v>42880</c:v>
                </c:pt>
                <c:pt idx="8">
                  <c:v>42705</c:v>
                </c:pt>
                <c:pt idx="9">
                  <c:v>42343</c:v>
                </c:pt>
                <c:pt idx="10">
                  <c:v>41894</c:v>
                </c:pt>
                <c:pt idx="11">
                  <c:v>41473</c:v>
                </c:pt>
                <c:pt idx="12">
                  <c:v>41115</c:v>
                </c:pt>
                <c:pt idx="13">
                  <c:v>40878</c:v>
                </c:pt>
                <c:pt idx="14">
                  <c:v>40785</c:v>
                </c:pt>
                <c:pt idx="15">
                  <c:v>40779</c:v>
                </c:pt>
                <c:pt idx="16">
                  <c:v>40745</c:v>
                </c:pt>
                <c:pt idx="17">
                  <c:v>40629</c:v>
                </c:pt>
                <c:pt idx="18">
                  <c:v>40382</c:v>
                </c:pt>
                <c:pt idx="19">
                  <c:v>40071</c:v>
                </c:pt>
                <c:pt idx="20">
                  <c:v>39826</c:v>
                </c:pt>
                <c:pt idx="21">
                  <c:v>39692</c:v>
                </c:pt>
                <c:pt idx="22">
                  <c:v>39661</c:v>
                </c:pt>
                <c:pt idx="23">
                  <c:v>39675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5-4B24-92F0-D916B0112634}"/>
            </c:ext>
          </c:extLst>
        </c:ser>
        <c:ser>
          <c:idx val="2"/>
          <c:order val="2"/>
          <c:tx>
            <c:strRef>
              <c:f>'Vehicle Sales (Trend Fitting)'!$D$1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'Vehicle Sales (Trend Fitting)'!$D$2:$D$27</c:f>
              <c:numCache>
                <c:formatCode>General</c:formatCode>
                <c:ptCount val="26"/>
                <c:pt idx="0">
                  <c:v>43546.720000000001</c:v>
                </c:pt>
                <c:pt idx="1">
                  <c:v>43369.440000000002</c:v>
                </c:pt>
                <c:pt idx="2">
                  <c:v>43192.160000000003</c:v>
                </c:pt>
                <c:pt idx="3">
                  <c:v>43014.879999999997</c:v>
                </c:pt>
                <c:pt idx="4">
                  <c:v>42837.599999999999</c:v>
                </c:pt>
                <c:pt idx="5">
                  <c:v>42660.32</c:v>
                </c:pt>
                <c:pt idx="6">
                  <c:v>42483.040000000001</c:v>
                </c:pt>
                <c:pt idx="7">
                  <c:v>42305.760000000002</c:v>
                </c:pt>
                <c:pt idx="8">
                  <c:v>42128.480000000003</c:v>
                </c:pt>
                <c:pt idx="9">
                  <c:v>41951.199999999997</c:v>
                </c:pt>
                <c:pt idx="10">
                  <c:v>41773.919999999998</c:v>
                </c:pt>
                <c:pt idx="11">
                  <c:v>41596.639999999999</c:v>
                </c:pt>
                <c:pt idx="12">
                  <c:v>41419.360000000001</c:v>
                </c:pt>
                <c:pt idx="13">
                  <c:v>41242.080000000002</c:v>
                </c:pt>
                <c:pt idx="14">
                  <c:v>41064.800000000003</c:v>
                </c:pt>
                <c:pt idx="15">
                  <c:v>40887.519999999997</c:v>
                </c:pt>
                <c:pt idx="16">
                  <c:v>40710.239999999998</c:v>
                </c:pt>
                <c:pt idx="17">
                  <c:v>40532.959999999999</c:v>
                </c:pt>
                <c:pt idx="18">
                  <c:v>40355.68</c:v>
                </c:pt>
                <c:pt idx="19">
                  <c:v>40178.400000000001</c:v>
                </c:pt>
                <c:pt idx="20">
                  <c:v>40001.120000000003</c:v>
                </c:pt>
                <c:pt idx="21">
                  <c:v>39823.839999999997</c:v>
                </c:pt>
                <c:pt idx="22">
                  <c:v>39646.559999999998</c:v>
                </c:pt>
                <c:pt idx="23">
                  <c:v>39469.279999999999</c:v>
                </c:pt>
                <c:pt idx="24">
                  <c:v>39292</c:v>
                </c:pt>
                <c:pt idx="25">
                  <c:v>39114.720000000001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55-4B24-92F0-D916B011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31327"/>
        <c:axId val="20149296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'Vehicle Sales (Trend Fitting)'!$B$1</c15:sqref>
                        </c15:formulaRef>
                      </c:ext>
                    </c:extLst>
                    <c:strCache>
                      <c:ptCount val="1"/>
                      <c:pt idx="0">
                        <c:v>Time Period (t)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'Vehicle Sales (Trend Fitting)'!$B$2:$B$27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655-4B24-92F0-D916B0112634}"/>
                  </c:ext>
                </c:extLst>
              </c15:ser>
            </c15:filteredLineSeries>
          </c:ext>
        </c:extLst>
      </c:lineChart>
      <c:catAx>
        <c:axId val="201493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929663"/>
        <c:crosses val="autoZero"/>
        <c:auto val="1"/>
        <c:lblAlgn val="ctr"/>
        <c:lblOffset val="100"/>
        <c:noMultiLvlLbl val="0"/>
      </c:catAx>
      <c:valAx>
        <c:axId val="20149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93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'Vehicle Sales (Solved-Holt)'!$B$1</c:f>
              <c:strCache>
                <c:ptCount val="1"/>
                <c:pt idx="0">
                  <c:v>Vehicle Sales (000's)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'Vehicle Sales (Solved-Holt)'!$A$2:$A$27</c:f>
              <c:numCache>
                <c:formatCode>mmm\-yyyy</c:formatCode>
                <c:ptCount val="2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</c:numCache>
            </c:numRef>
          </c:cat>
          <c:val>
            <c:numRef>
              <c:f>'Vehicle Sales (Solved-Holt)'!$B$2:$B$27</c:f>
              <c:numCache>
                <c:formatCode>0;\-0;0;@</c:formatCode>
                <c:ptCount val="26"/>
                <c:pt idx="0">
                  <c:v>43123</c:v>
                </c:pt>
                <c:pt idx="1">
                  <c:v>43061</c:v>
                </c:pt>
                <c:pt idx="2">
                  <c:v>42961</c:v>
                </c:pt>
                <c:pt idx="3">
                  <c:v>42890</c:v>
                </c:pt>
                <c:pt idx="4">
                  <c:v>42868</c:v>
                </c:pt>
                <c:pt idx="5">
                  <c:v>42858</c:v>
                </c:pt>
                <c:pt idx="6">
                  <c:v>42885</c:v>
                </c:pt>
                <c:pt idx="7">
                  <c:v>42880</c:v>
                </c:pt>
                <c:pt idx="8">
                  <c:v>42705</c:v>
                </c:pt>
                <c:pt idx="9">
                  <c:v>42343</c:v>
                </c:pt>
                <c:pt idx="10">
                  <c:v>41894</c:v>
                </c:pt>
                <c:pt idx="11">
                  <c:v>41473</c:v>
                </c:pt>
                <c:pt idx="12">
                  <c:v>41115</c:v>
                </c:pt>
                <c:pt idx="13">
                  <c:v>40878</c:v>
                </c:pt>
                <c:pt idx="14">
                  <c:v>40785</c:v>
                </c:pt>
                <c:pt idx="15">
                  <c:v>40779</c:v>
                </c:pt>
                <c:pt idx="16">
                  <c:v>40745</c:v>
                </c:pt>
                <c:pt idx="17">
                  <c:v>40629</c:v>
                </c:pt>
                <c:pt idx="18">
                  <c:v>40382</c:v>
                </c:pt>
                <c:pt idx="19">
                  <c:v>40071</c:v>
                </c:pt>
                <c:pt idx="20">
                  <c:v>39826</c:v>
                </c:pt>
                <c:pt idx="21">
                  <c:v>39692</c:v>
                </c:pt>
                <c:pt idx="22">
                  <c:v>39661</c:v>
                </c:pt>
                <c:pt idx="23">
                  <c:v>39675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5-44E3-BD06-6FB440EAC878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'Vehicle Sales (Solved-Holt)'!$E$2:$E$27</c:f>
              <c:numCache>
                <c:formatCode>0;\-0;0;@</c:formatCode>
                <c:ptCount val="26"/>
                <c:pt idx="1">
                  <c:v>43061</c:v>
                </c:pt>
                <c:pt idx="2">
                  <c:v>42999</c:v>
                </c:pt>
                <c:pt idx="3">
                  <c:v>42861</c:v>
                </c:pt>
                <c:pt idx="4">
                  <c:v>42819</c:v>
                </c:pt>
                <c:pt idx="5">
                  <c:v>42846</c:v>
                </c:pt>
                <c:pt idx="6">
                  <c:v>42848</c:v>
                </c:pt>
                <c:pt idx="7">
                  <c:v>42912</c:v>
                </c:pt>
                <c:pt idx="8">
                  <c:v>42875</c:v>
                </c:pt>
                <c:pt idx="9">
                  <c:v>42530</c:v>
                </c:pt>
                <c:pt idx="10">
                  <c:v>41981</c:v>
                </c:pt>
                <c:pt idx="11">
                  <c:v>41445</c:v>
                </c:pt>
                <c:pt idx="12">
                  <c:v>41052</c:v>
                </c:pt>
                <c:pt idx="13">
                  <c:v>40757</c:v>
                </c:pt>
                <c:pt idx="14">
                  <c:v>40641</c:v>
                </c:pt>
                <c:pt idx="15">
                  <c:v>40692</c:v>
                </c:pt>
                <c:pt idx="16">
                  <c:v>40773</c:v>
                </c:pt>
                <c:pt idx="17">
                  <c:v>40711</c:v>
                </c:pt>
                <c:pt idx="18">
                  <c:v>40513</c:v>
                </c:pt>
                <c:pt idx="19">
                  <c:v>40135</c:v>
                </c:pt>
                <c:pt idx="20">
                  <c:v>39760</c:v>
                </c:pt>
                <c:pt idx="21">
                  <c:v>39581</c:v>
                </c:pt>
                <c:pt idx="22">
                  <c:v>39558</c:v>
                </c:pt>
                <c:pt idx="23">
                  <c:v>39630</c:v>
                </c:pt>
                <c:pt idx="24">
                  <c:v>39689</c:v>
                </c:pt>
                <c:pt idx="25">
                  <c:v>39703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D-465F-A4CE-3E1C79E40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15552"/>
        <c:axId val="582156144"/>
      </c:lineChart>
      <c:dateAx>
        <c:axId val="20171555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56144"/>
        <c:crosses val="autoZero"/>
        <c:auto val="1"/>
        <c:lblOffset val="100"/>
        <c:baseTimeUnit val="months"/>
      </c:dateAx>
      <c:valAx>
        <c:axId val="5821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'Solved-Trend'!$C$1</c:f>
              <c:strCache>
                <c:ptCount val="1"/>
                <c:pt idx="0">
                  <c:v>Vehicle Sales (000's)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'Solved-Trend'!$B$2:$B$25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'Solved-Trend'!$C$2:$C$25</c:f>
              <c:numCache>
                <c:formatCode>0;\-0;0;@</c:formatCode>
                <c:ptCount val="24"/>
                <c:pt idx="0">
                  <c:v>43123</c:v>
                </c:pt>
                <c:pt idx="1">
                  <c:v>43061</c:v>
                </c:pt>
                <c:pt idx="2">
                  <c:v>42961</c:v>
                </c:pt>
                <c:pt idx="3">
                  <c:v>42890</c:v>
                </c:pt>
                <c:pt idx="4">
                  <c:v>42868</c:v>
                </c:pt>
                <c:pt idx="5">
                  <c:v>42858</c:v>
                </c:pt>
                <c:pt idx="6">
                  <c:v>42885</c:v>
                </c:pt>
                <c:pt idx="7">
                  <c:v>42880</c:v>
                </c:pt>
                <c:pt idx="8">
                  <c:v>42705</c:v>
                </c:pt>
                <c:pt idx="9">
                  <c:v>42343</c:v>
                </c:pt>
                <c:pt idx="10">
                  <c:v>41894</c:v>
                </c:pt>
                <c:pt idx="11">
                  <c:v>41473</c:v>
                </c:pt>
                <c:pt idx="12">
                  <c:v>41115</c:v>
                </c:pt>
                <c:pt idx="13">
                  <c:v>40878</c:v>
                </c:pt>
                <c:pt idx="14">
                  <c:v>40785</c:v>
                </c:pt>
                <c:pt idx="15">
                  <c:v>40779</c:v>
                </c:pt>
                <c:pt idx="16">
                  <c:v>40745</c:v>
                </c:pt>
                <c:pt idx="17">
                  <c:v>40629</c:v>
                </c:pt>
                <c:pt idx="18">
                  <c:v>40382</c:v>
                </c:pt>
                <c:pt idx="19">
                  <c:v>40071</c:v>
                </c:pt>
                <c:pt idx="20">
                  <c:v>39826</c:v>
                </c:pt>
                <c:pt idx="21">
                  <c:v>39692</c:v>
                </c:pt>
                <c:pt idx="22">
                  <c:v>39661</c:v>
                </c:pt>
                <c:pt idx="23">
                  <c:v>39675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E-49EA-B24B-8B789131A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04831"/>
        <c:axId val="197701087"/>
      </c:scatterChart>
      <c:valAx>
        <c:axId val="19770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01087"/>
        <c:crosses val="autoZero"/>
        <c:crossBetween val="midCat"/>
      </c:valAx>
      <c:valAx>
        <c:axId val="1977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0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4</xdr:row>
      <xdr:rowOff>161925</xdr:rowOff>
    </xdr:from>
    <xdr:to>
      <xdr:col>11</xdr:col>
      <xdr:colOff>314324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8DF21D-877E-42CA-BFB7-15EB9CEFB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131763</xdr:rowOff>
    </xdr:from>
    <xdr:to>
      <xdr:col>14</xdr:col>
      <xdr:colOff>590550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BB790-6B48-4FE2-BE12-77E60CEB5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83344</xdr:colOff>
      <xdr:row>11</xdr:row>
      <xdr:rowOff>46434</xdr:rowOff>
    </xdr:from>
    <xdr:to>
      <xdr:col>13</xdr:col>
      <xdr:colOff>121444</xdr:colOff>
      <xdr:row>26</xdr:row>
      <xdr:rowOff>75009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75C66E-BD14-4A49-A9AF-070760E00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194F-3F7C-4539-9471-37B19EDB0DC7}">
  <dimension ref="A1:P28"/>
  <sheetViews>
    <sheetView topLeftCell="B1" zoomScaleNormal="100" workbookViewId="0">
      <selection activeCell="I2" sqref="I2"/>
    </sheetView>
  </sheetViews>
  <sheetFormatPr defaultRowHeight="15" x14ac:dyDescent="0.25"/>
  <cols>
    <col min="1" max="1" width="15.7109375" customWidth="1"/>
    <col min="2" max="2" width="19.42578125" customWidth="1"/>
    <col min="3" max="3" width="21.28515625" customWidth="1"/>
    <col min="4" max="4" width="19.140625" bestFit="1" customWidth="1"/>
    <col min="5" max="5" width="7.85546875" customWidth="1"/>
    <col min="6" max="6" width="22.85546875" customWidth="1"/>
    <col min="15" max="15" width="10.28515625" customWidth="1"/>
    <col min="16" max="16" width="12.140625" customWidth="1"/>
  </cols>
  <sheetData>
    <row r="1" spans="1:16" x14ac:dyDescent="0.25">
      <c r="A1" s="3" t="s">
        <v>0</v>
      </c>
      <c r="B1" s="3" t="s">
        <v>31</v>
      </c>
      <c r="C1" s="3" t="s">
        <v>1</v>
      </c>
      <c r="D1" s="22" t="s">
        <v>6</v>
      </c>
      <c r="N1" t="s">
        <v>33</v>
      </c>
      <c r="O1" t="s">
        <v>34</v>
      </c>
      <c r="P1" t="s">
        <v>3</v>
      </c>
    </row>
    <row r="2" spans="1:16" x14ac:dyDescent="0.25">
      <c r="A2" s="1">
        <v>43131</v>
      </c>
      <c r="B2">
        <v>1</v>
      </c>
      <c r="C2" s="2">
        <v>43123</v>
      </c>
      <c r="D2" s="23">
        <f>-177.28*B2+43724</f>
        <v>43546.720000000001</v>
      </c>
      <c r="F2" t="s">
        <v>32</v>
      </c>
      <c r="N2" s="24">
        <f>C2-D2</f>
        <v>-423.72000000000116</v>
      </c>
      <c r="O2">
        <f>ABS(N2)</f>
        <v>423.72000000000116</v>
      </c>
      <c r="P2" s="25">
        <f>N2*N2</f>
        <v>179538.63840000099</v>
      </c>
    </row>
    <row r="3" spans="1:16" x14ac:dyDescent="0.25">
      <c r="A3" s="1">
        <v>43159</v>
      </c>
      <c r="B3">
        <v>2</v>
      </c>
      <c r="C3" s="2">
        <v>43061</v>
      </c>
      <c r="D3" s="23">
        <f t="shared" ref="D3:D27" si="0">-177.28*B3+43724</f>
        <v>43369.440000000002</v>
      </c>
      <c r="E3" t="s">
        <v>30</v>
      </c>
      <c r="N3" s="24">
        <f t="shared" ref="N3:N25" si="1">C3-D3</f>
        <v>-308.44000000000233</v>
      </c>
      <c r="O3">
        <f t="shared" ref="O3:O25" si="2">ABS(N3)</f>
        <v>308.44000000000233</v>
      </c>
      <c r="P3" s="25">
        <f t="shared" ref="P3:P25" si="3">N3*N3</f>
        <v>95135.233600001433</v>
      </c>
    </row>
    <row r="4" spans="1:16" x14ac:dyDescent="0.25">
      <c r="A4" s="1">
        <v>43190</v>
      </c>
      <c r="B4">
        <v>3</v>
      </c>
      <c r="C4" s="2">
        <v>42961</v>
      </c>
      <c r="D4" s="23">
        <f t="shared" si="0"/>
        <v>43192.160000000003</v>
      </c>
      <c r="N4" s="24">
        <f t="shared" si="1"/>
        <v>-231.16000000000349</v>
      </c>
      <c r="O4">
        <f t="shared" si="2"/>
        <v>231.16000000000349</v>
      </c>
      <c r="P4" s="25">
        <f t="shared" si="3"/>
        <v>53434.945600001614</v>
      </c>
    </row>
    <row r="5" spans="1:16" x14ac:dyDescent="0.25">
      <c r="A5" s="1">
        <v>43220</v>
      </c>
      <c r="B5">
        <v>4</v>
      </c>
      <c r="C5" s="2">
        <v>42890</v>
      </c>
      <c r="D5" s="23">
        <f t="shared" si="0"/>
        <v>43014.879999999997</v>
      </c>
      <c r="N5" s="24">
        <f t="shared" si="1"/>
        <v>-124.87999999999738</v>
      </c>
      <c r="O5">
        <f t="shared" si="2"/>
        <v>124.87999999999738</v>
      </c>
      <c r="P5" s="25">
        <f t="shared" si="3"/>
        <v>15595.014399999345</v>
      </c>
    </row>
    <row r="6" spans="1:16" x14ac:dyDescent="0.25">
      <c r="A6" s="1">
        <v>43251</v>
      </c>
      <c r="B6">
        <v>5</v>
      </c>
      <c r="C6" s="2">
        <v>42868</v>
      </c>
      <c r="D6" s="23">
        <f t="shared" si="0"/>
        <v>42837.599999999999</v>
      </c>
      <c r="N6" s="24">
        <f t="shared" si="1"/>
        <v>30.400000000001455</v>
      </c>
      <c r="O6">
        <f t="shared" si="2"/>
        <v>30.400000000001455</v>
      </c>
      <c r="P6" s="25">
        <f t="shared" si="3"/>
        <v>924.16000000008853</v>
      </c>
    </row>
    <row r="7" spans="1:16" x14ac:dyDescent="0.25">
      <c r="A7" s="1">
        <v>43281</v>
      </c>
      <c r="B7">
        <v>6</v>
      </c>
      <c r="C7" s="2">
        <v>42858</v>
      </c>
      <c r="D7" s="23">
        <f t="shared" si="0"/>
        <v>42660.32</v>
      </c>
      <c r="N7" s="24">
        <f t="shared" si="1"/>
        <v>197.68000000000029</v>
      </c>
      <c r="O7">
        <f t="shared" si="2"/>
        <v>197.68000000000029</v>
      </c>
      <c r="P7" s="25">
        <f t="shared" si="3"/>
        <v>39077.382400000119</v>
      </c>
    </row>
    <row r="8" spans="1:16" x14ac:dyDescent="0.25">
      <c r="A8" s="1">
        <v>43312</v>
      </c>
      <c r="B8">
        <v>7</v>
      </c>
      <c r="C8" s="2">
        <v>42885</v>
      </c>
      <c r="D8" s="23">
        <f t="shared" si="0"/>
        <v>42483.040000000001</v>
      </c>
      <c r="N8" s="24">
        <f t="shared" si="1"/>
        <v>401.95999999999913</v>
      </c>
      <c r="O8">
        <f t="shared" si="2"/>
        <v>401.95999999999913</v>
      </c>
      <c r="P8" s="25">
        <f t="shared" si="3"/>
        <v>161571.84159999929</v>
      </c>
    </row>
    <row r="9" spans="1:16" x14ac:dyDescent="0.25">
      <c r="A9" s="1">
        <v>43343</v>
      </c>
      <c r="B9">
        <v>8</v>
      </c>
      <c r="C9" s="2">
        <v>42880</v>
      </c>
      <c r="D9" s="23">
        <f t="shared" si="0"/>
        <v>42305.760000000002</v>
      </c>
      <c r="N9" s="24">
        <f t="shared" si="1"/>
        <v>574.23999999999796</v>
      </c>
      <c r="O9">
        <f t="shared" si="2"/>
        <v>574.23999999999796</v>
      </c>
      <c r="P9" s="25">
        <f t="shared" si="3"/>
        <v>329751.57759999763</v>
      </c>
    </row>
    <row r="10" spans="1:16" x14ac:dyDescent="0.25">
      <c r="A10" s="1">
        <v>43373</v>
      </c>
      <c r="B10">
        <v>9</v>
      </c>
      <c r="C10" s="2">
        <v>42705</v>
      </c>
      <c r="D10" s="23">
        <f t="shared" si="0"/>
        <v>42128.480000000003</v>
      </c>
      <c r="N10" s="24">
        <f t="shared" si="1"/>
        <v>576.5199999999968</v>
      </c>
      <c r="O10">
        <f t="shared" si="2"/>
        <v>576.5199999999968</v>
      </c>
      <c r="P10" s="25">
        <f t="shared" si="3"/>
        <v>332375.31039999629</v>
      </c>
    </row>
    <row r="11" spans="1:16" x14ac:dyDescent="0.25">
      <c r="A11" s="1">
        <v>43404</v>
      </c>
      <c r="B11">
        <v>10</v>
      </c>
      <c r="C11" s="2">
        <v>42343</v>
      </c>
      <c r="D11" s="23">
        <f t="shared" si="0"/>
        <v>41951.199999999997</v>
      </c>
      <c r="N11" s="24">
        <f t="shared" si="1"/>
        <v>391.80000000000291</v>
      </c>
      <c r="O11">
        <f t="shared" si="2"/>
        <v>391.80000000000291</v>
      </c>
      <c r="P11" s="25">
        <f t="shared" si="3"/>
        <v>153507.24000000229</v>
      </c>
    </row>
    <row r="12" spans="1:16" x14ac:dyDescent="0.25">
      <c r="A12" s="1">
        <v>43434</v>
      </c>
      <c r="B12">
        <v>11</v>
      </c>
      <c r="C12" s="2">
        <v>41894</v>
      </c>
      <c r="D12" s="23">
        <f t="shared" si="0"/>
        <v>41773.919999999998</v>
      </c>
      <c r="N12" s="24">
        <f t="shared" si="1"/>
        <v>120.08000000000175</v>
      </c>
      <c r="O12">
        <f t="shared" si="2"/>
        <v>120.08000000000175</v>
      </c>
      <c r="P12" s="25">
        <f t="shared" si="3"/>
        <v>14419.206400000419</v>
      </c>
    </row>
    <row r="13" spans="1:16" x14ac:dyDescent="0.25">
      <c r="A13" s="1">
        <v>43465</v>
      </c>
      <c r="B13">
        <v>12</v>
      </c>
      <c r="C13" s="2">
        <v>41473</v>
      </c>
      <c r="D13" s="23">
        <f t="shared" si="0"/>
        <v>41596.639999999999</v>
      </c>
      <c r="N13" s="24">
        <f t="shared" si="1"/>
        <v>-123.63999999999942</v>
      </c>
      <c r="O13">
        <f t="shared" si="2"/>
        <v>123.63999999999942</v>
      </c>
      <c r="P13" s="25">
        <f t="shared" si="3"/>
        <v>15286.849599999856</v>
      </c>
    </row>
    <row r="14" spans="1:16" x14ac:dyDescent="0.25">
      <c r="A14" s="1">
        <v>43496</v>
      </c>
      <c r="B14">
        <v>13</v>
      </c>
      <c r="C14" s="2">
        <v>41115</v>
      </c>
      <c r="D14" s="23">
        <f t="shared" si="0"/>
        <v>41419.360000000001</v>
      </c>
      <c r="N14" s="24">
        <f t="shared" si="1"/>
        <v>-304.36000000000058</v>
      </c>
      <c r="O14">
        <f t="shared" si="2"/>
        <v>304.36000000000058</v>
      </c>
      <c r="P14" s="25">
        <f t="shared" si="3"/>
        <v>92635.009600000354</v>
      </c>
    </row>
    <row r="15" spans="1:16" x14ac:dyDescent="0.25">
      <c r="A15" s="1">
        <v>43524</v>
      </c>
      <c r="B15">
        <v>14</v>
      </c>
      <c r="C15" s="2">
        <v>40878</v>
      </c>
      <c r="D15" s="23">
        <f t="shared" si="0"/>
        <v>41242.080000000002</v>
      </c>
      <c r="N15" s="24">
        <f t="shared" si="1"/>
        <v>-364.08000000000175</v>
      </c>
      <c r="O15">
        <f t="shared" si="2"/>
        <v>364.08000000000175</v>
      </c>
      <c r="P15" s="25">
        <f t="shared" si="3"/>
        <v>132554.24640000128</v>
      </c>
    </row>
    <row r="16" spans="1:16" x14ac:dyDescent="0.25">
      <c r="A16" s="1">
        <v>43555</v>
      </c>
      <c r="B16">
        <v>15</v>
      </c>
      <c r="C16" s="2">
        <v>40785</v>
      </c>
      <c r="D16" s="23">
        <f t="shared" si="0"/>
        <v>41064.800000000003</v>
      </c>
      <c r="N16" s="24">
        <f t="shared" si="1"/>
        <v>-279.80000000000291</v>
      </c>
      <c r="O16">
        <f t="shared" si="2"/>
        <v>279.80000000000291</v>
      </c>
      <c r="P16" s="25">
        <f t="shared" si="3"/>
        <v>78288.040000001623</v>
      </c>
    </row>
    <row r="17" spans="1:16" x14ac:dyDescent="0.25">
      <c r="A17" s="1">
        <v>43585</v>
      </c>
      <c r="B17">
        <v>16</v>
      </c>
      <c r="C17" s="2">
        <v>40779</v>
      </c>
      <c r="D17" s="23">
        <f t="shared" si="0"/>
        <v>40887.519999999997</v>
      </c>
      <c r="N17" s="24">
        <f t="shared" si="1"/>
        <v>-108.5199999999968</v>
      </c>
      <c r="O17">
        <f t="shared" si="2"/>
        <v>108.5199999999968</v>
      </c>
      <c r="P17" s="25">
        <f t="shared" si="3"/>
        <v>11776.590399999304</v>
      </c>
    </row>
    <row r="18" spans="1:16" x14ac:dyDescent="0.25">
      <c r="A18" s="1">
        <v>43616</v>
      </c>
      <c r="B18">
        <v>17</v>
      </c>
      <c r="C18" s="2">
        <v>40745</v>
      </c>
      <c r="D18" s="23">
        <f t="shared" si="0"/>
        <v>40710.239999999998</v>
      </c>
      <c r="N18" s="24">
        <f t="shared" si="1"/>
        <v>34.760000000002037</v>
      </c>
      <c r="O18">
        <f t="shared" si="2"/>
        <v>34.760000000002037</v>
      </c>
      <c r="P18" s="25">
        <f t="shared" si="3"/>
        <v>1208.2576000001416</v>
      </c>
    </row>
    <row r="19" spans="1:16" x14ac:dyDescent="0.25">
      <c r="A19" s="1">
        <v>43646</v>
      </c>
      <c r="B19">
        <v>18</v>
      </c>
      <c r="C19" s="2">
        <v>40629</v>
      </c>
      <c r="D19" s="23">
        <f t="shared" si="0"/>
        <v>40532.959999999999</v>
      </c>
      <c r="N19" s="24">
        <f t="shared" si="1"/>
        <v>96.040000000000873</v>
      </c>
      <c r="O19">
        <f t="shared" si="2"/>
        <v>96.040000000000873</v>
      </c>
      <c r="P19" s="25">
        <f t="shared" si="3"/>
        <v>9223.6816000001672</v>
      </c>
    </row>
    <row r="20" spans="1:16" x14ac:dyDescent="0.25">
      <c r="A20" s="1">
        <v>43677</v>
      </c>
      <c r="B20">
        <v>19</v>
      </c>
      <c r="C20" s="2">
        <v>40382</v>
      </c>
      <c r="D20" s="23">
        <f t="shared" si="0"/>
        <v>40355.68</v>
      </c>
      <c r="N20" s="24">
        <f t="shared" si="1"/>
        <v>26.319999999999709</v>
      </c>
      <c r="O20">
        <f t="shared" si="2"/>
        <v>26.319999999999709</v>
      </c>
      <c r="P20" s="25">
        <f t="shared" si="3"/>
        <v>692.74239999998463</v>
      </c>
    </row>
    <row r="21" spans="1:16" x14ac:dyDescent="0.25">
      <c r="A21" s="1">
        <v>43708</v>
      </c>
      <c r="B21">
        <v>20</v>
      </c>
      <c r="C21" s="2">
        <v>40071</v>
      </c>
      <c r="D21" s="23">
        <f t="shared" si="0"/>
        <v>40178.400000000001</v>
      </c>
      <c r="N21" s="24">
        <f t="shared" si="1"/>
        <v>-107.40000000000146</v>
      </c>
      <c r="O21">
        <f t="shared" si="2"/>
        <v>107.40000000000146</v>
      </c>
      <c r="P21" s="25">
        <f t="shared" si="3"/>
        <v>11534.760000000313</v>
      </c>
    </row>
    <row r="22" spans="1:16" x14ac:dyDescent="0.25">
      <c r="A22" s="1">
        <v>43738</v>
      </c>
      <c r="B22">
        <v>21</v>
      </c>
      <c r="C22" s="2">
        <v>39826</v>
      </c>
      <c r="D22" s="23">
        <f t="shared" si="0"/>
        <v>40001.120000000003</v>
      </c>
      <c r="N22" s="24">
        <f t="shared" si="1"/>
        <v>-175.12000000000262</v>
      </c>
      <c r="O22">
        <f t="shared" si="2"/>
        <v>175.12000000000262</v>
      </c>
      <c r="P22" s="25">
        <f t="shared" si="3"/>
        <v>30667.014400000917</v>
      </c>
    </row>
    <row r="23" spans="1:16" x14ac:dyDescent="0.25">
      <c r="A23" s="1">
        <v>43769</v>
      </c>
      <c r="B23">
        <v>22</v>
      </c>
      <c r="C23" s="2">
        <v>39692</v>
      </c>
      <c r="D23" s="23">
        <f t="shared" si="0"/>
        <v>39823.839999999997</v>
      </c>
      <c r="N23" s="24">
        <f t="shared" si="1"/>
        <v>-131.83999999999651</v>
      </c>
      <c r="O23">
        <f t="shared" si="2"/>
        <v>131.83999999999651</v>
      </c>
      <c r="P23" s="25">
        <f t="shared" si="3"/>
        <v>17381.785599999079</v>
      </c>
    </row>
    <row r="24" spans="1:16" x14ac:dyDescent="0.25">
      <c r="A24" s="1">
        <v>43799</v>
      </c>
      <c r="B24">
        <v>23</v>
      </c>
      <c r="C24" s="2">
        <v>39661</v>
      </c>
      <c r="D24" s="23">
        <f t="shared" si="0"/>
        <v>39646.559999999998</v>
      </c>
      <c r="N24" s="24">
        <f t="shared" si="1"/>
        <v>14.440000000002328</v>
      </c>
      <c r="O24">
        <f t="shared" si="2"/>
        <v>14.440000000002328</v>
      </c>
      <c r="P24" s="25">
        <f t="shared" si="3"/>
        <v>208.51360000006724</v>
      </c>
    </row>
    <row r="25" spans="1:16" x14ac:dyDescent="0.25">
      <c r="A25" s="1">
        <v>43830</v>
      </c>
      <c r="B25">
        <v>24</v>
      </c>
      <c r="C25" s="2">
        <v>39675</v>
      </c>
      <c r="D25" s="23">
        <f t="shared" si="0"/>
        <v>39469.279999999999</v>
      </c>
      <c r="N25" s="24">
        <f t="shared" si="1"/>
        <v>205.72000000000116</v>
      </c>
      <c r="O25">
        <f t="shared" si="2"/>
        <v>205.72000000000116</v>
      </c>
      <c r="P25" s="25">
        <f t="shared" si="3"/>
        <v>42320.718400000478</v>
      </c>
    </row>
    <row r="26" spans="1:16" x14ac:dyDescent="0.25">
      <c r="A26" s="1">
        <v>43861</v>
      </c>
      <c r="B26">
        <v>25</v>
      </c>
      <c r="D26" s="23">
        <f t="shared" si="0"/>
        <v>39292</v>
      </c>
      <c r="N26" s="24"/>
    </row>
    <row r="27" spans="1:16" x14ac:dyDescent="0.25">
      <c r="A27" s="1">
        <v>43890</v>
      </c>
      <c r="B27">
        <v>26</v>
      </c>
      <c r="D27" s="23">
        <f t="shared" si="0"/>
        <v>39114.720000000001</v>
      </c>
      <c r="N27" s="3" t="s">
        <v>35</v>
      </c>
      <c r="O27" s="25">
        <f>AVERAGE(O2:O25)</f>
        <v>223.03833333333387</v>
      </c>
    </row>
    <row r="28" spans="1:16" x14ac:dyDescent="0.25">
      <c r="N28" s="3" t="s">
        <v>12</v>
      </c>
      <c r="O28" s="25">
        <f>AVERAGE(P2:P25)</f>
        <v>75796.198333333479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tabSelected="1" zoomScaleNormal="100" workbookViewId="0">
      <selection activeCell="F11" sqref="F11"/>
    </sheetView>
  </sheetViews>
  <sheetFormatPr defaultRowHeight="15" x14ac:dyDescent="0.25"/>
  <cols>
    <col min="2" max="2" width="19.7109375" customWidth="1"/>
    <col min="3" max="3" width="14.7109375" customWidth="1"/>
    <col min="4" max="4" width="11.42578125" customWidth="1"/>
    <col min="5" max="5" width="10" customWidth="1"/>
    <col min="18" max="18" width="10.5703125" bestFit="1" customWidth="1"/>
    <col min="19" max="19" width="11.5703125" customWidth="1"/>
  </cols>
  <sheetData>
    <row r="1" spans="1:19" x14ac:dyDescent="0.25">
      <c r="A1" s="3" t="s">
        <v>0</v>
      </c>
      <c r="B1" s="3" t="s">
        <v>1</v>
      </c>
      <c r="C1" s="29" t="s">
        <v>36</v>
      </c>
      <c r="D1" s="29" t="s">
        <v>37</v>
      </c>
      <c r="E1" s="28" t="s">
        <v>6</v>
      </c>
      <c r="G1" t="s">
        <v>38</v>
      </c>
      <c r="H1">
        <v>1</v>
      </c>
      <c r="Q1" t="s">
        <v>33</v>
      </c>
      <c r="R1" t="s">
        <v>34</v>
      </c>
      <c r="S1" t="s">
        <v>3</v>
      </c>
    </row>
    <row r="2" spans="1:19" x14ac:dyDescent="0.25">
      <c r="A2" s="1">
        <v>43131</v>
      </c>
      <c r="B2" s="2">
        <v>43123</v>
      </c>
      <c r="C2" s="24">
        <f>B2</f>
        <v>43123</v>
      </c>
      <c r="D2" s="24">
        <f>B3-B2</f>
        <v>-62</v>
      </c>
      <c r="E2" s="27"/>
      <c r="G2" t="s">
        <v>39</v>
      </c>
      <c r="H2">
        <v>1</v>
      </c>
      <c r="Q2" s="24"/>
    </row>
    <row r="3" spans="1:19" x14ac:dyDescent="0.25">
      <c r="A3" s="1">
        <v>43159</v>
      </c>
      <c r="B3" s="2">
        <v>43061</v>
      </c>
      <c r="C3" s="26">
        <f>$H$1*B3 + (1-$H$1)*(C2+D2)</f>
        <v>43061</v>
      </c>
      <c r="D3" s="26">
        <f>$H$2*(C3-C2)+(1-$H$2)*D2</f>
        <v>-62</v>
      </c>
      <c r="E3" s="27">
        <f>C2+D2</f>
        <v>43061</v>
      </c>
      <c r="Q3" s="24">
        <f t="shared" ref="Q3:Q25" si="0">B3-E3</f>
        <v>0</v>
      </c>
      <c r="R3">
        <f t="shared" ref="R3:R25" si="1">ABS(Q3)</f>
        <v>0</v>
      </c>
      <c r="S3">
        <f t="shared" ref="S3:S25" si="2">Q3*Q3</f>
        <v>0</v>
      </c>
    </row>
    <row r="4" spans="1:19" x14ac:dyDescent="0.25">
      <c r="A4" s="1">
        <v>43190</v>
      </c>
      <c r="B4" s="2">
        <v>42961</v>
      </c>
      <c r="C4" s="26">
        <f t="shared" ref="C4:C25" si="3">$H$1*B4 + (1-$H$1)*(C3+D3)</f>
        <v>42961</v>
      </c>
      <c r="D4" s="26">
        <f t="shared" ref="D4:D25" si="4">$H$2*(C4-C3)+(1-$H$2)*D3</f>
        <v>-100</v>
      </c>
      <c r="E4" s="27">
        <f t="shared" ref="E4:E26" si="5">C3+D3</f>
        <v>42999</v>
      </c>
      <c r="Q4" s="24">
        <f t="shared" si="0"/>
        <v>-38</v>
      </c>
      <c r="R4">
        <f t="shared" si="1"/>
        <v>38</v>
      </c>
      <c r="S4">
        <f t="shared" si="2"/>
        <v>1444</v>
      </c>
    </row>
    <row r="5" spans="1:19" x14ac:dyDescent="0.25">
      <c r="A5" s="1">
        <v>43220</v>
      </c>
      <c r="B5" s="2">
        <v>42890</v>
      </c>
      <c r="C5" s="26">
        <f t="shared" si="3"/>
        <v>42890</v>
      </c>
      <c r="D5" s="26">
        <f t="shared" si="4"/>
        <v>-71</v>
      </c>
      <c r="E5" s="27">
        <f t="shared" si="5"/>
        <v>42861</v>
      </c>
      <c r="Q5" s="24">
        <f t="shared" si="0"/>
        <v>29</v>
      </c>
      <c r="R5">
        <f t="shared" si="1"/>
        <v>29</v>
      </c>
      <c r="S5">
        <f t="shared" si="2"/>
        <v>841</v>
      </c>
    </row>
    <row r="6" spans="1:19" x14ac:dyDescent="0.25">
      <c r="A6" s="1">
        <v>43251</v>
      </c>
      <c r="B6" s="2">
        <v>42868</v>
      </c>
      <c r="C6" s="26">
        <f t="shared" si="3"/>
        <v>42868</v>
      </c>
      <c r="D6" s="26">
        <f t="shared" si="4"/>
        <v>-22</v>
      </c>
      <c r="E6" s="27">
        <f t="shared" si="5"/>
        <v>42819</v>
      </c>
      <c r="Q6" s="24">
        <f t="shared" si="0"/>
        <v>49</v>
      </c>
      <c r="R6">
        <f t="shared" si="1"/>
        <v>49</v>
      </c>
      <c r="S6">
        <f t="shared" si="2"/>
        <v>2401</v>
      </c>
    </row>
    <row r="7" spans="1:19" x14ac:dyDescent="0.25">
      <c r="A7" s="1">
        <v>43281</v>
      </c>
      <c r="B7" s="2">
        <v>42858</v>
      </c>
      <c r="C7" s="26">
        <f t="shared" si="3"/>
        <v>42858</v>
      </c>
      <c r="D7" s="26">
        <f t="shared" si="4"/>
        <v>-10</v>
      </c>
      <c r="E7" s="27">
        <f t="shared" si="5"/>
        <v>42846</v>
      </c>
      <c r="Q7" s="24">
        <f t="shared" si="0"/>
        <v>12</v>
      </c>
      <c r="R7">
        <f t="shared" si="1"/>
        <v>12</v>
      </c>
      <c r="S7">
        <f t="shared" si="2"/>
        <v>144</v>
      </c>
    </row>
    <row r="8" spans="1:19" x14ac:dyDescent="0.25">
      <c r="A8" s="1">
        <v>43312</v>
      </c>
      <c r="B8" s="2">
        <v>42885</v>
      </c>
      <c r="C8" s="26">
        <f t="shared" si="3"/>
        <v>42885</v>
      </c>
      <c r="D8" s="26">
        <f t="shared" si="4"/>
        <v>27</v>
      </c>
      <c r="E8" s="27">
        <f t="shared" si="5"/>
        <v>42848</v>
      </c>
      <c r="Q8" s="24">
        <f t="shared" si="0"/>
        <v>37</v>
      </c>
      <c r="R8">
        <f t="shared" si="1"/>
        <v>37</v>
      </c>
      <c r="S8">
        <f t="shared" si="2"/>
        <v>1369</v>
      </c>
    </row>
    <row r="9" spans="1:19" x14ac:dyDescent="0.25">
      <c r="A9" s="1">
        <v>43343</v>
      </c>
      <c r="B9" s="2">
        <v>42880</v>
      </c>
      <c r="C9" s="26">
        <f t="shared" si="3"/>
        <v>42880</v>
      </c>
      <c r="D9" s="26">
        <f t="shared" si="4"/>
        <v>-5</v>
      </c>
      <c r="E9" s="27">
        <f t="shared" si="5"/>
        <v>42912</v>
      </c>
      <c r="Q9" s="24">
        <f t="shared" si="0"/>
        <v>-32</v>
      </c>
      <c r="R9">
        <f t="shared" si="1"/>
        <v>32</v>
      </c>
      <c r="S9">
        <f t="shared" si="2"/>
        <v>1024</v>
      </c>
    </row>
    <row r="10" spans="1:19" x14ac:dyDescent="0.25">
      <c r="A10" s="1">
        <v>43373</v>
      </c>
      <c r="B10" s="2">
        <v>42705</v>
      </c>
      <c r="C10" s="26">
        <f t="shared" si="3"/>
        <v>42705</v>
      </c>
      <c r="D10" s="26">
        <f t="shared" si="4"/>
        <v>-175</v>
      </c>
      <c r="E10" s="27">
        <f t="shared" si="5"/>
        <v>42875</v>
      </c>
      <c r="Q10" s="24">
        <f t="shared" si="0"/>
        <v>-170</v>
      </c>
      <c r="R10">
        <f t="shared" si="1"/>
        <v>170</v>
      </c>
      <c r="S10">
        <f t="shared" si="2"/>
        <v>28900</v>
      </c>
    </row>
    <row r="11" spans="1:19" x14ac:dyDescent="0.25">
      <c r="A11" s="1">
        <v>43404</v>
      </c>
      <c r="B11" s="2">
        <v>42343</v>
      </c>
      <c r="C11" s="26">
        <f t="shared" si="3"/>
        <v>42343</v>
      </c>
      <c r="D11" s="26">
        <f t="shared" si="4"/>
        <v>-362</v>
      </c>
      <c r="E11" s="27">
        <f t="shared" si="5"/>
        <v>42530</v>
      </c>
      <c r="Q11" s="24">
        <f t="shared" si="0"/>
        <v>-187</v>
      </c>
      <c r="R11">
        <f t="shared" si="1"/>
        <v>187</v>
      </c>
      <c r="S11">
        <f t="shared" si="2"/>
        <v>34969</v>
      </c>
    </row>
    <row r="12" spans="1:19" x14ac:dyDescent="0.25">
      <c r="A12" s="1">
        <v>43434</v>
      </c>
      <c r="B12" s="2">
        <v>41894</v>
      </c>
      <c r="C12" s="26">
        <f t="shared" si="3"/>
        <v>41894</v>
      </c>
      <c r="D12" s="26">
        <f t="shared" si="4"/>
        <v>-449</v>
      </c>
      <c r="E12" s="27">
        <f t="shared" si="5"/>
        <v>41981</v>
      </c>
      <c r="Q12" s="24">
        <f t="shared" si="0"/>
        <v>-87</v>
      </c>
      <c r="R12">
        <f t="shared" si="1"/>
        <v>87</v>
      </c>
      <c r="S12">
        <f t="shared" si="2"/>
        <v>7569</v>
      </c>
    </row>
    <row r="13" spans="1:19" x14ac:dyDescent="0.25">
      <c r="A13" s="1">
        <v>43465</v>
      </c>
      <c r="B13" s="2">
        <v>41473</v>
      </c>
      <c r="C13" s="26">
        <f t="shared" si="3"/>
        <v>41473</v>
      </c>
      <c r="D13" s="26">
        <f t="shared" si="4"/>
        <v>-421</v>
      </c>
      <c r="E13" s="27">
        <f t="shared" si="5"/>
        <v>41445</v>
      </c>
      <c r="Q13" s="24">
        <f t="shared" si="0"/>
        <v>28</v>
      </c>
      <c r="R13">
        <f t="shared" si="1"/>
        <v>28</v>
      </c>
      <c r="S13">
        <f t="shared" si="2"/>
        <v>784</v>
      </c>
    </row>
    <row r="14" spans="1:19" x14ac:dyDescent="0.25">
      <c r="A14" s="1">
        <v>43496</v>
      </c>
      <c r="B14" s="2">
        <v>41115</v>
      </c>
      <c r="C14" s="26">
        <f t="shared" si="3"/>
        <v>41115</v>
      </c>
      <c r="D14" s="26">
        <f t="shared" si="4"/>
        <v>-358</v>
      </c>
      <c r="E14" s="27">
        <f t="shared" si="5"/>
        <v>41052</v>
      </c>
      <c r="Q14" s="24">
        <f t="shared" si="0"/>
        <v>63</v>
      </c>
      <c r="R14">
        <f t="shared" si="1"/>
        <v>63</v>
      </c>
      <c r="S14">
        <f t="shared" si="2"/>
        <v>3969</v>
      </c>
    </row>
    <row r="15" spans="1:19" x14ac:dyDescent="0.25">
      <c r="A15" s="1">
        <v>43524</v>
      </c>
      <c r="B15" s="2">
        <v>40878</v>
      </c>
      <c r="C15" s="26">
        <f t="shared" si="3"/>
        <v>40878</v>
      </c>
      <c r="D15" s="26">
        <f t="shared" si="4"/>
        <v>-237</v>
      </c>
      <c r="E15" s="27">
        <f t="shared" si="5"/>
        <v>40757</v>
      </c>
      <c r="Q15" s="24">
        <f t="shared" si="0"/>
        <v>121</v>
      </c>
      <c r="R15">
        <f t="shared" si="1"/>
        <v>121</v>
      </c>
      <c r="S15">
        <f t="shared" si="2"/>
        <v>14641</v>
      </c>
    </row>
    <row r="16" spans="1:19" x14ac:dyDescent="0.25">
      <c r="A16" s="1">
        <v>43555</v>
      </c>
      <c r="B16" s="2">
        <v>40785</v>
      </c>
      <c r="C16" s="26">
        <f t="shared" si="3"/>
        <v>40785</v>
      </c>
      <c r="D16" s="26">
        <f t="shared" si="4"/>
        <v>-93</v>
      </c>
      <c r="E16" s="27">
        <f t="shared" si="5"/>
        <v>40641</v>
      </c>
      <c r="Q16" s="24">
        <f t="shared" si="0"/>
        <v>144</v>
      </c>
      <c r="R16">
        <f t="shared" si="1"/>
        <v>144</v>
      </c>
      <c r="S16">
        <f t="shared" si="2"/>
        <v>20736</v>
      </c>
    </row>
    <row r="17" spans="1:19" x14ac:dyDescent="0.25">
      <c r="A17" s="1">
        <v>43585</v>
      </c>
      <c r="B17" s="2">
        <v>40779</v>
      </c>
      <c r="C17" s="26">
        <f t="shared" si="3"/>
        <v>40779</v>
      </c>
      <c r="D17" s="26">
        <f t="shared" si="4"/>
        <v>-6</v>
      </c>
      <c r="E17" s="27">
        <f t="shared" si="5"/>
        <v>40692</v>
      </c>
      <c r="Q17" s="24">
        <f t="shared" si="0"/>
        <v>87</v>
      </c>
      <c r="R17">
        <f t="shared" si="1"/>
        <v>87</v>
      </c>
      <c r="S17">
        <f t="shared" si="2"/>
        <v>7569</v>
      </c>
    </row>
    <row r="18" spans="1:19" x14ac:dyDescent="0.25">
      <c r="A18" s="1">
        <v>43616</v>
      </c>
      <c r="B18" s="2">
        <v>40745</v>
      </c>
      <c r="C18" s="26">
        <f t="shared" si="3"/>
        <v>40745</v>
      </c>
      <c r="D18" s="26">
        <f t="shared" si="4"/>
        <v>-34</v>
      </c>
      <c r="E18" s="27">
        <f t="shared" si="5"/>
        <v>40773</v>
      </c>
      <c r="Q18" s="24">
        <f t="shared" si="0"/>
        <v>-28</v>
      </c>
      <c r="R18">
        <f t="shared" si="1"/>
        <v>28</v>
      </c>
      <c r="S18">
        <f t="shared" si="2"/>
        <v>784</v>
      </c>
    </row>
    <row r="19" spans="1:19" x14ac:dyDescent="0.25">
      <c r="A19" s="1">
        <v>43646</v>
      </c>
      <c r="B19" s="2">
        <v>40629</v>
      </c>
      <c r="C19" s="26">
        <f t="shared" si="3"/>
        <v>40629</v>
      </c>
      <c r="D19" s="26">
        <f t="shared" si="4"/>
        <v>-116</v>
      </c>
      <c r="E19" s="27">
        <f t="shared" si="5"/>
        <v>40711</v>
      </c>
      <c r="Q19" s="24">
        <f t="shared" si="0"/>
        <v>-82</v>
      </c>
      <c r="R19">
        <f t="shared" si="1"/>
        <v>82</v>
      </c>
      <c r="S19">
        <f t="shared" si="2"/>
        <v>6724</v>
      </c>
    </row>
    <row r="20" spans="1:19" x14ac:dyDescent="0.25">
      <c r="A20" s="1">
        <v>43677</v>
      </c>
      <c r="B20" s="2">
        <v>40382</v>
      </c>
      <c r="C20" s="26">
        <f t="shared" si="3"/>
        <v>40382</v>
      </c>
      <c r="D20" s="26">
        <f t="shared" si="4"/>
        <v>-247</v>
      </c>
      <c r="E20" s="27">
        <f t="shared" si="5"/>
        <v>40513</v>
      </c>
      <c r="Q20" s="24">
        <f t="shared" si="0"/>
        <v>-131</v>
      </c>
      <c r="R20">
        <f t="shared" si="1"/>
        <v>131</v>
      </c>
      <c r="S20">
        <f t="shared" si="2"/>
        <v>17161</v>
      </c>
    </row>
    <row r="21" spans="1:19" x14ac:dyDescent="0.25">
      <c r="A21" s="1">
        <v>43708</v>
      </c>
      <c r="B21" s="2">
        <v>40071</v>
      </c>
      <c r="C21" s="26">
        <f t="shared" si="3"/>
        <v>40071</v>
      </c>
      <c r="D21" s="26">
        <f t="shared" si="4"/>
        <v>-311</v>
      </c>
      <c r="E21" s="27">
        <f t="shared" si="5"/>
        <v>40135</v>
      </c>
      <c r="Q21" s="24">
        <f t="shared" si="0"/>
        <v>-64</v>
      </c>
      <c r="R21">
        <f t="shared" si="1"/>
        <v>64</v>
      </c>
      <c r="S21">
        <f t="shared" si="2"/>
        <v>4096</v>
      </c>
    </row>
    <row r="22" spans="1:19" x14ac:dyDescent="0.25">
      <c r="A22" s="1">
        <v>43738</v>
      </c>
      <c r="B22" s="2">
        <v>39826</v>
      </c>
      <c r="C22" s="26">
        <f t="shared" si="3"/>
        <v>39826</v>
      </c>
      <c r="D22" s="26">
        <f t="shared" si="4"/>
        <v>-245</v>
      </c>
      <c r="E22" s="27">
        <f t="shared" si="5"/>
        <v>39760</v>
      </c>
      <c r="Q22" s="24">
        <f t="shared" si="0"/>
        <v>66</v>
      </c>
      <c r="R22">
        <f t="shared" si="1"/>
        <v>66</v>
      </c>
      <c r="S22">
        <f t="shared" si="2"/>
        <v>4356</v>
      </c>
    </row>
    <row r="23" spans="1:19" x14ac:dyDescent="0.25">
      <c r="A23" s="1">
        <v>43769</v>
      </c>
      <c r="B23" s="2">
        <v>39692</v>
      </c>
      <c r="C23" s="26">
        <f t="shared" si="3"/>
        <v>39692</v>
      </c>
      <c r="D23" s="26">
        <f t="shared" si="4"/>
        <v>-134</v>
      </c>
      <c r="E23" s="27">
        <f t="shared" si="5"/>
        <v>39581</v>
      </c>
      <c r="Q23" s="24">
        <f t="shared" si="0"/>
        <v>111</v>
      </c>
      <c r="R23">
        <f t="shared" si="1"/>
        <v>111</v>
      </c>
      <c r="S23">
        <f t="shared" si="2"/>
        <v>12321</v>
      </c>
    </row>
    <row r="24" spans="1:19" x14ac:dyDescent="0.25">
      <c r="A24" s="1">
        <v>43799</v>
      </c>
      <c r="B24" s="2">
        <v>39661</v>
      </c>
      <c r="C24" s="26">
        <f t="shared" si="3"/>
        <v>39661</v>
      </c>
      <c r="D24" s="26">
        <f t="shared" si="4"/>
        <v>-31</v>
      </c>
      <c r="E24" s="27">
        <f t="shared" si="5"/>
        <v>39558</v>
      </c>
      <c r="Q24" s="24">
        <f t="shared" si="0"/>
        <v>103</v>
      </c>
      <c r="R24">
        <f t="shared" si="1"/>
        <v>103</v>
      </c>
      <c r="S24">
        <f t="shared" si="2"/>
        <v>10609</v>
      </c>
    </row>
    <row r="25" spans="1:19" x14ac:dyDescent="0.25">
      <c r="A25" s="1">
        <v>43830</v>
      </c>
      <c r="B25" s="2">
        <v>39675</v>
      </c>
      <c r="C25" s="26">
        <f t="shared" si="3"/>
        <v>39675</v>
      </c>
      <c r="D25" s="26">
        <f t="shared" si="4"/>
        <v>14</v>
      </c>
      <c r="E25" s="27">
        <f t="shared" si="5"/>
        <v>39630</v>
      </c>
      <c r="Q25" s="24">
        <f t="shared" si="0"/>
        <v>45</v>
      </c>
      <c r="R25">
        <f t="shared" si="1"/>
        <v>45</v>
      </c>
      <c r="S25">
        <f t="shared" si="2"/>
        <v>2025</v>
      </c>
    </row>
    <row r="26" spans="1:19" x14ac:dyDescent="0.25">
      <c r="A26" s="1">
        <v>43861</v>
      </c>
      <c r="E26" s="27">
        <f t="shared" si="5"/>
        <v>39689</v>
      </c>
    </row>
    <row r="27" spans="1:19" x14ac:dyDescent="0.25">
      <c r="A27" s="1">
        <v>43890</v>
      </c>
      <c r="E27" s="27">
        <f>C25+2*D25</f>
        <v>39703</v>
      </c>
      <c r="Q27" s="30" t="s">
        <v>40</v>
      </c>
      <c r="R27" s="31">
        <f>AVERAGE(R2:R25)</f>
        <v>74.521739130434781</v>
      </c>
    </row>
    <row r="28" spans="1:19" x14ac:dyDescent="0.25">
      <c r="Q28" s="30" t="s">
        <v>12</v>
      </c>
      <c r="R28" s="31">
        <f>AVERAGE(S2:S25)</f>
        <v>8018.95652173913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34D8-172F-4447-9E15-02272F543A4A}">
  <dimension ref="A1:C17"/>
  <sheetViews>
    <sheetView zoomScaleNormal="100" workbookViewId="0">
      <selection activeCell="B15" sqref="B15"/>
    </sheetView>
  </sheetViews>
  <sheetFormatPr defaultRowHeight="15" x14ac:dyDescent="0.25"/>
  <cols>
    <col min="1" max="1" width="9" style="4"/>
    <col min="2" max="2" width="150.28515625" bestFit="1" customWidth="1"/>
    <col min="3" max="3" width="17.42578125" bestFit="1" customWidth="1"/>
  </cols>
  <sheetData>
    <row r="1" spans="1:3" x14ac:dyDescent="0.25">
      <c r="A1" s="4" t="s">
        <v>4</v>
      </c>
      <c r="C1" s="4" t="s">
        <v>5</v>
      </c>
    </row>
    <row r="2" spans="1:3" x14ac:dyDescent="0.25">
      <c r="A2" s="4">
        <v>1</v>
      </c>
      <c r="B2" t="s">
        <v>8</v>
      </c>
    </row>
    <row r="3" spans="1:3" x14ac:dyDescent="0.25">
      <c r="A3" s="4">
        <f>A2+1</f>
        <v>2</v>
      </c>
      <c r="B3" t="s">
        <v>20</v>
      </c>
    </row>
    <row r="4" spans="1:3" x14ac:dyDescent="0.25">
      <c r="A4" s="4">
        <f t="shared" ref="A4:A17" si="0">A3+1</f>
        <v>3</v>
      </c>
      <c r="B4" t="s">
        <v>21</v>
      </c>
      <c r="C4" t="s">
        <v>9</v>
      </c>
    </row>
    <row r="5" spans="1:3" x14ac:dyDescent="0.25">
      <c r="A5" s="4">
        <f t="shared" si="0"/>
        <v>4</v>
      </c>
      <c r="B5" t="s">
        <v>22</v>
      </c>
      <c r="C5">
        <v>43546.720000000001</v>
      </c>
    </row>
    <row r="6" spans="1:3" x14ac:dyDescent="0.25">
      <c r="A6" s="4">
        <f t="shared" si="0"/>
        <v>5</v>
      </c>
      <c r="B6" t="s">
        <v>10</v>
      </c>
      <c r="C6">
        <v>39469.300000000003</v>
      </c>
    </row>
    <row r="7" spans="1:3" x14ac:dyDescent="0.25">
      <c r="A7" s="4">
        <f t="shared" si="0"/>
        <v>6</v>
      </c>
      <c r="B7" t="s">
        <v>23</v>
      </c>
      <c r="C7">
        <v>25</v>
      </c>
    </row>
    <row r="8" spans="1:3" x14ac:dyDescent="0.25">
      <c r="A8" s="4">
        <f t="shared" si="0"/>
        <v>7</v>
      </c>
      <c r="B8" t="s">
        <v>24</v>
      </c>
      <c r="C8" s="5">
        <v>39292</v>
      </c>
    </row>
    <row r="9" spans="1:3" x14ac:dyDescent="0.25">
      <c r="A9" s="4">
        <f t="shared" si="0"/>
        <v>8</v>
      </c>
      <c r="B9" t="s">
        <v>13</v>
      </c>
      <c r="C9">
        <v>75796.2</v>
      </c>
    </row>
    <row r="10" spans="1:3" x14ac:dyDescent="0.25">
      <c r="A10" s="4">
        <f t="shared" si="0"/>
        <v>9</v>
      </c>
      <c r="B10" t="s">
        <v>25</v>
      </c>
    </row>
    <row r="11" spans="1:3" x14ac:dyDescent="0.25">
      <c r="A11" s="4">
        <f t="shared" si="0"/>
        <v>10</v>
      </c>
      <c r="B11" t="s">
        <v>26</v>
      </c>
      <c r="C11">
        <v>43123</v>
      </c>
    </row>
    <row r="12" spans="1:3" x14ac:dyDescent="0.25">
      <c r="A12" s="4">
        <f t="shared" si="0"/>
        <v>11</v>
      </c>
      <c r="B12" t="s">
        <v>27</v>
      </c>
      <c r="C12">
        <v>-62</v>
      </c>
    </row>
    <row r="13" spans="1:3" x14ac:dyDescent="0.25">
      <c r="A13" s="4">
        <f t="shared" si="0"/>
        <v>12</v>
      </c>
      <c r="B13" t="s">
        <v>28</v>
      </c>
      <c r="C13">
        <v>42995.199999999997</v>
      </c>
    </row>
    <row r="14" spans="1:3" x14ac:dyDescent="0.25">
      <c r="A14" s="4">
        <f t="shared" si="0"/>
        <v>13</v>
      </c>
      <c r="B14" t="s">
        <v>29</v>
      </c>
      <c r="C14">
        <v>-62.4</v>
      </c>
    </row>
    <row r="15" spans="1:3" x14ac:dyDescent="0.25">
      <c r="A15" s="4">
        <f t="shared" si="0"/>
        <v>14</v>
      </c>
      <c r="B15" t="s">
        <v>13</v>
      </c>
      <c r="C15">
        <v>377956.3</v>
      </c>
    </row>
    <row r="16" spans="1:3" x14ac:dyDescent="0.25">
      <c r="A16" s="4">
        <f t="shared" si="0"/>
        <v>15</v>
      </c>
      <c r="B16" t="s">
        <v>19</v>
      </c>
      <c r="C16" s="7">
        <v>1</v>
      </c>
    </row>
    <row r="17" spans="1:3" x14ac:dyDescent="0.25">
      <c r="A17" s="4">
        <f t="shared" si="0"/>
        <v>16</v>
      </c>
      <c r="B17" t="s">
        <v>17</v>
      </c>
      <c r="C17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5DE2-AB65-4467-AD48-9FA1441981EC}">
  <dimension ref="A1:F30"/>
  <sheetViews>
    <sheetView topLeftCell="A10" zoomScaleNormal="100" workbookViewId="0">
      <selection activeCell="E30" sqref="E30"/>
    </sheetView>
  </sheetViews>
  <sheetFormatPr defaultRowHeight="15" x14ac:dyDescent="0.25"/>
  <cols>
    <col min="3" max="3" width="17.5703125" bestFit="1" customWidth="1"/>
    <col min="4" max="4" width="8.28515625" customWidth="1"/>
    <col min="5" max="5" width="11.85546875" bestFit="1" customWidth="1"/>
    <col min="6" max="6" width="8.28515625" customWidth="1"/>
  </cols>
  <sheetData>
    <row r="1" spans="1:6" x14ac:dyDescent="0.25">
      <c r="A1" s="3" t="s">
        <v>0</v>
      </c>
      <c r="B1" s="3" t="s">
        <v>7</v>
      </c>
      <c r="C1" s="3" t="s">
        <v>1</v>
      </c>
      <c r="D1" s="3" t="s">
        <v>6</v>
      </c>
      <c r="E1" s="3" t="s">
        <v>11</v>
      </c>
      <c r="F1" s="3"/>
    </row>
    <row r="2" spans="1:6" x14ac:dyDescent="0.25">
      <c r="A2" s="1">
        <v>43131</v>
      </c>
      <c r="B2" s="8">
        <v>1</v>
      </c>
      <c r="C2" s="2">
        <v>43123</v>
      </c>
      <c r="D2" s="9">
        <f>(-177.28*B2) + 43724</f>
        <v>43546.720000000001</v>
      </c>
      <c r="E2" s="2">
        <f>(C2-D2)^2</f>
        <v>179538.63840000099</v>
      </c>
      <c r="F2" s="2"/>
    </row>
    <row r="3" spans="1:6" x14ac:dyDescent="0.25">
      <c r="A3" s="1">
        <v>43159</v>
      </c>
      <c r="B3" s="8">
        <v>2</v>
      </c>
      <c r="C3" s="2">
        <v>43061</v>
      </c>
      <c r="D3" s="9">
        <f t="shared" ref="D3:D27" si="0">(-177.28*B3) + 43724</f>
        <v>43369.440000000002</v>
      </c>
      <c r="E3" s="2">
        <f t="shared" ref="E3:E25" si="1">(C3-D3)^2</f>
        <v>95135.233600001433</v>
      </c>
      <c r="F3" s="2"/>
    </row>
    <row r="4" spans="1:6" x14ac:dyDescent="0.25">
      <c r="A4" s="1">
        <v>43190</v>
      </c>
      <c r="B4" s="8">
        <v>3</v>
      </c>
      <c r="C4" s="2">
        <v>42961</v>
      </c>
      <c r="D4" s="9">
        <f t="shared" si="0"/>
        <v>43192.160000000003</v>
      </c>
      <c r="E4" s="2">
        <f t="shared" si="1"/>
        <v>53434.945600001614</v>
      </c>
      <c r="F4" s="2"/>
    </row>
    <row r="5" spans="1:6" x14ac:dyDescent="0.25">
      <c r="A5" s="1">
        <v>43220</v>
      </c>
      <c r="B5" s="8">
        <v>4</v>
      </c>
      <c r="C5" s="2">
        <v>42890</v>
      </c>
      <c r="D5" s="9">
        <f t="shared" si="0"/>
        <v>43014.879999999997</v>
      </c>
      <c r="E5" s="2">
        <f t="shared" si="1"/>
        <v>15595.014399999345</v>
      </c>
      <c r="F5" s="2"/>
    </row>
    <row r="6" spans="1:6" x14ac:dyDescent="0.25">
      <c r="A6" s="1">
        <v>43251</v>
      </c>
      <c r="B6" s="8">
        <v>5</v>
      </c>
      <c r="C6" s="2">
        <v>42868</v>
      </c>
      <c r="D6" s="9">
        <f t="shared" si="0"/>
        <v>42837.599999999999</v>
      </c>
      <c r="E6" s="2">
        <f t="shared" si="1"/>
        <v>924.16000000008853</v>
      </c>
      <c r="F6" s="2"/>
    </row>
    <row r="7" spans="1:6" x14ac:dyDescent="0.25">
      <c r="A7" s="1">
        <v>43281</v>
      </c>
      <c r="B7" s="8">
        <v>6</v>
      </c>
      <c r="C7" s="2">
        <v>42858</v>
      </c>
      <c r="D7" s="9">
        <f t="shared" si="0"/>
        <v>42660.32</v>
      </c>
      <c r="E7" s="2">
        <f t="shared" si="1"/>
        <v>39077.382400000119</v>
      </c>
      <c r="F7" s="2"/>
    </row>
    <row r="8" spans="1:6" x14ac:dyDescent="0.25">
      <c r="A8" s="1">
        <v>43312</v>
      </c>
      <c r="B8" s="8">
        <v>7</v>
      </c>
      <c r="C8" s="2">
        <v>42885</v>
      </c>
      <c r="D8" s="9">
        <f t="shared" si="0"/>
        <v>42483.040000000001</v>
      </c>
      <c r="E8" s="2">
        <f t="shared" si="1"/>
        <v>161571.84159999929</v>
      </c>
      <c r="F8" s="2"/>
    </row>
    <row r="9" spans="1:6" x14ac:dyDescent="0.25">
      <c r="A9" s="1">
        <v>43343</v>
      </c>
      <c r="B9" s="8">
        <v>8</v>
      </c>
      <c r="C9" s="2">
        <v>42880</v>
      </c>
      <c r="D9" s="9">
        <f t="shared" si="0"/>
        <v>42305.760000000002</v>
      </c>
      <c r="E9" s="2">
        <f t="shared" si="1"/>
        <v>329751.57759999763</v>
      </c>
      <c r="F9" s="2"/>
    </row>
    <row r="10" spans="1:6" x14ac:dyDescent="0.25">
      <c r="A10" s="1">
        <v>43373</v>
      </c>
      <c r="B10" s="8">
        <v>9</v>
      </c>
      <c r="C10" s="2">
        <v>42705</v>
      </c>
      <c r="D10" s="9">
        <f t="shared" si="0"/>
        <v>42128.480000000003</v>
      </c>
      <c r="E10" s="2">
        <f t="shared" si="1"/>
        <v>332375.31039999629</v>
      </c>
      <c r="F10" s="2"/>
    </row>
    <row r="11" spans="1:6" x14ac:dyDescent="0.25">
      <c r="A11" s="1">
        <v>43404</v>
      </c>
      <c r="B11" s="8">
        <v>10</v>
      </c>
      <c r="C11" s="2">
        <v>42343</v>
      </c>
      <c r="D11" s="9">
        <f t="shared" si="0"/>
        <v>41951.199999999997</v>
      </c>
      <c r="E11" s="2">
        <f t="shared" si="1"/>
        <v>153507.24000000229</v>
      </c>
      <c r="F11" s="2"/>
    </row>
    <row r="12" spans="1:6" x14ac:dyDescent="0.25">
      <c r="A12" s="1">
        <v>43434</v>
      </c>
      <c r="B12" s="8">
        <v>11</v>
      </c>
      <c r="C12" s="2">
        <v>41894</v>
      </c>
      <c r="D12" s="9">
        <f t="shared" si="0"/>
        <v>41773.919999999998</v>
      </c>
      <c r="E12" s="2">
        <f t="shared" si="1"/>
        <v>14419.206400000419</v>
      </c>
      <c r="F12" s="2"/>
    </row>
    <row r="13" spans="1:6" x14ac:dyDescent="0.25">
      <c r="A13" s="1">
        <v>43465</v>
      </c>
      <c r="B13" s="8">
        <v>12</v>
      </c>
      <c r="C13" s="2">
        <v>41473</v>
      </c>
      <c r="D13" s="9">
        <f t="shared" si="0"/>
        <v>41596.639999999999</v>
      </c>
      <c r="E13" s="2">
        <f t="shared" si="1"/>
        <v>15286.849599999856</v>
      </c>
      <c r="F13" s="2"/>
    </row>
    <row r="14" spans="1:6" x14ac:dyDescent="0.25">
      <c r="A14" s="1">
        <v>43496</v>
      </c>
      <c r="B14" s="8">
        <v>13</v>
      </c>
      <c r="C14" s="2">
        <v>41115</v>
      </c>
      <c r="D14" s="9">
        <f t="shared" si="0"/>
        <v>41419.360000000001</v>
      </c>
      <c r="E14" s="2">
        <f t="shared" si="1"/>
        <v>92635.009600000354</v>
      </c>
      <c r="F14" s="2"/>
    </row>
    <row r="15" spans="1:6" x14ac:dyDescent="0.25">
      <c r="A15" s="1">
        <v>43524</v>
      </c>
      <c r="B15" s="8">
        <v>14</v>
      </c>
      <c r="C15" s="2">
        <v>40878</v>
      </c>
      <c r="D15" s="9">
        <f t="shared" si="0"/>
        <v>41242.080000000002</v>
      </c>
      <c r="E15" s="2">
        <f t="shared" si="1"/>
        <v>132554.24640000128</v>
      </c>
      <c r="F15" s="2"/>
    </row>
    <row r="16" spans="1:6" x14ac:dyDescent="0.25">
      <c r="A16" s="1">
        <v>43555</v>
      </c>
      <c r="B16" s="8">
        <v>15</v>
      </c>
      <c r="C16" s="2">
        <v>40785</v>
      </c>
      <c r="D16" s="9">
        <f t="shared" si="0"/>
        <v>41064.800000000003</v>
      </c>
      <c r="E16" s="2">
        <f t="shared" si="1"/>
        <v>78288.040000001623</v>
      </c>
      <c r="F16" s="2"/>
    </row>
    <row r="17" spans="1:6" x14ac:dyDescent="0.25">
      <c r="A17" s="1">
        <v>43585</v>
      </c>
      <c r="B17" s="8">
        <v>16</v>
      </c>
      <c r="C17" s="2">
        <v>40779</v>
      </c>
      <c r="D17" s="9">
        <f t="shared" si="0"/>
        <v>40887.519999999997</v>
      </c>
      <c r="E17" s="2">
        <f t="shared" si="1"/>
        <v>11776.590399999304</v>
      </c>
      <c r="F17" s="2"/>
    </row>
    <row r="18" spans="1:6" x14ac:dyDescent="0.25">
      <c r="A18" s="1">
        <v>43616</v>
      </c>
      <c r="B18" s="8">
        <v>17</v>
      </c>
      <c r="C18" s="2">
        <v>40745</v>
      </c>
      <c r="D18" s="9">
        <f t="shared" si="0"/>
        <v>40710.239999999998</v>
      </c>
      <c r="E18" s="2">
        <f t="shared" si="1"/>
        <v>1208.2576000001416</v>
      </c>
      <c r="F18" s="2"/>
    </row>
    <row r="19" spans="1:6" x14ac:dyDescent="0.25">
      <c r="A19" s="1">
        <v>43646</v>
      </c>
      <c r="B19" s="8">
        <v>18</v>
      </c>
      <c r="C19" s="2">
        <v>40629</v>
      </c>
      <c r="D19" s="9">
        <f t="shared" si="0"/>
        <v>40532.959999999999</v>
      </c>
      <c r="E19" s="2">
        <f t="shared" si="1"/>
        <v>9223.6816000001672</v>
      </c>
      <c r="F19" s="2"/>
    </row>
    <row r="20" spans="1:6" x14ac:dyDescent="0.25">
      <c r="A20" s="1">
        <v>43677</v>
      </c>
      <c r="B20" s="8">
        <v>19</v>
      </c>
      <c r="C20" s="2">
        <v>40382</v>
      </c>
      <c r="D20" s="9">
        <f t="shared" si="0"/>
        <v>40355.68</v>
      </c>
      <c r="E20" s="2">
        <f t="shared" si="1"/>
        <v>692.74239999998463</v>
      </c>
      <c r="F20" s="2"/>
    </row>
    <row r="21" spans="1:6" x14ac:dyDescent="0.25">
      <c r="A21" s="1">
        <v>43708</v>
      </c>
      <c r="B21" s="8">
        <v>20</v>
      </c>
      <c r="C21" s="2">
        <v>40071</v>
      </c>
      <c r="D21" s="9">
        <f t="shared" si="0"/>
        <v>40178.400000000001</v>
      </c>
      <c r="E21" s="2">
        <f t="shared" si="1"/>
        <v>11534.760000000313</v>
      </c>
      <c r="F21" s="2"/>
    </row>
    <row r="22" spans="1:6" x14ac:dyDescent="0.25">
      <c r="A22" s="1">
        <v>43738</v>
      </c>
      <c r="B22" s="8">
        <v>21</v>
      </c>
      <c r="C22" s="2">
        <v>39826</v>
      </c>
      <c r="D22" s="9">
        <f t="shared" si="0"/>
        <v>40001.120000000003</v>
      </c>
      <c r="E22" s="2">
        <f t="shared" si="1"/>
        <v>30667.014400000917</v>
      </c>
      <c r="F22" s="2"/>
    </row>
    <row r="23" spans="1:6" x14ac:dyDescent="0.25">
      <c r="A23" s="1">
        <v>43769</v>
      </c>
      <c r="B23" s="8">
        <v>22</v>
      </c>
      <c r="C23" s="2">
        <v>39692</v>
      </c>
      <c r="D23" s="9">
        <f t="shared" si="0"/>
        <v>39823.839999999997</v>
      </c>
      <c r="E23" s="2">
        <f t="shared" si="1"/>
        <v>17381.785599999079</v>
      </c>
      <c r="F23" s="2"/>
    </row>
    <row r="24" spans="1:6" x14ac:dyDescent="0.25">
      <c r="A24" s="1">
        <v>43799</v>
      </c>
      <c r="B24" s="8">
        <v>23</v>
      </c>
      <c r="C24" s="2">
        <v>39661</v>
      </c>
      <c r="D24" s="9">
        <f t="shared" si="0"/>
        <v>39646.559999999998</v>
      </c>
      <c r="E24" s="2">
        <f t="shared" si="1"/>
        <v>208.51360000006724</v>
      </c>
      <c r="F24" s="2"/>
    </row>
    <row r="25" spans="1:6" x14ac:dyDescent="0.25">
      <c r="A25" s="1">
        <v>43830</v>
      </c>
      <c r="B25" s="8">
        <v>24</v>
      </c>
      <c r="C25" s="2">
        <v>39675</v>
      </c>
      <c r="D25" s="9">
        <f t="shared" si="0"/>
        <v>39469.279999999999</v>
      </c>
      <c r="E25" s="2">
        <f t="shared" si="1"/>
        <v>42320.718400000478</v>
      </c>
      <c r="F25" s="2"/>
    </row>
    <row r="26" spans="1:6" x14ac:dyDescent="0.25">
      <c r="A26" s="1">
        <v>43861</v>
      </c>
      <c r="B26" s="8">
        <v>25</v>
      </c>
      <c r="D26" s="9">
        <f t="shared" si="0"/>
        <v>39292</v>
      </c>
      <c r="E26" s="2"/>
    </row>
    <row r="27" spans="1:6" x14ac:dyDescent="0.25">
      <c r="A27" s="1">
        <v>43890</v>
      </c>
      <c r="B27" s="8">
        <v>26</v>
      </c>
      <c r="D27" s="9">
        <f t="shared" si="0"/>
        <v>39114.720000000001</v>
      </c>
      <c r="E27" s="2"/>
    </row>
    <row r="29" spans="1:6" x14ac:dyDescent="0.25">
      <c r="E29" s="15" t="s">
        <v>12</v>
      </c>
    </row>
    <row r="30" spans="1:6" x14ac:dyDescent="0.25">
      <c r="E30" s="20">
        <f>AVERAGE(E2:E25)</f>
        <v>75796.198333333479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D9AF-2A75-4B8D-BFA7-69D093995247}">
  <dimension ref="A1:J43"/>
  <sheetViews>
    <sheetView zoomScaleNormal="100" workbookViewId="0">
      <selection activeCell="E3" sqref="E3"/>
    </sheetView>
  </sheetViews>
  <sheetFormatPr defaultRowHeight="15" x14ac:dyDescent="0.25"/>
  <cols>
    <col min="3" max="3" width="17.5703125" bestFit="1" customWidth="1"/>
    <col min="4" max="5" width="11.42578125" style="14" customWidth="1"/>
    <col min="6" max="6" width="11.42578125" style="13" customWidth="1"/>
    <col min="10" max="10" width="12.140625" customWidth="1"/>
  </cols>
  <sheetData>
    <row r="1" spans="1:10" x14ac:dyDescent="0.25">
      <c r="A1" s="3" t="s">
        <v>0</v>
      </c>
      <c r="B1" s="3" t="s">
        <v>7</v>
      </c>
      <c r="C1" s="3" t="s">
        <v>1</v>
      </c>
      <c r="D1" s="10" t="s">
        <v>14</v>
      </c>
      <c r="E1" s="10" t="s">
        <v>15</v>
      </c>
      <c r="F1" s="11" t="s">
        <v>2</v>
      </c>
      <c r="H1" s="16" t="s">
        <v>16</v>
      </c>
      <c r="I1" s="21" t="s">
        <v>18</v>
      </c>
      <c r="J1" s="4" t="s">
        <v>11</v>
      </c>
    </row>
    <row r="2" spans="1:10" x14ac:dyDescent="0.25">
      <c r="A2" s="1">
        <v>43131</v>
      </c>
      <c r="B2" s="8">
        <v>1</v>
      </c>
      <c r="C2" s="2">
        <v>43123</v>
      </c>
      <c r="D2" s="12">
        <f>C2</f>
        <v>43123</v>
      </c>
      <c r="E2" s="12">
        <f>C3-C2</f>
        <v>-62</v>
      </c>
      <c r="H2" s="19">
        <v>1</v>
      </c>
      <c r="I2" s="19">
        <v>1</v>
      </c>
    </row>
    <row r="3" spans="1:10" x14ac:dyDescent="0.25">
      <c r="A3" s="1">
        <v>43159</v>
      </c>
      <c r="B3" s="8">
        <v>2</v>
      </c>
      <c r="C3" s="2">
        <v>43061</v>
      </c>
      <c r="D3" s="14">
        <f>($H$2*C3)+((1-$H$2)*(D2+E2))</f>
        <v>43061</v>
      </c>
      <c r="E3" s="14">
        <f>($I$2*(D3-D2))+((1-$I$2)*E2)</f>
        <v>-62</v>
      </c>
      <c r="F3" s="6">
        <f>D2+E2</f>
        <v>43061</v>
      </c>
      <c r="J3" s="17">
        <f>(C3-F3)^2</f>
        <v>0</v>
      </c>
    </row>
    <row r="4" spans="1:10" x14ac:dyDescent="0.25">
      <c r="A4" s="1">
        <v>43190</v>
      </c>
      <c r="B4" s="8">
        <v>3</v>
      </c>
      <c r="C4" s="2">
        <v>42961</v>
      </c>
      <c r="D4" s="14">
        <f t="shared" ref="D4:D25" si="0">($H$2*C4)+((1-$H$2)*(D3+E3))</f>
        <v>42961</v>
      </c>
      <c r="E4" s="14">
        <f>($I$2*(D4-D3))+((1-$I$2)*E3)</f>
        <v>-100</v>
      </c>
      <c r="F4" s="6">
        <f>D3+E3</f>
        <v>42999</v>
      </c>
      <c r="J4" s="17">
        <f t="shared" ref="J4:J25" si="1">(C4-F4)^2</f>
        <v>1444</v>
      </c>
    </row>
    <row r="5" spans="1:10" x14ac:dyDescent="0.25">
      <c r="A5" s="1">
        <v>43220</v>
      </c>
      <c r="B5" s="8">
        <v>4</v>
      </c>
      <c r="C5" s="2">
        <v>42890</v>
      </c>
      <c r="D5" s="14">
        <f t="shared" si="0"/>
        <v>42890</v>
      </c>
      <c r="E5" s="14">
        <f t="shared" ref="E5:E25" si="2">($I$2*(D5-D4))+((1-$I$2)*E4)</f>
        <v>-71</v>
      </c>
      <c r="F5" s="6">
        <f t="shared" ref="F5:F26" si="3">D4+E4</f>
        <v>42861</v>
      </c>
      <c r="J5" s="17">
        <f t="shared" si="1"/>
        <v>841</v>
      </c>
    </row>
    <row r="6" spans="1:10" x14ac:dyDescent="0.25">
      <c r="A6" s="1">
        <v>43251</v>
      </c>
      <c r="B6" s="8">
        <v>5</v>
      </c>
      <c r="C6" s="2">
        <v>42868</v>
      </c>
      <c r="D6" s="14">
        <f>($H$2*C6)+((1-$H$2)*(D5+E5))</f>
        <v>42868</v>
      </c>
      <c r="E6" s="14">
        <f t="shared" si="2"/>
        <v>-22</v>
      </c>
      <c r="F6" s="6">
        <f t="shared" si="3"/>
        <v>42819</v>
      </c>
      <c r="J6" s="17">
        <f t="shared" si="1"/>
        <v>2401</v>
      </c>
    </row>
    <row r="7" spans="1:10" x14ac:dyDescent="0.25">
      <c r="A7" s="1">
        <v>43281</v>
      </c>
      <c r="B7" s="8">
        <v>6</v>
      </c>
      <c r="C7" s="2">
        <v>42858</v>
      </c>
      <c r="D7" s="14">
        <f t="shared" si="0"/>
        <v>42858</v>
      </c>
      <c r="E7" s="14">
        <f t="shared" si="2"/>
        <v>-10</v>
      </c>
      <c r="F7" s="6">
        <f t="shared" si="3"/>
        <v>42846</v>
      </c>
      <c r="J7" s="17">
        <f t="shared" si="1"/>
        <v>144</v>
      </c>
    </row>
    <row r="8" spans="1:10" x14ac:dyDescent="0.25">
      <c r="A8" s="1">
        <v>43312</v>
      </c>
      <c r="B8" s="8">
        <v>7</v>
      </c>
      <c r="C8" s="2">
        <v>42885</v>
      </c>
      <c r="D8" s="14">
        <f t="shared" si="0"/>
        <v>42885</v>
      </c>
      <c r="E8" s="14">
        <f t="shared" si="2"/>
        <v>27</v>
      </c>
      <c r="F8" s="6">
        <f t="shared" si="3"/>
        <v>42848</v>
      </c>
      <c r="J8" s="17">
        <f t="shared" si="1"/>
        <v>1369</v>
      </c>
    </row>
    <row r="9" spans="1:10" x14ac:dyDescent="0.25">
      <c r="A9" s="1">
        <v>43343</v>
      </c>
      <c r="B9" s="8">
        <v>8</v>
      </c>
      <c r="C9" s="2">
        <v>42880</v>
      </c>
      <c r="D9" s="14">
        <f t="shared" si="0"/>
        <v>42880</v>
      </c>
      <c r="E9" s="14">
        <f t="shared" si="2"/>
        <v>-5</v>
      </c>
      <c r="F9" s="6">
        <f t="shared" si="3"/>
        <v>42912</v>
      </c>
      <c r="J9" s="17">
        <f t="shared" si="1"/>
        <v>1024</v>
      </c>
    </row>
    <row r="10" spans="1:10" x14ac:dyDescent="0.25">
      <c r="A10" s="1">
        <v>43373</v>
      </c>
      <c r="B10" s="8">
        <v>9</v>
      </c>
      <c r="C10" s="2">
        <v>42705</v>
      </c>
      <c r="D10" s="14">
        <f t="shared" si="0"/>
        <v>42705</v>
      </c>
      <c r="E10" s="14">
        <f t="shared" si="2"/>
        <v>-175</v>
      </c>
      <c r="F10" s="6">
        <f t="shared" si="3"/>
        <v>42875</v>
      </c>
      <c r="J10" s="17">
        <f t="shared" si="1"/>
        <v>28900</v>
      </c>
    </row>
    <row r="11" spans="1:10" x14ac:dyDescent="0.25">
      <c r="A11" s="1">
        <v>43404</v>
      </c>
      <c r="B11" s="8">
        <v>10</v>
      </c>
      <c r="C11" s="2">
        <v>42343</v>
      </c>
      <c r="D11" s="14">
        <f t="shared" si="0"/>
        <v>42343</v>
      </c>
      <c r="E11" s="14">
        <f t="shared" si="2"/>
        <v>-362</v>
      </c>
      <c r="F11" s="6">
        <f t="shared" si="3"/>
        <v>42530</v>
      </c>
      <c r="J11" s="17">
        <f t="shared" si="1"/>
        <v>34969</v>
      </c>
    </row>
    <row r="12" spans="1:10" x14ac:dyDescent="0.25">
      <c r="A12" s="1">
        <v>43434</v>
      </c>
      <c r="B12" s="8">
        <v>11</v>
      </c>
      <c r="C12" s="2">
        <v>41894</v>
      </c>
      <c r="D12" s="14">
        <f t="shared" si="0"/>
        <v>41894</v>
      </c>
      <c r="E12" s="14">
        <f t="shared" si="2"/>
        <v>-449</v>
      </c>
      <c r="F12" s="6">
        <f t="shared" si="3"/>
        <v>41981</v>
      </c>
      <c r="J12" s="17">
        <f t="shared" si="1"/>
        <v>7569</v>
      </c>
    </row>
    <row r="13" spans="1:10" x14ac:dyDescent="0.25">
      <c r="A13" s="1">
        <v>43465</v>
      </c>
      <c r="B13" s="8">
        <v>12</v>
      </c>
      <c r="C13" s="2">
        <v>41473</v>
      </c>
      <c r="D13" s="14">
        <f t="shared" si="0"/>
        <v>41473</v>
      </c>
      <c r="E13" s="14">
        <f t="shared" si="2"/>
        <v>-421</v>
      </c>
      <c r="F13" s="6">
        <f t="shared" si="3"/>
        <v>41445</v>
      </c>
      <c r="J13" s="17">
        <f t="shared" si="1"/>
        <v>784</v>
      </c>
    </row>
    <row r="14" spans="1:10" x14ac:dyDescent="0.25">
      <c r="A14" s="1">
        <v>43496</v>
      </c>
      <c r="B14" s="8">
        <v>13</v>
      </c>
      <c r="C14" s="2">
        <v>41115</v>
      </c>
      <c r="D14" s="14">
        <f t="shared" si="0"/>
        <v>41115</v>
      </c>
      <c r="E14" s="14">
        <f t="shared" si="2"/>
        <v>-358</v>
      </c>
      <c r="F14" s="6">
        <f t="shared" si="3"/>
        <v>41052</v>
      </c>
      <c r="J14" s="17">
        <f t="shared" si="1"/>
        <v>3969</v>
      </c>
    </row>
    <row r="15" spans="1:10" x14ac:dyDescent="0.25">
      <c r="A15" s="1">
        <v>43524</v>
      </c>
      <c r="B15" s="8">
        <v>14</v>
      </c>
      <c r="C15" s="2">
        <v>40878</v>
      </c>
      <c r="D15" s="14">
        <f t="shared" si="0"/>
        <v>40878</v>
      </c>
      <c r="E15" s="14">
        <f t="shared" si="2"/>
        <v>-237</v>
      </c>
      <c r="F15" s="6">
        <f t="shared" si="3"/>
        <v>40757</v>
      </c>
      <c r="J15" s="17">
        <f t="shared" si="1"/>
        <v>14641</v>
      </c>
    </row>
    <row r="16" spans="1:10" x14ac:dyDescent="0.25">
      <c r="A16" s="1">
        <v>43555</v>
      </c>
      <c r="B16" s="8">
        <v>15</v>
      </c>
      <c r="C16" s="2">
        <v>40785</v>
      </c>
      <c r="D16" s="14">
        <f t="shared" si="0"/>
        <v>40785</v>
      </c>
      <c r="E16" s="14">
        <f t="shared" si="2"/>
        <v>-93</v>
      </c>
      <c r="F16" s="6">
        <f t="shared" si="3"/>
        <v>40641</v>
      </c>
      <c r="J16" s="17">
        <f t="shared" si="1"/>
        <v>20736</v>
      </c>
    </row>
    <row r="17" spans="1:10" x14ac:dyDescent="0.25">
      <c r="A17" s="1">
        <v>43585</v>
      </c>
      <c r="B17" s="8">
        <v>16</v>
      </c>
      <c r="C17" s="2">
        <v>40779</v>
      </c>
      <c r="D17" s="14">
        <f t="shared" si="0"/>
        <v>40779</v>
      </c>
      <c r="E17" s="14">
        <f t="shared" si="2"/>
        <v>-6</v>
      </c>
      <c r="F17" s="6">
        <f t="shared" si="3"/>
        <v>40692</v>
      </c>
      <c r="J17" s="17">
        <f t="shared" si="1"/>
        <v>7569</v>
      </c>
    </row>
    <row r="18" spans="1:10" x14ac:dyDescent="0.25">
      <c r="A18" s="1">
        <v>43616</v>
      </c>
      <c r="B18" s="8">
        <v>17</v>
      </c>
      <c r="C18" s="2">
        <v>40745</v>
      </c>
      <c r="D18" s="14">
        <f t="shared" si="0"/>
        <v>40745</v>
      </c>
      <c r="E18" s="14">
        <f t="shared" si="2"/>
        <v>-34</v>
      </c>
      <c r="F18" s="6">
        <f t="shared" si="3"/>
        <v>40773</v>
      </c>
      <c r="J18" s="17">
        <f t="shared" si="1"/>
        <v>784</v>
      </c>
    </row>
    <row r="19" spans="1:10" x14ac:dyDescent="0.25">
      <c r="A19" s="1">
        <v>43646</v>
      </c>
      <c r="B19" s="8">
        <v>18</v>
      </c>
      <c r="C19" s="2">
        <v>40629</v>
      </c>
      <c r="D19" s="14">
        <f t="shared" si="0"/>
        <v>40629</v>
      </c>
      <c r="E19" s="14">
        <f t="shared" si="2"/>
        <v>-116</v>
      </c>
      <c r="F19" s="6">
        <f t="shared" si="3"/>
        <v>40711</v>
      </c>
      <c r="J19" s="17">
        <f t="shared" si="1"/>
        <v>6724</v>
      </c>
    </row>
    <row r="20" spans="1:10" x14ac:dyDescent="0.25">
      <c r="A20" s="1">
        <v>43677</v>
      </c>
      <c r="B20" s="8">
        <v>19</v>
      </c>
      <c r="C20" s="2">
        <v>40382</v>
      </c>
      <c r="D20" s="14">
        <f t="shared" si="0"/>
        <v>40382</v>
      </c>
      <c r="E20" s="14">
        <f t="shared" si="2"/>
        <v>-247</v>
      </c>
      <c r="F20" s="6">
        <f t="shared" si="3"/>
        <v>40513</v>
      </c>
      <c r="J20" s="17">
        <f t="shared" si="1"/>
        <v>17161</v>
      </c>
    </row>
    <row r="21" spans="1:10" x14ac:dyDescent="0.25">
      <c r="A21" s="1">
        <v>43708</v>
      </c>
      <c r="B21" s="8">
        <v>20</v>
      </c>
      <c r="C21" s="2">
        <v>40071</v>
      </c>
      <c r="D21" s="14">
        <f t="shared" si="0"/>
        <v>40071</v>
      </c>
      <c r="E21" s="14">
        <f t="shared" si="2"/>
        <v>-311</v>
      </c>
      <c r="F21" s="6">
        <f t="shared" si="3"/>
        <v>40135</v>
      </c>
      <c r="J21" s="17">
        <f t="shared" si="1"/>
        <v>4096</v>
      </c>
    </row>
    <row r="22" spans="1:10" x14ac:dyDescent="0.25">
      <c r="A22" s="1">
        <v>43738</v>
      </c>
      <c r="B22" s="8">
        <v>21</v>
      </c>
      <c r="C22" s="2">
        <v>39826</v>
      </c>
      <c r="D22" s="14">
        <f t="shared" si="0"/>
        <v>39826</v>
      </c>
      <c r="E22" s="14">
        <f t="shared" si="2"/>
        <v>-245</v>
      </c>
      <c r="F22" s="6">
        <f t="shared" si="3"/>
        <v>39760</v>
      </c>
      <c r="J22" s="17">
        <f t="shared" si="1"/>
        <v>4356</v>
      </c>
    </row>
    <row r="23" spans="1:10" x14ac:dyDescent="0.25">
      <c r="A23" s="1">
        <v>43769</v>
      </c>
      <c r="B23" s="8">
        <v>22</v>
      </c>
      <c r="C23" s="2">
        <v>39692</v>
      </c>
      <c r="D23" s="14">
        <f t="shared" si="0"/>
        <v>39692</v>
      </c>
      <c r="E23" s="14">
        <f t="shared" si="2"/>
        <v>-134</v>
      </c>
      <c r="F23" s="6">
        <f t="shared" si="3"/>
        <v>39581</v>
      </c>
      <c r="J23" s="17">
        <f t="shared" si="1"/>
        <v>12321</v>
      </c>
    </row>
    <row r="24" spans="1:10" x14ac:dyDescent="0.25">
      <c r="A24" s="1">
        <v>43799</v>
      </c>
      <c r="B24" s="8">
        <v>23</v>
      </c>
      <c r="C24" s="2">
        <v>39661</v>
      </c>
      <c r="D24" s="14">
        <f t="shared" si="0"/>
        <v>39661</v>
      </c>
      <c r="E24" s="14">
        <f t="shared" si="2"/>
        <v>-31</v>
      </c>
      <c r="F24" s="6">
        <f t="shared" si="3"/>
        <v>39558</v>
      </c>
      <c r="J24" s="17">
        <f t="shared" si="1"/>
        <v>10609</v>
      </c>
    </row>
    <row r="25" spans="1:10" x14ac:dyDescent="0.25">
      <c r="A25" s="1">
        <v>43830</v>
      </c>
      <c r="B25" s="8">
        <v>24</v>
      </c>
      <c r="C25" s="2">
        <v>39675</v>
      </c>
      <c r="D25" s="14">
        <f t="shared" si="0"/>
        <v>39675</v>
      </c>
      <c r="E25" s="14">
        <f t="shared" si="2"/>
        <v>14</v>
      </c>
      <c r="F25" s="6">
        <f t="shared" si="3"/>
        <v>39630</v>
      </c>
      <c r="J25" s="17">
        <f t="shared" si="1"/>
        <v>2025</v>
      </c>
    </row>
    <row r="26" spans="1:10" x14ac:dyDescent="0.25">
      <c r="A26" s="1">
        <v>43861</v>
      </c>
      <c r="B26" s="8">
        <v>25</v>
      </c>
      <c r="F26" s="6">
        <f t="shared" si="3"/>
        <v>39689</v>
      </c>
    </row>
    <row r="27" spans="1:10" x14ac:dyDescent="0.25">
      <c r="A27" s="1">
        <v>43890</v>
      </c>
      <c r="B27" s="8">
        <v>26</v>
      </c>
      <c r="F27" s="6"/>
    </row>
    <row r="28" spans="1:10" x14ac:dyDescent="0.25">
      <c r="F28" s="6"/>
      <c r="J28" s="15" t="s">
        <v>12</v>
      </c>
    </row>
    <row r="29" spans="1:10" x14ac:dyDescent="0.25">
      <c r="F29" s="6"/>
      <c r="J29" s="18">
        <f>AVERAGE(J3:J25)</f>
        <v>8018.95652173913</v>
      </c>
    </row>
    <row r="30" spans="1:10" x14ac:dyDescent="0.25">
      <c r="F30" s="6"/>
    </row>
    <row r="31" spans="1:10" x14ac:dyDescent="0.25">
      <c r="F31" s="6"/>
    </row>
    <row r="32" spans="1:10" x14ac:dyDescent="0.25">
      <c r="F32" s="6"/>
    </row>
    <row r="33" spans="4:6" x14ac:dyDescent="0.25">
      <c r="F33" s="6"/>
    </row>
    <row r="34" spans="4:6" x14ac:dyDescent="0.25">
      <c r="F34" s="6"/>
    </row>
    <row r="35" spans="4:6" x14ac:dyDescent="0.25">
      <c r="F35" s="6"/>
    </row>
    <row r="36" spans="4:6" x14ac:dyDescent="0.25">
      <c r="F36" s="6"/>
    </row>
    <row r="37" spans="4:6" x14ac:dyDescent="0.25">
      <c r="F37" s="6"/>
    </row>
    <row r="38" spans="4:6" x14ac:dyDescent="0.25">
      <c r="F38" s="6"/>
    </row>
    <row r="39" spans="4:6" x14ac:dyDescent="0.25">
      <c r="F39" s="6"/>
    </row>
    <row r="40" spans="4:6" x14ac:dyDescent="0.25">
      <c r="F40" s="6"/>
    </row>
    <row r="41" spans="4:6" x14ac:dyDescent="0.25">
      <c r="F41" s="6"/>
    </row>
    <row r="43" spans="4:6" x14ac:dyDescent="0.25">
      <c r="D43" s="12"/>
      <c r="E43" s="12"/>
      <c r="F4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B5340-4D23-47C4-B8E3-B93F5507BE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98DFD5-886F-4F99-BD18-766476044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98D9A-65A0-4EE3-8906-A80EECA7D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Sales (Trend Fitting)</vt:lpstr>
      <vt:lpstr>Vehicle Sales (Solved-Holt)</vt:lpstr>
      <vt:lpstr>Questions</vt:lpstr>
      <vt:lpstr>Solved-Trend</vt:lpstr>
      <vt:lpstr>Solved-Holt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sajad</cp:lastModifiedBy>
  <dcterms:created xsi:type="dcterms:W3CDTF">2017-03-05T07:21:50Z</dcterms:created>
  <dcterms:modified xsi:type="dcterms:W3CDTF">2022-01-29T14:55:19Z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