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Excel Skills for Business Forecasting\Course one\Week 4\"/>
    </mc:Choice>
  </mc:AlternateContent>
  <xr:revisionPtr revIDLastSave="0" documentId="13_ncr:1_{6275C29C-B4FD-4BDF-984C-139D21D6CE44}" xr6:coauthVersionLast="47" xr6:coauthVersionMax="47" xr10:uidLastSave="{00000000-0000-0000-0000-000000000000}"/>
  <bookViews>
    <workbookView xWindow="-120" yWindow="-120" windowWidth="20730" windowHeight="11160" activeTab="1" xr2:uid="{4DDE2ABF-5F19-4108-83F6-E210DF3C0777}"/>
  </bookViews>
  <sheets>
    <sheet name="Sales" sheetId="3" r:id="rId1"/>
    <sheet name="Sales (2)" sheetId="6" r:id="rId2"/>
    <sheet name="Tourists" sheetId="5" r:id="rId3"/>
  </sheets>
  <definedNames>
    <definedName name="solver_adj" localSheetId="1" hidden="1">'Sales (2)'!$I$1:$I$2</definedName>
    <definedName name="solver_adj" localSheetId="2" hidden="1">Tourists!$I$1:$I$3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'Sales (2)'!$I$1</definedName>
    <definedName name="solver_lhs1" localSheetId="2" hidden="1">Tourists!$I$1</definedName>
    <definedName name="solver_lhs2" localSheetId="1" hidden="1">'Sales (2)'!$I$1</definedName>
    <definedName name="solver_lhs2" localSheetId="2" hidden="1">Tourists!$I$1</definedName>
    <definedName name="solver_lhs3" localSheetId="1" hidden="1">'Sales (2)'!$I$2</definedName>
    <definedName name="solver_lhs3" localSheetId="2" hidden="1">Tourists!$I$2</definedName>
    <definedName name="solver_lhs4" localSheetId="1" hidden="1">'Sales (2)'!$I$2</definedName>
    <definedName name="solver_lhs4" localSheetId="2" hidden="1">Tourists!$I$2</definedName>
    <definedName name="solver_lhs5" localSheetId="2" hidden="1">Tourists!$I$3</definedName>
    <definedName name="solver_lhs6" localSheetId="2" hidden="1">Tourists!$I$3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6</definedName>
    <definedName name="solver_nwt" localSheetId="1" hidden="1">1</definedName>
    <definedName name="solver_nwt" localSheetId="2" hidden="1">1</definedName>
    <definedName name="solver_opt" localSheetId="1" hidden="1">'Sales (2)'!$K$40</definedName>
    <definedName name="solver_opt" localSheetId="2" hidden="1">Tourists!$L$54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1</definedName>
    <definedName name="solver_rel3" localSheetId="2" hidden="1">1</definedName>
    <definedName name="solver_rel4" localSheetId="1" hidden="1">3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hs1" localSheetId="1" hidden="1">1</definedName>
    <definedName name="solver_rhs1" localSheetId="2" hidden="1">1</definedName>
    <definedName name="solver_rhs2" localSheetId="1" hidden="1">0</definedName>
    <definedName name="solver_rhs2" localSheetId="2" hidden="1">0</definedName>
    <definedName name="solver_rhs3" localSheetId="1" hidden="1">1</definedName>
    <definedName name="solver_rhs3" localSheetId="2" hidden="1">1</definedName>
    <definedName name="solver_rhs4" localSheetId="1" hidden="1">0</definedName>
    <definedName name="solver_rhs4" localSheetId="2" hidden="1">0</definedName>
    <definedName name="solver_rhs5" localSheetId="2" hidden="1">1</definedName>
    <definedName name="solver_rhs6" localSheetId="2" hidden="1">0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6" l="1"/>
  <c r="F13" i="5"/>
  <c r="D13" i="5"/>
  <c r="F6" i="5" s="1"/>
  <c r="K3" i="6"/>
  <c r="F3" i="6"/>
  <c r="D3" i="6"/>
  <c r="E3" i="6" s="1"/>
  <c r="E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2" i="3"/>
  <c r="P15" i="5"/>
  <c r="Q15" i="5" s="1"/>
  <c r="Q14" i="5"/>
  <c r="P14" i="5"/>
  <c r="P13" i="5"/>
  <c r="Q13" i="5" s="1"/>
  <c r="Q12" i="5"/>
  <c r="P12" i="5"/>
  <c r="F12" i="5"/>
  <c r="P11" i="5"/>
  <c r="Q11" i="5" s="1"/>
  <c r="P10" i="5"/>
  <c r="Q10" i="5" s="1"/>
  <c r="F10" i="5"/>
  <c r="P9" i="5"/>
  <c r="Q9" i="5" s="1"/>
  <c r="P8" i="5"/>
  <c r="Q8" i="5" s="1"/>
  <c r="F8" i="5"/>
  <c r="P7" i="5"/>
  <c r="Q7" i="5" s="1"/>
  <c r="Q6" i="5"/>
  <c r="P6" i="5"/>
  <c r="Q5" i="5"/>
  <c r="P5" i="5"/>
  <c r="F5" i="5"/>
  <c r="Q4" i="5"/>
  <c r="P4" i="5"/>
  <c r="F4" i="5"/>
  <c r="F3" i="5"/>
  <c r="F7" i="5" l="1"/>
  <c r="F9" i="5"/>
  <c r="F11" i="5"/>
  <c r="F2" i="5"/>
  <c r="F4" i="6"/>
  <c r="K4" i="6" s="1"/>
  <c r="D4" i="6"/>
  <c r="E4" i="6" s="1"/>
  <c r="F5" i="6" s="1"/>
  <c r="K5" i="6" s="1"/>
  <c r="Q17" i="5"/>
  <c r="D14" i="5" l="1"/>
  <c r="G14" i="5"/>
  <c r="J15" i="5" s="1"/>
  <c r="K15" i="5" s="1"/>
  <c r="D5" i="6"/>
  <c r="E5" i="6" s="1"/>
  <c r="D6" i="6" s="1"/>
  <c r="L15" i="5" l="1"/>
  <c r="F14" i="5"/>
  <c r="E14" i="5"/>
  <c r="F6" i="6"/>
  <c r="K6" i="6" s="1"/>
  <c r="E6" i="6"/>
  <c r="F7" i="6" s="1"/>
  <c r="K7" i="6" s="1"/>
  <c r="G15" i="5" l="1"/>
  <c r="J16" i="5" s="1"/>
  <c r="K16" i="5" s="1"/>
  <c r="D15" i="5"/>
  <c r="D7" i="6"/>
  <c r="F15" i="5" l="1"/>
  <c r="E15" i="5"/>
  <c r="G16" i="5" s="1"/>
  <c r="J17" i="5" s="1"/>
  <c r="K17" i="5" s="1"/>
  <c r="L17" i="5" s="1"/>
  <c r="L16" i="5"/>
  <c r="E7" i="6"/>
  <c r="D8" i="6" s="1"/>
  <c r="D16" i="5" l="1"/>
  <c r="F8" i="6"/>
  <c r="K8" i="6" s="1"/>
  <c r="E8" i="6"/>
  <c r="D9" i="6" s="1"/>
  <c r="E16" i="5" l="1"/>
  <c r="G17" i="5" s="1"/>
  <c r="J18" i="5" s="1"/>
  <c r="K18" i="5" s="1"/>
  <c r="F16" i="5"/>
  <c r="F9" i="6"/>
  <c r="K9" i="6" s="1"/>
  <c r="E9" i="6"/>
  <c r="F10" i="6" s="1"/>
  <c r="K10" i="6" s="1"/>
  <c r="D17" i="5" l="1"/>
  <c r="L18" i="5"/>
  <c r="D10" i="6"/>
  <c r="E10" i="6" s="1"/>
  <c r="F11" i="6" s="1"/>
  <c r="K11" i="6" s="1"/>
  <c r="F17" i="5" l="1"/>
  <c r="E17" i="5"/>
  <c r="G18" i="5" s="1"/>
  <c r="J19" i="5" s="1"/>
  <c r="K19" i="5" s="1"/>
  <c r="D11" i="6"/>
  <c r="D18" i="5" l="1"/>
  <c r="F18" i="5" s="1"/>
  <c r="L19" i="5"/>
  <c r="E11" i="6"/>
  <c r="D12" i="6" s="1"/>
  <c r="E18" i="5" l="1"/>
  <c r="G19" i="5" s="1"/>
  <c r="J20" i="5" s="1"/>
  <c r="K20" i="5" s="1"/>
  <c r="L20" i="5" s="1"/>
  <c r="E12" i="6"/>
  <c r="F13" i="6" s="1"/>
  <c r="K13" i="6" s="1"/>
  <c r="F12" i="6"/>
  <c r="K12" i="6" s="1"/>
  <c r="D19" i="5" l="1"/>
  <c r="E19" i="5" s="1"/>
  <c r="D20" i="5" s="1"/>
  <c r="D13" i="6"/>
  <c r="E13" i="6" s="1"/>
  <c r="D14" i="6" s="1"/>
  <c r="F19" i="5" l="1"/>
  <c r="G20" i="5"/>
  <c r="J21" i="5" s="1"/>
  <c r="K21" i="5" s="1"/>
  <c r="L21" i="5" s="1"/>
  <c r="F20" i="5"/>
  <c r="E20" i="5"/>
  <c r="D21" i="5" s="1"/>
  <c r="E14" i="6"/>
  <c r="F15" i="6" s="1"/>
  <c r="K15" i="6" s="1"/>
  <c r="F14" i="6"/>
  <c r="K14" i="6" s="1"/>
  <c r="G21" i="5" l="1"/>
  <c r="J22" i="5" s="1"/>
  <c r="K22" i="5" s="1"/>
  <c r="L22" i="5" s="1"/>
  <c r="F21" i="5"/>
  <c r="E21" i="5"/>
  <c r="D22" i="5" s="1"/>
  <c r="D15" i="6"/>
  <c r="E15" i="6" s="1"/>
  <c r="D16" i="6" s="1"/>
  <c r="G22" i="5" l="1"/>
  <c r="J23" i="5" s="1"/>
  <c r="K23" i="5" s="1"/>
  <c r="L23" i="5" s="1"/>
  <c r="E22" i="5"/>
  <c r="G23" i="5" s="1"/>
  <c r="J24" i="5" s="1"/>
  <c r="K24" i="5" s="1"/>
  <c r="L24" i="5" s="1"/>
  <c r="F22" i="5"/>
  <c r="F16" i="6"/>
  <c r="K16" i="6" s="1"/>
  <c r="E16" i="6"/>
  <c r="D17" i="6" s="1"/>
  <c r="D23" i="5" l="1"/>
  <c r="F23" i="5" s="1"/>
  <c r="F17" i="6"/>
  <c r="K17" i="6" s="1"/>
  <c r="E17" i="6"/>
  <c r="D18" i="6" s="1"/>
  <c r="E23" i="5" l="1"/>
  <c r="D24" i="5" s="1"/>
  <c r="F18" i="6"/>
  <c r="K18" i="6" s="1"/>
  <c r="E18" i="6"/>
  <c r="D19" i="6" s="1"/>
  <c r="G24" i="5" l="1"/>
  <c r="J25" i="5" s="1"/>
  <c r="K25" i="5" s="1"/>
  <c r="L25" i="5" s="1"/>
  <c r="F24" i="5"/>
  <c r="E24" i="5"/>
  <c r="D25" i="5" s="1"/>
  <c r="E19" i="6"/>
  <c r="D20" i="6" s="1"/>
  <c r="F19" i="6"/>
  <c r="K19" i="6" s="1"/>
  <c r="G25" i="5" l="1"/>
  <c r="J26" i="5" s="1"/>
  <c r="K26" i="5" s="1"/>
  <c r="L26" i="5" s="1"/>
  <c r="F25" i="5"/>
  <c r="E25" i="5"/>
  <c r="G26" i="5" s="1"/>
  <c r="J27" i="5" s="1"/>
  <c r="K27" i="5" s="1"/>
  <c r="L27" i="5" s="1"/>
  <c r="F20" i="6"/>
  <c r="K20" i="6" s="1"/>
  <c r="E20" i="6"/>
  <c r="D21" i="6" s="1"/>
  <c r="D26" i="5" l="1"/>
  <c r="F26" i="5" s="1"/>
  <c r="F21" i="6"/>
  <c r="K21" i="6" s="1"/>
  <c r="E21" i="6"/>
  <c r="F22" i="6" s="1"/>
  <c r="K22" i="6" s="1"/>
  <c r="E26" i="5" l="1"/>
  <c r="D27" i="5" s="1"/>
  <c r="F27" i="5" s="1"/>
  <c r="D22" i="6"/>
  <c r="E22" i="6" s="1"/>
  <c r="F23" i="6" s="1"/>
  <c r="K23" i="6" s="1"/>
  <c r="E27" i="5" l="1"/>
  <c r="G28" i="5" s="1"/>
  <c r="J29" i="5" s="1"/>
  <c r="K29" i="5" s="1"/>
  <c r="L29" i="5" s="1"/>
  <c r="G27" i="5"/>
  <c r="J28" i="5" s="1"/>
  <c r="K28" i="5" s="1"/>
  <c r="L28" i="5" s="1"/>
  <c r="D23" i="6"/>
  <c r="D28" i="5" l="1"/>
  <c r="F28" i="5" s="1"/>
  <c r="E23" i="6"/>
  <c r="D24" i="6" s="1"/>
  <c r="E28" i="5" l="1"/>
  <c r="G29" i="5" s="1"/>
  <c r="J30" i="5" s="1"/>
  <c r="K30" i="5" s="1"/>
  <c r="L30" i="5" s="1"/>
  <c r="F24" i="6"/>
  <c r="K24" i="6" s="1"/>
  <c r="E24" i="6"/>
  <c r="D25" i="6" s="1"/>
  <c r="D29" i="5" l="1"/>
  <c r="E29" i="5" s="1"/>
  <c r="G30" i="5" s="1"/>
  <c r="J31" i="5" s="1"/>
  <c r="K31" i="5" s="1"/>
  <c r="L31" i="5" s="1"/>
  <c r="F25" i="6"/>
  <c r="K25" i="6" s="1"/>
  <c r="E25" i="6"/>
  <c r="F26" i="6" s="1"/>
  <c r="K26" i="6" s="1"/>
  <c r="F29" i="5" l="1"/>
  <c r="D30" i="5"/>
  <c r="E30" i="5" s="1"/>
  <c r="D26" i="6"/>
  <c r="E26" i="6" s="1"/>
  <c r="D27" i="6" s="1"/>
  <c r="F30" i="5" l="1"/>
  <c r="G31" i="5"/>
  <c r="J32" i="5" s="1"/>
  <c r="K32" i="5" s="1"/>
  <c r="L32" i="5" s="1"/>
  <c r="D31" i="5"/>
  <c r="E27" i="6"/>
  <c r="D28" i="6" s="1"/>
  <c r="F27" i="6"/>
  <c r="K27" i="6" s="1"/>
  <c r="E31" i="5" l="1"/>
  <c r="F31" i="5"/>
  <c r="E28" i="6"/>
  <c r="D29" i="6" s="1"/>
  <c r="F28" i="6"/>
  <c r="K28" i="6" s="1"/>
  <c r="G32" i="5" l="1"/>
  <c r="J33" i="5" s="1"/>
  <c r="K33" i="5" s="1"/>
  <c r="L33" i="5" s="1"/>
  <c r="D32" i="5"/>
  <c r="F29" i="6"/>
  <c r="K29" i="6" s="1"/>
  <c r="E29" i="6"/>
  <c r="F30" i="6" s="1"/>
  <c r="K30" i="6" s="1"/>
  <c r="F32" i="5" l="1"/>
  <c r="E32" i="5"/>
  <c r="D30" i="6"/>
  <c r="E30" i="6" s="1"/>
  <c r="F31" i="6" s="1"/>
  <c r="K31" i="6" s="1"/>
  <c r="G33" i="5" l="1"/>
  <c r="J34" i="5" s="1"/>
  <c r="K34" i="5" s="1"/>
  <c r="L34" i="5" s="1"/>
  <c r="D33" i="5"/>
  <c r="D31" i="6"/>
  <c r="E31" i="6" s="1"/>
  <c r="D32" i="6" s="1"/>
  <c r="F33" i="5" l="1"/>
  <c r="E33" i="5"/>
  <c r="G34" i="5" s="1"/>
  <c r="J35" i="5" s="1"/>
  <c r="K35" i="5" s="1"/>
  <c r="L35" i="5" s="1"/>
  <c r="E32" i="6"/>
  <c r="F33" i="6" s="1"/>
  <c r="K33" i="6" s="1"/>
  <c r="F32" i="6"/>
  <c r="K32" i="6" s="1"/>
  <c r="D34" i="5" l="1"/>
  <c r="F34" i="5" s="1"/>
  <c r="D33" i="6"/>
  <c r="E33" i="6" s="1"/>
  <c r="E34" i="5" l="1"/>
  <c r="G35" i="5" s="1"/>
  <c r="J36" i="5" s="1"/>
  <c r="K36" i="5" s="1"/>
  <c r="L36" i="5" s="1"/>
  <c r="D34" i="6"/>
  <c r="E34" i="6" s="1"/>
  <c r="F35" i="6" s="1"/>
  <c r="K35" i="6" s="1"/>
  <c r="F34" i="6"/>
  <c r="K34" i="6" s="1"/>
  <c r="D35" i="5" l="1"/>
  <c r="F35" i="5" s="1"/>
  <c r="D35" i="6"/>
  <c r="E35" i="5" l="1"/>
  <c r="G36" i="5" s="1"/>
  <c r="J37" i="5" s="1"/>
  <c r="K37" i="5" s="1"/>
  <c r="L37" i="5" s="1"/>
  <c r="E35" i="6"/>
  <c r="F36" i="6" s="1"/>
  <c r="K36" i="6" s="1"/>
  <c r="D36" i="5" l="1"/>
  <c r="E36" i="5" s="1"/>
  <c r="D37" i="5" s="1"/>
  <c r="F37" i="5" s="1"/>
  <c r="D36" i="6"/>
  <c r="F36" i="5" l="1"/>
  <c r="G37" i="5"/>
  <c r="J38" i="5" s="1"/>
  <c r="K38" i="5" s="1"/>
  <c r="L38" i="5" s="1"/>
  <c r="E37" i="5"/>
  <c r="G38" i="5" s="1"/>
  <c r="J39" i="5" s="1"/>
  <c r="K39" i="5" s="1"/>
  <c r="L39" i="5" s="1"/>
  <c r="E36" i="6"/>
  <c r="F37" i="6" s="1"/>
  <c r="K37" i="6" s="1"/>
  <c r="D38" i="5" l="1"/>
  <c r="F38" i="5" s="1"/>
  <c r="D37" i="6"/>
  <c r="E37" i="6" s="1"/>
  <c r="D38" i="6" s="1"/>
  <c r="E38" i="5" l="1"/>
  <c r="D39" i="5" s="1"/>
  <c r="F39" i="5" s="1"/>
  <c r="E38" i="6"/>
  <c r="F39" i="6" s="1"/>
  <c r="F38" i="6"/>
  <c r="K38" i="6" s="1"/>
  <c r="K40" i="6" s="1"/>
  <c r="G39" i="5" l="1"/>
  <c r="J40" i="5" s="1"/>
  <c r="K40" i="5" s="1"/>
  <c r="L40" i="5" s="1"/>
  <c r="E39" i="5"/>
  <c r="D40" i="5" s="1"/>
  <c r="F40" i="5" s="1"/>
  <c r="F40" i="6"/>
  <c r="E40" i="5" l="1"/>
  <c r="D41" i="5" s="1"/>
  <c r="E41" i="5" s="1"/>
  <c r="D42" i="5" s="1"/>
  <c r="G40" i="5"/>
  <c r="J41" i="5" s="1"/>
  <c r="K41" i="5" s="1"/>
  <c r="L41" i="5" s="1"/>
  <c r="G41" i="5" l="1"/>
  <c r="J42" i="5" s="1"/>
  <c r="K42" i="5" s="1"/>
  <c r="L42" i="5" s="1"/>
  <c r="F41" i="5"/>
  <c r="F42" i="5"/>
  <c r="E42" i="5"/>
  <c r="G43" i="5" s="1"/>
  <c r="J44" i="5" s="1"/>
  <c r="K44" i="5" s="1"/>
  <c r="L44" i="5" s="1"/>
  <c r="G42" i="5"/>
  <c r="J43" i="5" s="1"/>
  <c r="K43" i="5" s="1"/>
  <c r="L43" i="5" s="1"/>
  <c r="D43" i="5" l="1"/>
  <c r="F43" i="5" l="1"/>
  <c r="E43" i="5"/>
  <c r="G44" i="5" s="1"/>
  <c r="J45" i="5" s="1"/>
  <c r="K45" i="5" s="1"/>
  <c r="L45" i="5" s="1"/>
  <c r="D44" i="5" l="1"/>
  <c r="E44" i="5" l="1"/>
  <c r="G45" i="5" s="1"/>
  <c r="J46" i="5" s="1"/>
  <c r="K46" i="5" s="1"/>
  <c r="L46" i="5" s="1"/>
  <c r="F44" i="5"/>
  <c r="D45" i="5" l="1"/>
  <c r="F45" i="5" s="1"/>
  <c r="E45" i="5" l="1"/>
  <c r="G46" i="5" s="1"/>
  <c r="J47" i="5" s="1"/>
  <c r="K47" i="5" s="1"/>
  <c r="L47" i="5" s="1"/>
  <c r="D46" i="5" l="1"/>
  <c r="F46" i="5" s="1"/>
  <c r="E46" i="5" l="1"/>
  <c r="G47" i="5" s="1"/>
  <c r="J48" i="5" s="1"/>
  <c r="K48" i="5" s="1"/>
  <c r="L48" i="5" s="1"/>
  <c r="D47" i="5" l="1"/>
  <c r="E47" i="5" l="1"/>
  <c r="G48" i="5" s="1"/>
  <c r="J49" i="5" s="1"/>
  <c r="K49" i="5" s="1"/>
  <c r="L49" i="5" s="1"/>
  <c r="F47" i="5"/>
  <c r="D48" i="5" l="1"/>
  <c r="F48" i="5" s="1"/>
  <c r="E48" i="5" l="1"/>
  <c r="D49" i="5" s="1"/>
  <c r="F49" i="5" l="1"/>
  <c r="E49" i="5"/>
  <c r="G59" i="5" s="1"/>
  <c r="G49" i="5"/>
  <c r="J50" i="5" s="1"/>
  <c r="K50" i="5" s="1"/>
  <c r="G56" i="5" l="1"/>
  <c r="G55" i="5"/>
  <c r="G50" i="5"/>
  <c r="G54" i="5"/>
  <c r="G51" i="5"/>
  <c r="G60" i="5"/>
  <c r="G58" i="5"/>
  <c r="G61" i="5"/>
  <c r="G52" i="5"/>
  <c r="G53" i="5"/>
  <c r="G57" i="5"/>
  <c r="L50" i="5"/>
  <c r="L54" i="5" s="1"/>
  <c r="L57" i="5" s="1"/>
  <c r="K54" i="5"/>
</calcChain>
</file>

<file path=xl/sharedStrings.xml><?xml version="1.0" encoding="utf-8"?>
<sst xmlns="http://schemas.openxmlformats.org/spreadsheetml/2006/main" count="35" uniqueCount="28">
  <si>
    <t>Quarter</t>
  </si>
  <si>
    <t>Error</t>
  </si>
  <si>
    <t>MAE</t>
  </si>
  <si>
    <t>MSE</t>
  </si>
  <si>
    <t>Time (t)</t>
  </si>
  <si>
    <t>Sales  ($ millions)</t>
  </si>
  <si>
    <t>Time</t>
  </si>
  <si>
    <t>Date</t>
  </si>
  <si>
    <t>Arrivals</t>
  </si>
  <si>
    <t>Level</t>
  </si>
  <si>
    <t>Trend</t>
  </si>
  <si>
    <t>Seasonal</t>
  </si>
  <si>
    <t>Forecast</t>
  </si>
  <si>
    <t>alpha</t>
  </si>
  <si>
    <t>ABS_Error</t>
  </si>
  <si>
    <t>SQ_Error</t>
  </si>
  <si>
    <t>beta</t>
  </si>
  <si>
    <t>initial trend calculation</t>
  </si>
  <si>
    <t>gamma</t>
  </si>
  <si>
    <t>year 1</t>
  </si>
  <si>
    <t>year 2</t>
  </si>
  <si>
    <t>y2-y1</t>
  </si>
  <si>
    <t>(y2-y1)/12</t>
  </si>
  <si>
    <t>initial trend</t>
  </si>
  <si>
    <t>RMSE</t>
  </si>
  <si>
    <t>Alpha</t>
  </si>
  <si>
    <t>Beta</t>
  </si>
  <si>
    <t>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</si>
</sst>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"/>
    <numFmt numFmtId="166" formatCode="0;\-0;0;@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65" fontId="0" fillId="0" borderId="0" xfId="0" applyNumberFormat="1"/>
    <xf numFmtId="0" fontId="0" fillId="0" borderId="0" xfId="0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/>
    <xf numFmtId="164" fontId="3" fillId="0" borderId="0" xfId="0" applyNumberFormat="1" applyFont="1" applyAlignment="1">
      <alignment horizontal="left"/>
    </xf>
    <xf numFmtId="166" fontId="3" fillId="0" borderId="0" xfId="0" applyNumberFormat="1" applyFont="1"/>
    <xf numFmtId="0" fontId="2" fillId="3" borderId="0" xfId="0" applyFon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1" fillId="3" borderId="0" xfId="0" applyFont="1" applyFill="1"/>
    <xf numFmtId="0" fontId="0" fillId="3" borderId="0" xfId="0" applyFill="1"/>
    <xf numFmtId="166" fontId="3" fillId="6" borderId="0" xfId="0" applyNumberFormat="1" applyFont="1" applyFill="1"/>
    <xf numFmtId="166" fontId="0" fillId="0" borderId="0" xfId="0" applyNumberFormat="1"/>
    <xf numFmtId="166" fontId="0" fillId="7" borderId="0" xfId="0" applyNumberFormat="1" applyFill="1"/>
    <xf numFmtId="0" fontId="1" fillId="5" borderId="0" xfId="0" applyFont="1" applyFill="1"/>
    <xf numFmtId="0" fontId="4" fillId="8" borderId="0" xfId="0" applyFont="1" applyFill="1"/>
    <xf numFmtId="0" fontId="2" fillId="9" borderId="0" xfId="0" applyFont="1" applyFill="1"/>
    <xf numFmtId="2" fontId="0" fillId="0" borderId="0" xfId="0" applyNumberFormat="1"/>
    <xf numFmtId="0" fontId="0" fillId="10" borderId="0" xfId="0" applyFill="1"/>
    <xf numFmtId="2" fontId="0" fillId="10" borderId="0" xfId="0" applyNumberFormat="1" applyFill="1"/>
    <xf numFmtId="167" fontId="0" fillId="7" borderId="0" xfId="0" applyNumberFormat="1" applyFill="1"/>
    <xf numFmtId="1" fontId="0" fillId="7" borderId="0" xfId="0" applyNumberFormat="1" applyFill="1"/>
    <xf numFmtId="2" fontId="2" fillId="3" borderId="0" xfId="0" applyNumberFormat="1" applyFont="1" applyFill="1"/>
    <xf numFmtId="2" fontId="1" fillId="3" borderId="0" xfId="0" applyNumberFormat="1" applyFont="1" applyFill="1"/>
    <xf numFmtId="0" fontId="1" fillId="10" borderId="0" xfId="0" applyFont="1" applyFill="1" applyAlignment="1">
      <alignment wrapText="1"/>
    </xf>
    <xf numFmtId="165" fontId="1" fillId="10" borderId="0" xfId="0" applyNumberFormat="1" applyFont="1" applyFill="1" applyAlignment="1">
      <alignment wrapText="1"/>
    </xf>
    <xf numFmtId="2" fontId="0" fillId="12" borderId="0" xfId="0" applyNumberFormat="1" applyFill="1"/>
    <xf numFmtId="1" fontId="0" fillId="12" borderId="0" xfId="0" applyNumberFormat="1" applyFill="1"/>
    <xf numFmtId="0" fontId="1" fillId="11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0" fontId="0" fillId="13" borderId="0" xfId="0" applyFill="1"/>
    <xf numFmtId="2" fontId="0" fillId="1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Sales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94422572178478"/>
                  <c:y val="-4.92647273257509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Sales!$C$2:$C$38</c:f>
              <c:numCache>
                <c:formatCode>0.0</c:formatCode>
                <c:ptCount val="37"/>
                <c:pt idx="0">
                  <c:v>15627</c:v>
                </c:pt>
                <c:pt idx="1">
                  <c:v>14927</c:v>
                </c:pt>
                <c:pt idx="2">
                  <c:v>15407</c:v>
                </c:pt>
                <c:pt idx="3">
                  <c:v>15568</c:v>
                </c:pt>
                <c:pt idx="4">
                  <c:v>15655</c:v>
                </c:pt>
                <c:pt idx="5">
                  <c:v>16503</c:v>
                </c:pt>
                <c:pt idx="6">
                  <c:v>17041</c:v>
                </c:pt>
                <c:pt idx="7">
                  <c:v>16853</c:v>
                </c:pt>
                <c:pt idx="8">
                  <c:v>17374</c:v>
                </c:pt>
                <c:pt idx="9">
                  <c:v>17386</c:v>
                </c:pt>
                <c:pt idx="10">
                  <c:v>16220</c:v>
                </c:pt>
                <c:pt idx="11">
                  <c:v>16380</c:v>
                </c:pt>
                <c:pt idx="12">
                  <c:v>16578</c:v>
                </c:pt>
                <c:pt idx="13">
                  <c:v>16938</c:v>
                </c:pt>
                <c:pt idx="14">
                  <c:v>18047</c:v>
                </c:pt>
                <c:pt idx="15">
                  <c:v>17569</c:v>
                </c:pt>
                <c:pt idx="16">
                  <c:v>18533</c:v>
                </c:pt>
                <c:pt idx="17">
                  <c:v>17877</c:v>
                </c:pt>
                <c:pt idx="18">
                  <c:v>17404</c:v>
                </c:pt>
                <c:pt idx="19">
                  <c:v>17697</c:v>
                </c:pt>
                <c:pt idx="20">
                  <c:v>19301</c:v>
                </c:pt>
                <c:pt idx="21">
                  <c:v>19440</c:v>
                </c:pt>
                <c:pt idx="22">
                  <c:v>19490</c:v>
                </c:pt>
                <c:pt idx="23">
                  <c:v>19822</c:v>
                </c:pt>
                <c:pt idx="24">
                  <c:v>20291</c:v>
                </c:pt>
                <c:pt idx="25">
                  <c:v>19956</c:v>
                </c:pt>
                <c:pt idx="26">
                  <c:v>20658</c:v>
                </c:pt>
                <c:pt idx="27">
                  <c:v>21914</c:v>
                </c:pt>
                <c:pt idx="28">
                  <c:v>21550</c:v>
                </c:pt>
                <c:pt idx="29">
                  <c:v>20840</c:v>
                </c:pt>
                <c:pt idx="30">
                  <c:v>21739</c:v>
                </c:pt>
                <c:pt idx="31">
                  <c:v>21998</c:v>
                </c:pt>
                <c:pt idx="32">
                  <c:v>21870</c:v>
                </c:pt>
                <c:pt idx="33">
                  <c:v>23310</c:v>
                </c:pt>
                <c:pt idx="34">
                  <c:v>23953</c:v>
                </c:pt>
                <c:pt idx="35">
                  <c:v>23787</c:v>
                </c:pt>
                <c:pt idx="36">
                  <c:v>24520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A-4158-81B1-604823C19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6111"/>
        <c:axId val="67503199"/>
      </c:lineChart>
      <c:catAx>
        <c:axId val="6750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3199"/>
        <c:crosses val="autoZero"/>
        <c:auto val="1"/>
        <c:lblAlgn val="ctr"/>
        <c:lblOffset val="100"/>
        <c:noMultiLvlLbl val="0"/>
      </c:catAx>
      <c:valAx>
        <c:axId val="675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(2)'!$C$1</c:f>
              <c:strCache>
                <c:ptCount val="1"/>
                <c:pt idx="0">
                  <c:v>Sales  ($ 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(2)'!$B$2:$B$41</c:f>
              <c:numCache>
                <c:formatCode>mmm\-yyyy</c:formatCode>
                <c:ptCount val="40"/>
                <c:pt idx="0">
                  <c:v>41061</c:v>
                </c:pt>
                <c:pt idx="1">
                  <c:v>41153</c:v>
                </c:pt>
                <c:pt idx="2">
                  <c:v>41244</c:v>
                </c:pt>
                <c:pt idx="3">
                  <c:v>41334</c:v>
                </c:pt>
                <c:pt idx="4">
                  <c:v>41426</c:v>
                </c:pt>
                <c:pt idx="5">
                  <c:v>41518</c:v>
                </c:pt>
                <c:pt idx="6">
                  <c:v>41609</c:v>
                </c:pt>
                <c:pt idx="7">
                  <c:v>41699</c:v>
                </c:pt>
                <c:pt idx="8">
                  <c:v>41791</c:v>
                </c:pt>
                <c:pt idx="9">
                  <c:v>41883</c:v>
                </c:pt>
                <c:pt idx="10">
                  <c:v>41974</c:v>
                </c:pt>
                <c:pt idx="11">
                  <c:v>42064</c:v>
                </c:pt>
                <c:pt idx="12">
                  <c:v>42156</c:v>
                </c:pt>
                <c:pt idx="13">
                  <c:v>42248</c:v>
                </c:pt>
                <c:pt idx="14">
                  <c:v>42339</c:v>
                </c:pt>
                <c:pt idx="15">
                  <c:v>42430</c:v>
                </c:pt>
                <c:pt idx="16">
                  <c:v>42522</c:v>
                </c:pt>
                <c:pt idx="17">
                  <c:v>42614</c:v>
                </c:pt>
                <c:pt idx="18">
                  <c:v>42705</c:v>
                </c:pt>
                <c:pt idx="19">
                  <c:v>42795</c:v>
                </c:pt>
                <c:pt idx="20">
                  <c:v>42887</c:v>
                </c:pt>
                <c:pt idx="21">
                  <c:v>42979</c:v>
                </c:pt>
                <c:pt idx="22">
                  <c:v>43070</c:v>
                </c:pt>
                <c:pt idx="23">
                  <c:v>43160</c:v>
                </c:pt>
                <c:pt idx="24">
                  <c:v>43252</c:v>
                </c:pt>
                <c:pt idx="25">
                  <c:v>43344</c:v>
                </c:pt>
                <c:pt idx="26">
                  <c:v>43435</c:v>
                </c:pt>
                <c:pt idx="27">
                  <c:v>43525</c:v>
                </c:pt>
                <c:pt idx="28">
                  <c:v>43617</c:v>
                </c:pt>
                <c:pt idx="29">
                  <c:v>43709</c:v>
                </c:pt>
                <c:pt idx="30">
                  <c:v>43800</c:v>
                </c:pt>
                <c:pt idx="31">
                  <c:v>43891</c:v>
                </c:pt>
                <c:pt idx="32">
                  <c:v>43983</c:v>
                </c:pt>
                <c:pt idx="33">
                  <c:v>44075</c:v>
                </c:pt>
                <c:pt idx="34">
                  <c:v>44166</c:v>
                </c:pt>
                <c:pt idx="35">
                  <c:v>44256</c:v>
                </c:pt>
                <c:pt idx="36">
                  <c:v>44348</c:v>
                </c:pt>
                <c:pt idx="37">
                  <c:v>44440</c:v>
                </c:pt>
                <c:pt idx="38">
                  <c:v>44531</c:v>
                </c:pt>
                <c:pt idx="39">
                  <c:v>44621</c:v>
                </c:pt>
              </c:numCache>
            </c:numRef>
          </c:cat>
          <c:val>
            <c:numRef>
              <c:f>'Sales (2)'!$C$2:$C$41</c:f>
              <c:numCache>
                <c:formatCode>0.0</c:formatCode>
                <c:ptCount val="40"/>
                <c:pt idx="0">
                  <c:v>15627</c:v>
                </c:pt>
                <c:pt idx="1">
                  <c:v>14927</c:v>
                </c:pt>
                <c:pt idx="2">
                  <c:v>15407</c:v>
                </c:pt>
                <c:pt idx="3">
                  <c:v>15568</c:v>
                </c:pt>
                <c:pt idx="4">
                  <c:v>15655</c:v>
                </c:pt>
                <c:pt idx="5">
                  <c:v>16503</c:v>
                </c:pt>
                <c:pt idx="6">
                  <c:v>17041</c:v>
                </c:pt>
                <c:pt idx="7">
                  <c:v>16853</c:v>
                </c:pt>
                <c:pt idx="8">
                  <c:v>17374</c:v>
                </c:pt>
                <c:pt idx="9">
                  <c:v>17386</c:v>
                </c:pt>
                <c:pt idx="10">
                  <c:v>16220</c:v>
                </c:pt>
                <c:pt idx="11">
                  <c:v>16380</c:v>
                </c:pt>
                <c:pt idx="12">
                  <c:v>16578</c:v>
                </c:pt>
                <c:pt idx="13">
                  <c:v>16938</c:v>
                </c:pt>
                <c:pt idx="14">
                  <c:v>18047</c:v>
                </c:pt>
                <c:pt idx="15">
                  <c:v>17569</c:v>
                </c:pt>
                <c:pt idx="16">
                  <c:v>18533</c:v>
                </c:pt>
                <c:pt idx="17">
                  <c:v>17877</c:v>
                </c:pt>
                <c:pt idx="18">
                  <c:v>17404</c:v>
                </c:pt>
                <c:pt idx="19">
                  <c:v>17697</c:v>
                </c:pt>
                <c:pt idx="20">
                  <c:v>19301</c:v>
                </c:pt>
                <c:pt idx="21">
                  <c:v>19440</c:v>
                </c:pt>
                <c:pt idx="22">
                  <c:v>19490</c:v>
                </c:pt>
                <c:pt idx="23">
                  <c:v>19822</c:v>
                </c:pt>
                <c:pt idx="24">
                  <c:v>20291</c:v>
                </c:pt>
                <c:pt idx="25">
                  <c:v>19956</c:v>
                </c:pt>
                <c:pt idx="26">
                  <c:v>20658</c:v>
                </c:pt>
                <c:pt idx="27">
                  <c:v>21914</c:v>
                </c:pt>
                <c:pt idx="28">
                  <c:v>21550</c:v>
                </c:pt>
                <c:pt idx="29">
                  <c:v>20840</c:v>
                </c:pt>
                <c:pt idx="30">
                  <c:v>21739</c:v>
                </c:pt>
                <c:pt idx="31">
                  <c:v>21998</c:v>
                </c:pt>
                <c:pt idx="32">
                  <c:v>21870</c:v>
                </c:pt>
                <c:pt idx="33">
                  <c:v>23310</c:v>
                </c:pt>
                <c:pt idx="34">
                  <c:v>23953</c:v>
                </c:pt>
                <c:pt idx="35">
                  <c:v>23787</c:v>
                </c:pt>
                <c:pt idx="36">
                  <c:v>24520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9-44CC-866E-0E46E91991B6}"/>
            </c:ext>
          </c:extLst>
        </c:ser>
        <c:ser>
          <c:idx val="1"/>
          <c:order val="1"/>
          <c:tx>
            <c:strRef>
              <c:f>'Sales (2)'!$F$1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(2)'!$B$2:$B$41</c:f>
              <c:numCache>
                <c:formatCode>mmm\-yyyy</c:formatCode>
                <c:ptCount val="40"/>
                <c:pt idx="0">
                  <c:v>41061</c:v>
                </c:pt>
                <c:pt idx="1">
                  <c:v>41153</c:v>
                </c:pt>
                <c:pt idx="2">
                  <c:v>41244</c:v>
                </c:pt>
                <c:pt idx="3">
                  <c:v>41334</c:v>
                </c:pt>
                <c:pt idx="4">
                  <c:v>41426</c:v>
                </c:pt>
                <c:pt idx="5">
                  <c:v>41518</c:v>
                </c:pt>
                <c:pt idx="6">
                  <c:v>41609</c:v>
                </c:pt>
                <c:pt idx="7">
                  <c:v>41699</c:v>
                </c:pt>
                <c:pt idx="8">
                  <c:v>41791</c:v>
                </c:pt>
                <c:pt idx="9">
                  <c:v>41883</c:v>
                </c:pt>
                <c:pt idx="10">
                  <c:v>41974</c:v>
                </c:pt>
                <c:pt idx="11">
                  <c:v>42064</c:v>
                </c:pt>
                <c:pt idx="12">
                  <c:v>42156</c:v>
                </c:pt>
                <c:pt idx="13">
                  <c:v>42248</c:v>
                </c:pt>
                <c:pt idx="14">
                  <c:v>42339</c:v>
                </c:pt>
                <c:pt idx="15">
                  <c:v>42430</c:v>
                </c:pt>
                <c:pt idx="16">
                  <c:v>42522</c:v>
                </c:pt>
                <c:pt idx="17">
                  <c:v>42614</c:v>
                </c:pt>
                <c:pt idx="18">
                  <c:v>42705</c:v>
                </c:pt>
                <c:pt idx="19">
                  <c:v>42795</c:v>
                </c:pt>
                <c:pt idx="20">
                  <c:v>42887</c:v>
                </c:pt>
                <c:pt idx="21">
                  <c:v>42979</c:v>
                </c:pt>
                <c:pt idx="22">
                  <c:v>43070</c:v>
                </c:pt>
                <c:pt idx="23">
                  <c:v>43160</c:v>
                </c:pt>
                <c:pt idx="24">
                  <c:v>43252</c:v>
                </c:pt>
                <c:pt idx="25">
                  <c:v>43344</c:v>
                </c:pt>
                <c:pt idx="26">
                  <c:v>43435</c:v>
                </c:pt>
                <c:pt idx="27">
                  <c:v>43525</c:v>
                </c:pt>
                <c:pt idx="28">
                  <c:v>43617</c:v>
                </c:pt>
                <c:pt idx="29">
                  <c:v>43709</c:v>
                </c:pt>
                <c:pt idx="30">
                  <c:v>43800</c:v>
                </c:pt>
                <c:pt idx="31">
                  <c:v>43891</c:v>
                </c:pt>
                <c:pt idx="32">
                  <c:v>43983</c:v>
                </c:pt>
                <c:pt idx="33">
                  <c:v>44075</c:v>
                </c:pt>
                <c:pt idx="34">
                  <c:v>44166</c:v>
                </c:pt>
                <c:pt idx="35">
                  <c:v>44256</c:v>
                </c:pt>
                <c:pt idx="36">
                  <c:v>44348</c:v>
                </c:pt>
                <c:pt idx="37">
                  <c:v>44440</c:v>
                </c:pt>
                <c:pt idx="38">
                  <c:v>44531</c:v>
                </c:pt>
                <c:pt idx="39">
                  <c:v>44621</c:v>
                </c:pt>
              </c:numCache>
            </c:numRef>
          </c:cat>
          <c:val>
            <c:numRef>
              <c:f>'Sales (2)'!$F$2:$F$41</c:f>
              <c:numCache>
                <c:formatCode>0.00</c:formatCode>
                <c:ptCount val="40"/>
                <c:pt idx="1">
                  <c:v>14927</c:v>
                </c:pt>
                <c:pt idx="2">
                  <c:v>14227</c:v>
                </c:pt>
                <c:pt idx="3">
                  <c:v>14861.303380059857</c:v>
                </c:pt>
                <c:pt idx="4">
                  <c:v>15168.639266816293</c:v>
                </c:pt>
                <c:pt idx="5">
                  <c:v>15351.533523384012</c:v>
                </c:pt>
                <c:pt idx="6">
                  <c:v>16372.331683968348</c:v>
                </c:pt>
                <c:pt idx="7">
                  <c:v>17050.390836834184</c:v>
                </c:pt>
                <c:pt idx="8">
                  <c:v>16867.136086715451</c:v>
                </c:pt>
                <c:pt idx="9">
                  <c:v>17445.395962261133</c:v>
                </c:pt>
                <c:pt idx="10">
                  <c:v>17472.791963901171</c:v>
                </c:pt>
                <c:pt idx="11">
                  <c:v>16140.255591028388</c:v>
                </c:pt>
                <c:pt idx="12">
                  <c:v>16274.355123240692</c:v>
                </c:pt>
                <c:pt idx="13">
                  <c:v>16523.017393823076</c:v>
                </c:pt>
                <c:pt idx="14">
                  <c:v>16951.158965858533</c:v>
                </c:pt>
                <c:pt idx="15">
                  <c:v>18222.421356072275</c:v>
                </c:pt>
                <c:pt idx="16">
                  <c:v>17709.054688623659</c:v>
                </c:pt>
                <c:pt idx="17">
                  <c:v>18750.937959755018</c:v>
                </c:pt>
                <c:pt idx="18">
                  <c:v>18018.310069650775</c:v>
                </c:pt>
                <c:pt idx="19">
                  <c:v>17425.041756643161</c:v>
                </c:pt>
                <c:pt idx="20">
                  <c:v>17725.531450011669</c:v>
                </c:pt>
                <c:pt idx="21">
                  <c:v>19547.976601915187</c:v>
                </c:pt>
                <c:pt idx="22">
                  <c:v>19744.853616941098</c:v>
                </c:pt>
                <c:pt idx="23">
                  <c:v>19756.593162065266</c:v>
                </c:pt>
                <c:pt idx="24">
                  <c:v>20085.499682662397</c:v>
                </c:pt>
                <c:pt idx="25">
                  <c:v>20584.361048133167</c:v>
                </c:pt>
                <c:pt idx="26">
                  <c:v>20176.584121275675</c:v>
                </c:pt>
                <c:pt idx="27">
                  <c:v>20912.821553622365</c:v>
                </c:pt>
                <c:pt idx="28">
                  <c:v>22321.741240610361</c:v>
                </c:pt>
                <c:pt idx="29">
                  <c:v>21902.576461710956</c:v>
                </c:pt>
                <c:pt idx="30">
                  <c:v>21018.360578082753</c:v>
                </c:pt>
                <c:pt idx="31">
                  <c:v>21963.037197573631</c:v>
                </c:pt>
                <c:pt idx="32">
                  <c:v>22259.541309490938</c:v>
                </c:pt>
                <c:pt idx="33">
                  <c:v>22082.200465235361</c:v>
                </c:pt>
                <c:pt idx="34">
                  <c:v>23664.952903698435</c:v>
                </c:pt>
                <c:pt idx="35">
                  <c:v>24401.72821393095</c:v>
                </c:pt>
                <c:pt idx="36">
                  <c:v>24168.506261087889</c:v>
                </c:pt>
                <c:pt idx="37" formatCode="0">
                  <c:v>24919.377350780967</c:v>
                </c:pt>
                <c:pt idx="38" formatCode="0">
                  <c:v>25334.817457839064</c:v>
                </c:pt>
                <c:pt idx="39" formatCode="0">
                  <c:v>25750.257564897165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9-44CC-866E-0E46E9199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475328"/>
        <c:axId val="485460768"/>
      </c:lineChart>
      <c:dateAx>
        <c:axId val="48547532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60768"/>
        <c:crosses val="autoZero"/>
        <c:auto val="1"/>
        <c:lblOffset val="100"/>
        <c:baseTimeUnit val="months"/>
      </c:dateAx>
      <c:valAx>
        <c:axId val="4854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Tourist Arrivals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Tourists!$C$1</c:f>
              <c:strCache>
                <c:ptCount val="1"/>
                <c:pt idx="0">
                  <c:v>Arrivals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Tourists!$C$2:$C$61</c:f>
              <c:numCache>
                <c:formatCode>0;\-0;0;@</c:formatCode>
                <c:ptCount val="60"/>
                <c:pt idx="0">
                  <c:v>1100</c:v>
                </c:pt>
                <c:pt idx="1">
                  <c:v>1700</c:v>
                </c:pt>
                <c:pt idx="2">
                  <c:v>1100</c:v>
                </c:pt>
                <c:pt idx="3">
                  <c:v>1100</c:v>
                </c:pt>
                <c:pt idx="4">
                  <c:v>900</c:v>
                </c:pt>
                <c:pt idx="5">
                  <c:v>800</c:v>
                </c:pt>
                <c:pt idx="6">
                  <c:v>700</c:v>
                </c:pt>
                <c:pt idx="7">
                  <c:v>900</c:v>
                </c:pt>
                <c:pt idx="8">
                  <c:v>900</c:v>
                </c:pt>
                <c:pt idx="9">
                  <c:v>800</c:v>
                </c:pt>
                <c:pt idx="10">
                  <c:v>800</c:v>
                </c:pt>
                <c:pt idx="11">
                  <c:v>800</c:v>
                </c:pt>
                <c:pt idx="12">
                  <c:v>1300</c:v>
                </c:pt>
                <c:pt idx="13">
                  <c:v>1800</c:v>
                </c:pt>
                <c:pt idx="14">
                  <c:v>1100</c:v>
                </c:pt>
                <c:pt idx="15">
                  <c:v>1200</c:v>
                </c:pt>
                <c:pt idx="16">
                  <c:v>1100</c:v>
                </c:pt>
                <c:pt idx="17">
                  <c:v>1000</c:v>
                </c:pt>
                <c:pt idx="18">
                  <c:v>800</c:v>
                </c:pt>
                <c:pt idx="19">
                  <c:v>1200</c:v>
                </c:pt>
                <c:pt idx="20">
                  <c:v>1100</c:v>
                </c:pt>
                <c:pt idx="21">
                  <c:v>900</c:v>
                </c:pt>
                <c:pt idx="22">
                  <c:v>1000</c:v>
                </c:pt>
                <c:pt idx="23">
                  <c:v>1000</c:v>
                </c:pt>
                <c:pt idx="24">
                  <c:v>1400</c:v>
                </c:pt>
                <c:pt idx="25">
                  <c:v>2000</c:v>
                </c:pt>
                <c:pt idx="26">
                  <c:v>1300</c:v>
                </c:pt>
                <c:pt idx="27">
                  <c:v>1300</c:v>
                </c:pt>
                <c:pt idx="28">
                  <c:v>1200</c:v>
                </c:pt>
                <c:pt idx="29">
                  <c:v>1300</c:v>
                </c:pt>
                <c:pt idx="30">
                  <c:v>900</c:v>
                </c:pt>
                <c:pt idx="31">
                  <c:v>1200</c:v>
                </c:pt>
                <c:pt idx="32">
                  <c:v>1300</c:v>
                </c:pt>
                <c:pt idx="33">
                  <c:v>1200</c:v>
                </c:pt>
                <c:pt idx="34">
                  <c:v>1100</c:v>
                </c:pt>
                <c:pt idx="35">
                  <c:v>1400</c:v>
                </c:pt>
                <c:pt idx="36">
                  <c:v>1600</c:v>
                </c:pt>
                <c:pt idx="37">
                  <c:v>2100</c:v>
                </c:pt>
                <c:pt idx="38">
                  <c:v>2100</c:v>
                </c:pt>
                <c:pt idx="39">
                  <c:v>1400</c:v>
                </c:pt>
                <c:pt idx="40">
                  <c:v>1500</c:v>
                </c:pt>
                <c:pt idx="41">
                  <c:v>1300</c:v>
                </c:pt>
                <c:pt idx="42">
                  <c:v>1200</c:v>
                </c:pt>
                <c:pt idx="43">
                  <c:v>1400</c:v>
                </c:pt>
                <c:pt idx="44">
                  <c:v>1400</c:v>
                </c:pt>
                <c:pt idx="45">
                  <c:v>1500</c:v>
                </c:pt>
                <c:pt idx="46">
                  <c:v>1500</c:v>
                </c:pt>
                <c:pt idx="47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6-417F-B1E8-61646A8EA358}"/>
            </c:ext>
          </c:extLst>
        </c:ser>
        <c:ser>
          <c:idx val="1"/>
          <c:order val="1"/>
          <c:tx>
            <c:strRef>
              <c:f>Tourists!$G$1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Tourists!$B$2:$B$61</c:f>
              <c:numCache>
                <c:formatCode>mmm\-yyyy</c:formatCode>
                <c:ptCount val="60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43221</c:v>
                </c:pt>
                <c:pt idx="7">
                  <c:v>43252</c:v>
                </c:pt>
                <c:pt idx="8">
                  <c:v>43282</c:v>
                </c:pt>
                <c:pt idx="9">
                  <c:v>43313</c:v>
                </c:pt>
                <c:pt idx="10">
                  <c:v>43344</c:v>
                </c:pt>
                <c:pt idx="11">
                  <c:v>43374</c:v>
                </c:pt>
                <c:pt idx="12">
                  <c:v>43405</c:v>
                </c:pt>
                <c:pt idx="13">
                  <c:v>43435</c:v>
                </c:pt>
                <c:pt idx="14">
                  <c:v>43466</c:v>
                </c:pt>
                <c:pt idx="15">
                  <c:v>43497</c:v>
                </c:pt>
                <c:pt idx="16">
                  <c:v>43525</c:v>
                </c:pt>
                <c:pt idx="17">
                  <c:v>43556</c:v>
                </c:pt>
                <c:pt idx="18">
                  <c:v>43586</c:v>
                </c:pt>
                <c:pt idx="19">
                  <c:v>43617</c:v>
                </c:pt>
                <c:pt idx="20">
                  <c:v>43647</c:v>
                </c:pt>
                <c:pt idx="21">
                  <c:v>43678</c:v>
                </c:pt>
                <c:pt idx="22">
                  <c:v>43709</c:v>
                </c:pt>
                <c:pt idx="23">
                  <c:v>43739</c:v>
                </c:pt>
                <c:pt idx="24">
                  <c:v>43770</c:v>
                </c:pt>
                <c:pt idx="25">
                  <c:v>43800</c:v>
                </c:pt>
                <c:pt idx="26">
                  <c:v>43831</c:v>
                </c:pt>
                <c:pt idx="27">
                  <c:v>43862</c:v>
                </c:pt>
                <c:pt idx="28">
                  <c:v>43891</c:v>
                </c:pt>
                <c:pt idx="29">
                  <c:v>43922</c:v>
                </c:pt>
                <c:pt idx="30">
                  <c:v>43952</c:v>
                </c:pt>
                <c:pt idx="31">
                  <c:v>43983</c:v>
                </c:pt>
                <c:pt idx="32">
                  <c:v>44013</c:v>
                </c:pt>
                <c:pt idx="33">
                  <c:v>44044</c:v>
                </c:pt>
                <c:pt idx="34">
                  <c:v>44075</c:v>
                </c:pt>
                <c:pt idx="35">
                  <c:v>44105</c:v>
                </c:pt>
                <c:pt idx="36">
                  <c:v>44136</c:v>
                </c:pt>
                <c:pt idx="37">
                  <c:v>44166</c:v>
                </c:pt>
                <c:pt idx="38">
                  <c:v>44197</c:v>
                </c:pt>
                <c:pt idx="39">
                  <c:v>44228</c:v>
                </c:pt>
                <c:pt idx="40">
                  <c:v>44256</c:v>
                </c:pt>
                <c:pt idx="41">
                  <c:v>44287</c:v>
                </c:pt>
                <c:pt idx="42">
                  <c:v>44317</c:v>
                </c:pt>
                <c:pt idx="43">
                  <c:v>44348</c:v>
                </c:pt>
                <c:pt idx="44">
                  <c:v>44378</c:v>
                </c:pt>
                <c:pt idx="45">
                  <c:v>44409</c:v>
                </c:pt>
                <c:pt idx="46">
                  <c:v>44440</c:v>
                </c:pt>
                <c:pt idx="47">
                  <c:v>44470</c:v>
                </c:pt>
                <c:pt idx="48">
                  <c:v>44501</c:v>
                </c:pt>
                <c:pt idx="49">
                  <c:v>44531</c:v>
                </c:pt>
                <c:pt idx="50">
                  <c:v>44562</c:v>
                </c:pt>
                <c:pt idx="51">
                  <c:v>44593</c:v>
                </c:pt>
                <c:pt idx="52">
                  <c:v>44621</c:v>
                </c:pt>
                <c:pt idx="53">
                  <c:v>44652</c:v>
                </c:pt>
                <c:pt idx="54">
                  <c:v>44682</c:v>
                </c:pt>
                <c:pt idx="55">
                  <c:v>44713</c:v>
                </c:pt>
                <c:pt idx="56">
                  <c:v>44743</c:v>
                </c:pt>
                <c:pt idx="57">
                  <c:v>44774</c:v>
                </c:pt>
                <c:pt idx="58">
                  <c:v>44805</c:v>
                </c:pt>
                <c:pt idx="59">
                  <c:v>44835</c:v>
                </c:pt>
              </c:numCache>
            </c:numRef>
          </c:cat>
          <c:val>
            <c:numRef>
              <c:f>Tourists!$G$2:$G$61</c:f>
              <c:numCache>
                <c:formatCode>General</c:formatCode>
                <c:ptCount val="60"/>
                <c:pt idx="12">
                  <c:v>1115.0143678160921</c:v>
                </c:pt>
                <c:pt idx="13">
                  <c:v>1749.7481796109873</c:v>
                </c:pt>
                <c:pt idx="14">
                  <c:v>1148.664894251491</c:v>
                </c:pt>
                <c:pt idx="15">
                  <c:v>1164.3812698340482</c:v>
                </c:pt>
                <c:pt idx="16">
                  <c:v>966.10751966144642</c:v>
                </c:pt>
                <c:pt idx="17">
                  <c:v>871.94091837397923</c:v>
                </c:pt>
                <c:pt idx="18">
                  <c:v>775.18044635771457</c:v>
                </c:pt>
                <c:pt idx="19">
                  <c:v>1011.918848415178</c:v>
                </c:pt>
                <c:pt idx="20">
                  <c:v>1029.1881383076131</c:v>
                </c:pt>
                <c:pt idx="21">
                  <c:v>929.9431445467834</c:v>
                </c:pt>
                <c:pt idx="22">
                  <c:v>944.3348507949529</c:v>
                </c:pt>
                <c:pt idx="23">
                  <c:v>959.55183480391952</c:v>
                </c:pt>
                <c:pt idx="24">
                  <c:v>1354.3076856339519</c:v>
                </c:pt>
                <c:pt idx="25">
                  <c:v>2108.4138781816418</c:v>
                </c:pt>
                <c:pt idx="26">
                  <c:v>1378.4492787659062</c:v>
                </c:pt>
                <c:pt idx="27">
                  <c:v>1404.4863924625863</c:v>
                </c:pt>
                <c:pt idx="28">
                  <c:v>1172.471444531313</c:v>
                </c:pt>
                <c:pt idx="29">
                  <c:v>1057.3884465217207</c:v>
                </c:pt>
                <c:pt idx="30">
                  <c:v>933.75889545723123</c:v>
                </c:pt>
                <c:pt idx="31">
                  <c:v>1229.4387507136144</c:v>
                </c:pt>
                <c:pt idx="32">
                  <c:v>1237.8618940436249</c:v>
                </c:pt>
                <c:pt idx="33">
                  <c:v>1109.4768641692756</c:v>
                </c:pt>
                <c:pt idx="34">
                  <c:v>1132.6265708443816</c:v>
                </c:pt>
                <c:pt idx="35">
                  <c:v>1147.3789266617603</c:v>
                </c:pt>
                <c:pt idx="36">
                  <c:v>1619.5323439402093</c:v>
                </c:pt>
                <c:pt idx="37">
                  <c:v>2505.6227467102549</c:v>
                </c:pt>
                <c:pt idx="38">
                  <c:v>1634.4046505016086</c:v>
                </c:pt>
                <c:pt idx="39">
                  <c:v>1667.9180161734052</c:v>
                </c:pt>
                <c:pt idx="40">
                  <c:v>1400.4248362699102</c:v>
                </c:pt>
                <c:pt idx="41">
                  <c:v>1279.9898687050829</c:v>
                </c:pt>
                <c:pt idx="42">
                  <c:v>1109.7111193263252</c:v>
                </c:pt>
                <c:pt idx="43">
                  <c:v>1463.0784666016782</c:v>
                </c:pt>
                <c:pt idx="44">
                  <c:v>1479.4263407697824</c:v>
                </c:pt>
                <c:pt idx="45">
                  <c:v>1326.7096692817049</c:v>
                </c:pt>
                <c:pt idx="46">
                  <c:v>1344.884380072677</c:v>
                </c:pt>
                <c:pt idx="47">
                  <c:v>1385.1220115974736</c:v>
                </c:pt>
                <c:pt idx="48">
                  <c:v>1921.7290383649042</c:v>
                </c:pt>
                <c:pt idx="49">
                  <c:v>2942.2429575111014</c:v>
                </c:pt>
                <c:pt idx="50">
                  <c:v>1974.4188489128405</c:v>
                </c:pt>
                <c:pt idx="51">
                  <c:v>1953.3573697343061</c:v>
                </c:pt>
                <c:pt idx="52">
                  <c:v>1664.0808416709065</c:v>
                </c:pt>
                <c:pt idx="53">
                  <c:v>1513.2585589904725</c:v>
                </c:pt>
                <c:pt idx="54">
                  <c:v>1315.4755088909592</c:v>
                </c:pt>
                <c:pt idx="55">
                  <c:v>1717.2571005873951</c:v>
                </c:pt>
                <c:pt idx="56">
                  <c:v>1733.2616478568355</c:v>
                </c:pt>
                <c:pt idx="57">
                  <c:v>1570.9712085304091</c:v>
                </c:pt>
                <c:pt idx="58">
                  <c:v>1586.9231174869713</c:v>
                </c:pt>
                <c:pt idx="59">
                  <c:v>1611.616664528148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6-417F-B1E8-61646A8E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46880"/>
        <c:axId val="239547296"/>
      </c:lineChart>
      <c:dateAx>
        <c:axId val="239546880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7296"/>
        <c:crosses val="autoZero"/>
        <c:auto val="1"/>
        <c:lblOffset val="100"/>
        <c:baseTimeUnit val="months"/>
      </c:dateAx>
      <c:valAx>
        <c:axId val="239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Tourists!$J$1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Tourists!$J$15:$J$50</c:f>
              <c:numCache>
                <c:formatCode>General</c:formatCode>
                <c:ptCount val="36"/>
                <c:pt idx="0">
                  <c:v>184.98563218390791</c:v>
                </c:pt>
                <c:pt idx="1">
                  <c:v>50.251820389012664</c:v>
                </c:pt>
                <c:pt idx="2">
                  <c:v>-48.664894251490978</c:v>
                </c:pt>
                <c:pt idx="3">
                  <c:v>35.618730165951774</c:v>
                </c:pt>
                <c:pt idx="4">
                  <c:v>133.89248033855358</c:v>
                </c:pt>
                <c:pt idx="5">
                  <c:v>128.05908162602077</c:v>
                </c:pt>
                <c:pt idx="6">
                  <c:v>24.819553642285427</c:v>
                </c:pt>
                <c:pt idx="7">
                  <c:v>188.08115158482201</c:v>
                </c:pt>
                <c:pt idx="8">
                  <c:v>70.811861692386856</c:v>
                </c:pt>
                <c:pt idx="9">
                  <c:v>-29.943144546783401</c:v>
                </c:pt>
                <c:pt idx="10">
                  <c:v>55.665149205047101</c:v>
                </c:pt>
                <c:pt idx="11">
                  <c:v>40.448165196080481</c:v>
                </c:pt>
                <c:pt idx="12">
                  <c:v>45.692314366048095</c:v>
                </c:pt>
                <c:pt idx="13">
                  <c:v>-108.41387818164185</c:v>
                </c:pt>
                <c:pt idx="14">
                  <c:v>-78.449278765906229</c:v>
                </c:pt>
                <c:pt idx="15">
                  <c:v>-104.48639246258631</c:v>
                </c:pt>
                <c:pt idx="16">
                  <c:v>27.528555468687046</c:v>
                </c:pt>
                <c:pt idx="17">
                  <c:v>242.61155347827935</c:v>
                </c:pt>
                <c:pt idx="18">
                  <c:v>-33.758895457231233</c:v>
                </c:pt>
                <c:pt idx="19">
                  <c:v>-29.438750713614354</c:v>
                </c:pt>
                <c:pt idx="20">
                  <c:v>62.138105956375057</c:v>
                </c:pt>
                <c:pt idx="21">
                  <c:v>90.523135830724414</c:v>
                </c:pt>
                <c:pt idx="22">
                  <c:v>-32.626570844381604</c:v>
                </c:pt>
                <c:pt idx="23">
                  <c:v>252.62107333823974</c:v>
                </c:pt>
                <c:pt idx="24">
                  <c:v>-19.53234394020933</c:v>
                </c:pt>
                <c:pt idx="25">
                  <c:v>-405.62274671025489</c:v>
                </c:pt>
                <c:pt idx="26">
                  <c:v>465.59534949839144</c:v>
                </c:pt>
                <c:pt idx="27">
                  <c:v>-267.91801617340525</c:v>
                </c:pt>
                <c:pt idx="28">
                  <c:v>99.575163730089798</c:v>
                </c:pt>
                <c:pt idx="29">
                  <c:v>20.010131294917073</c:v>
                </c:pt>
                <c:pt idx="30">
                  <c:v>90.288880673674839</c:v>
                </c:pt>
                <c:pt idx="31">
                  <c:v>-63.078466601678201</c:v>
                </c:pt>
                <c:pt idx="32">
                  <c:v>-79.426340769782428</c:v>
                </c:pt>
                <c:pt idx="33">
                  <c:v>173.29033071829508</c:v>
                </c:pt>
                <c:pt idx="34">
                  <c:v>155.115619927323</c:v>
                </c:pt>
                <c:pt idx="35">
                  <c:v>-85.122011597473602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A58-B3CF-D9565FE0E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981584"/>
        <c:axId val="793985744"/>
      </c:lineChart>
      <c:catAx>
        <c:axId val="79398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5744"/>
        <c:crosses val="autoZero"/>
        <c:auto val="1"/>
        <c:lblAlgn val="ctr"/>
        <c:lblOffset val="100"/>
        <c:noMultiLvlLbl val="0"/>
      </c:catAx>
      <c:valAx>
        <c:axId val="7939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161925</xdr:rowOff>
    </xdr:from>
    <xdr:to>
      <xdr:col>13</xdr:col>
      <xdr:colOff>285750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B5AB5-1FA7-4E7C-AF71-6E4FB19F3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13</xdr:col>
      <xdr:colOff>581025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5D98C-1B35-4CD3-A0F0-817621C7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3</xdr:row>
      <xdr:rowOff>78316</xdr:rowOff>
    </xdr:from>
    <xdr:to>
      <xdr:col>12</xdr:col>
      <xdr:colOff>566207</xdr:colOff>
      <xdr:row>13</xdr:row>
      <xdr:rowOff>204611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A09BC-E182-4950-A13D-C9271D30E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-1</xdr:colOff>
      <xdr:row>17</xdr:row>
      <xdr:rowOff>92428</xdr:rowOff>
    </xdr:from>
    <xdr:to>
      <xdr:col>19</xdr:col>
      <xdr:colOff>275866</xdr:colOff>
      <xdr:row>27</xdr:row>
      <xdr:rowOff>219295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1A496-AF7D-44A4-AF76-B0F15C02C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327D-08A4-4E75-B6B3-CF66015F9499}">
  <dimension ref="A1:D40"/>
  <sheetViews>
    <sheetView workbookViewId="0">
      <selection activeCell="B43" sqref="B43"/>
    </sheetView>
  </sheetViews>
  <sheetFormatPr defaultRowHeight="15" x14ac:dyDescent="0.25"/>
  <cols>
    <col min="1" max="1" width="8.7109375" style="2"/>
    <col min="2" max="2" width="9" style="2" bestFit="1" customWidth="1"/>
    <col min="3" max="3" width="15" style="1" bestFit="1" customWidth="1"/>
  </cols>
  <sheetData>
    <row r="1" spans="1:4" ht="30" x14ac:dyDescent="0.25">
      <c r="A1" s="5" t="s">
        <v>4</v>
      </c>
      <c r="B1" s="5" t="s">
        <v>0</v>
      </c>
      <c r="C1" s="4" t="s">
        <v>5</v>
      </c>
    </row>
    <row r="2" spans="1:4" x14ac:dyDescent="0.25">
      <c r="A2" s="2">
        <v>1</v>
      </c>
      <c r="B2" s="3">
        <v>41061</v>
      </c>
      <c r="C2" s="1">
        <v>15627</v>
      </c>
      <c r="D2">
        <f>240.57*A2 + 14349</f>
        <v>14589.57</v>
      </c>
    </row>
    <row r="3" spans="1:4" x14ac:dyDescent="0.25">
      <c r="A3" s="2">
        <v>2</v>
      </c>
      <c r="B3" s="3">
        <v>41153</v>
      </c>
      <c r="C3" s="1">
        <v>14927</v>
      </c>
      <c r="D3">
        <f t="shared" ref="D3:D39" si="0">240.57*A3 + 14349</f>
        <v>14830.14</v>
      </c>
    </row>
    <row r="4" spans="1:4" x14ac:dyDescent="0.25">
      <c r="A4" s="2">
        <v>3</v>
      </c>
      <c r="B4" s="3">
        <v>41244</v>
      </c>
      <c r="C4" s="1">
        <v>15407</v>
      </c>
      <c r="D4">
        <f t="shared" si="0"/>
        <v>15070.71</v>
      </c>
    </row>
    <row r="5" spans="1:4" x14ac:dyDescent="0.25">
      <c r="A5" s="2">
        <v>4</v>
      </c>
      <c r="B5" s="3">
        <v>41334</v>
      </c>
      <c r="C5" s="1">
        <v>15568</v>
      </c>
      <c r="D5">
        <f t="shared" si="0"/>
        <v>15311.28</v>
      </c>
    </row>
    <row r="6" spans="1:4" x14ac:dyDescent="0.25">
      <c r="A6" s="2">
        <v>5</v>
      </c>
      <c r="B6" s="3">
        <v>41426</v>
      </c>
      <c r="C6" s="1">
        <v>15655</v>
      </c>
      <c r="D6">
        <f t="shared" si="0"/>
        <v>15551.85</v>
      </c>
    </row>
    <row r="7" spans="1:4" x14ac:dyDescent="0.25">
      <c r="A7" s="2">
        <v>6</v>
      </c>
      <c r="B7" s="3">
        <v>41518</v>
      </c>
      <c r="C7" s="1">
        <v>16503</v>
      </c>
      <c r="D7">
        <f t="shared" si="0"/>
        <v>15792.42</v>
      </c>
    </row>
    <row r="8" spans="1:4" x14ac:dyDescent="0.25">
      <c r="A8" s="2">
        <v>7</v>
      </c>
      <c r="B8" s="3">
        <v>41609</v>
      </c>
      <c r="C8" s="1">
        <v>17041</v>
      </c>
      <c r="D8">
        <f t="shared" si="0"/>
        <v>16032.99</v>
      </c>
    </row>
    <row r="9" spans="1:4" x14ac:dyDescent="0.25">
      <c r="A9" s="2">
        <v>8</v>
      </c>
      <c r="B9" s="3">
        <v>41699</v>
      </c>
      <c r="C9" s="1">
        <v>16853</v>
      </c>
      <c r="D9">
        <f t="shared" si="0"/>
        <v>16273.56</v>
      </c>
    </row>
    <row r="10" spans="1:4" x14ac:dyDescent="0.25">
      <c r="A10" s="2">
        <v>9</v>
      </c>
      <c r="B10" s="3">
        <v>41791</v>
      </c>
      <c r="C10" s="1">
        <v>17374</v>
      </c>
      <c r="D10">
        <f t="shared" si="0"/>
        <v>16514.13</v>
      </c>
    </row>
    <row r="11" spans="1:4" x14ac:dyDescent="0.25">
      <c r="A11" s="2">
        <v>10</v>
      </c>
      <c r="B11" s="3">
        <v>41883</v>
      </c>
      <c r="C11" s="1">
        <v>17386</v>
      </c>
      <c r="D11">
        <f t="shared" si="0"/>
        <v>16754.7</v>
      </c>
    </row>
    <row r="12" spans="1:4" x14ac:dyDescent="0.25">
      <c r="A12" s="2">
        <v>11</v>
      </c>
      <c r="B12" s="3">
        <v>41974</v>
      </c>
      <c r="C12" s="1">
        <v>16220</v>
      </c>
      <c r="D12">
        <f t="shared" si="0"/>
        <v>16995.27</v>
      </c>
    </row>
    <row r="13" spans="1:4" x14ac:dyDescent="0.25">
      <c r="A13" s="2">
        <v>12</v>
      </c>
      <c r="B13" s="3">
        <v>42064</v>
      </c>
      <c r="C13" s="1">
        <v>16380</v>
      </c>
      <c r="D13">
        <f t="shared" si="0"/>
        <v>17235.84</v>
      </c>
    </row>
    <row r="14" spans="1:4" x14ac:dyDescent="0.25">
      <c r="A14" s="2">
        <v>13</v>
      </c>
      <c r="B14" s="3">
        <v>42156</v>
      </c>
      <c r="C14" s="1">
        <v>16578</v>
      </c>
      <c r="D14">
        <f t="shared" si="0"/>
        <v>17476.41</v>
      </c>
    </row>
    <row r="15" spans="1:4" x14ac:dyDescent="0.25">
      <c r="A15" s="2">
        <v>14</v>
      </c>
      <c r="B15" s="3">
        <v>42248</v>
      </c>
      <c r="C15" s="1">
        <v>16938</v>
      </c>
      <c r="D15">
        <f t="shared" si="0"/>
        <v>17716.98</v>
      </c>
    </row>
    <row r="16" spans="1:4" x14ac:dyDescent="0.25">
      <c r="A16" s="2">
        <v>15</v>
      </c>
      <c r="B16" s="3">
        <v>42339</v>
      </c>
      <c r="C16" s="1">
        <v>18047</v>
      </c>
      <c r="D16">
        <f t="shared" si="0"/>
        <v>17957.55</v>
      </c>
    </row>
    <row r="17" spans="1:4" x14ac:dyDescent="0.25">
      <c r="A17" s="2">
        <v>16</v>
      </c>
      <c r="B17" s="3">
        <v>42430</v>
      </c>
      <c r="C17" s="1">
        <v>17569</v>
      </c>
      <c r="D17">
        <f t="shared" si="0"/>
        <v>18198.12</v>
      </c>
    </row>
    <row r="18" spans="1:4" x14ac:dyDescent="0.25">
      <c r="A18" s="2">
        <v>17</v>
      </c>
      <c r="B18" s="3">
        <v>42522</v>
      </c>
      <c r="C18" s="1">
        <v>18533</v>
      </c>
      <c r="D18">
        <f t="shared" si="0"/>
        <v>18438.689999999999</v>
      </c>
    </row>
    <row r="19" spans="1:4" x14ac:dyDescent="0.25">
      <c r="A19" s="2">
        <v>18</v>
      </c>
      <c r="B19" s="3">
        <v>42614</v>
      </c>
      <c r="C19" s="1">
        <v>17877</v>
      </c>
      <c r="D19">
        <f t="shared" si="0"/>
        <v>18679.260000000002</v>
      </c>
    </row>
    <row r="20" spans="1:4" x14ac:dyDescent="0.25">
      <c r="A20" s="2">
        <v>19</v>
      </c>
      <c r="B20" s="3">
        <v>42705</v>
      </c>
      <c r="C20" s="1">
        <v>17404</v>
      </c>
      <c r="D20">
        <f t="shared" si="0"/>
        <v>18919.830000000002</v>
      </c>
    </row>
    <row r="21" spans="1:4" x14ac:dyDescent="0.25">
      <c r="A21" s="2">
        <v>20</v>
      </c>
      <c r="B21" s="3">
        <v>42795</v>
      </c>
      <c r="C21" s="1">
        <v>17697</v>
      </c>
      <c r="D21">
        <f t="shared" si="0"/>
        <v>19160.400000000001</v>
      </c>
    </row>
    <row r="22" spans="1:4" x14ac:dyDescent="0.25">
      <c r="A22" s="2">
        <v>21</v>
      </c>
      <c r="B22" s="3">
        <v>42887</v>
      </c>
      <c r="C22" s="1">
        <v>19301</v>
      </c>
      <c r="D22">
        <f t="shared" si="0"/>
        <v>19400.97</v>
      </c>
    </row>
    <row r="23" spans="1:4" x14ac:dyDescent="0.25">
      <c r="A23" s="2">
        <v>22</v>
      </c>
      <c r="B23" s="3">
        <v>42979</v>
      </c>
      <c r="C23" s="1">
        <v>19440</v>
      </c>
      <c r="D23">
        <f t="shared" si="0"/>
        <v>19641.54</v>
      </c>
    </row>
    <row r="24" spans="1:4" x14ac:dyDescent="0.25">
      <c r="A24" s="2">
        <v>23</v>
      </c>
      <c r="B24" s="3">
        <v>43070</v>
      </c>
      <c r="C24" s="1">
        <v>19490</v>
      </c>
      <c r="D24">
        <f t="shared" si="0"/>
        <v>19882.11</v>
      </c>
    </row>
    <row r="25" spans="1:4" x14ac:dyDescent="0.25">
      <c r="A25" s="2">
        <v>24</v>
      </c>
      <c r="B25" s="3">
        <v>43160</v>
      </c>
      <c r="C25" s="1">
        <v>19822</v>
      </c>
      <c r="D25">
        <f t="shared" si="0"/>
        <v>20122.68</v>
      </c>
    </row>
    <row r="26" spans="1:4" x14ac:dyDescent="0.25">
      <c r="A26" s="2">
        <v>25</v>
      </c>
      <c r="B26" s="3">
        <v>43252</v>
      </c>
      <c r="C26" s="1">
        <v>20291</v>
      </c>
      <c r="D26">
        <f t="shared" si="0"/>
        <v>20363.25</v>
      </c>
    </row>
    <row r="27" spans="1:4" x14ac:dyDescent="0.25">
      <c r="A27" s="2">
        <v>26</v>
      </c>
      <c r="B27" s="3">
        <v>43344</v>
      </c>
      <c r="C27" s="1">
        <v>19956</v>
      </c>
      <c r="D27">
        <f t="shared" si="0"/>
        <v>20603.82</v>
      </c>
    </row>
    <row r="28" spans="1:4" x14ac:dyDescent="0.25">
      <c r="A28" s="2">
        <v>27</v>
      </c>
      <c r="B28" s="3">
        <v>43435</v>
      </c>
      <c r="C28" s="1">
        <v>20658</v>
      </c>
      <c r="D28">
        <f t="shared" si="0"/>
        <v>20844.39</v>
      </c>
    </row>
    <row r="29" spans="1:4" x14ac:dyDescent="0.25">
      <c r="A29" s="2">
        <v>28</v>
      </c>
      <c r="B29" s="3">
        <v>43525</v>
      </c>
      <c r="C29" s="1">
        <v>21914</v>
      </c>
      <c r="D29">
        <f t="shared" si="0"/>
        <v>21084.959999999999</v>
      </c>
    </row>
    <row r="30" spans="1:4" x14ac:dyDescent="0.25">
      <c r="A30" s="2">
        <v>29</v>
      </c>
      <c r="B30" s="3">
        <v>43617</v>
      </c>
      <c r="C30" s="1">
        <v>21550</v>
      </c>
      <c r="D30">
        <f t="shared" si="0"/>
        <v>21325.53</v>
      </c>
    </row>
    <row r="31" spans="1:4" x14ac:dyDescent="0.25">
      <c r="A31" s="2">
        <v>30</v>
      </c>
      <c r="B31" s="3">
        <v>43709</v>
      </c>
      <c r="C31" s="1">
        <v>20840</v>
      </c>
      <c r="D31">
        <f t="shared" si="0"/>
        <v>21566.1</v>
      </c>
    </row>
    <row r="32" spans="1:4" x14ac:dyDescent="0.25">
      <c r="A32" s="2">
        <v>31</v>
      </c>
      <c r="B32" s="3">
        <v>43800</v>
      </c>
      <c r="C32" s="1">
        <v>21739</v>
      </c>
      <c r="D32">
        <f t="shared" si="0"/>
        <v>21806.67</v>
      </c>
    </row>
    <row r="33" spans="1:4" x14ac:dyDescent="0.25">
      <c r="A33" s="2">
        <v>32</v>
      </c>
      <c r="B33" s="3">
        <v>43891</v>
      </c>
      <c r="C33" s="1">
        <v>21998</v>
      </c>
      <c r="D33">
        <f t="shared" si="0"/>
        <v>22047.239999999998</v>
      </c>
    </row>
    <row r="34" spans="1:4" x14ac:dyDescent="0.25">
      <c r="A34" s="2">
        <v>33</v>
      </c>
      <c r="B34" s="3">
        <v>43983</v>
      </c>
      <c r="C34" s="1">
        <v>21870</v>
      </c>
      <c r="D34">
        <f t="shared" si="0"/>
        <v>22287.809999999998</v>
      </c>
    </row>
    <row r="35" spans="1:4" x14ac:dyDescent="0.25">
      <c r="A35" s="2">
        <v>34</v>
      </c>
      <c r="B35" s="3">
        <v>44075</v>
      </c>
      <c r="C35" s="1">
        <v>23310</v>
      </c>
      <c r="D35">
        <f t="shared" si="0"/>
        <v>22528.38</v>
      </c>
    </row>
    <row r="36" spans="1:4" x14ac:dyDescent="0.25">
      <c r="A36" s="2">
        <v>35</v>
      </c>
      <c r="B36" s="3">
        <v>44166</v>
      </c>
      <c r="C36" s="1">
        <v>23953</v>
      </c>
      <c r="D36">
        <f t="shared" si="0"/>
        <v>22768.949999999997</v>
      </c>
    </row>
    <row r="37" spans="1:4" x14ac:dyDescent="0.25">
      <c r="A37" s="2">
        <v>36</v>
      </c>
      <c r="B37" s="3">
        <v>44256</v>
      </c>
      <c r="C37" s="1">
        <v>23787</v>
      </c>
      <c r="D37">
        <f t="shared" si="0"/>
        <v>23009.52</v>
      </c>
    </row>
    <row r="38" spans="1:4" x14ac:dyDescent="0.25">
      <c r="A38" s="2">
        <v>37</v>
      </c>
      <c r="B38" s="3">
        <v>44348</v>
      </c>
      <c r="C38" s="1">
        <v>24520</v>
      </c>
      <c r="D38">
        <f t="shared" si="0"/>
        <v>23250.09</v>
      </c>
    </row>
    <row r="39" spans="1:4" x14ac:dyDescent="0.25">
      <c r="A39" s="2">
        <v>38</v>
      </c>
      <c r="B39" s="3">
        <v>44440</v>
      </c>
      <c r="D39">
        <f t="shared" si="0"/>
        <v>23490.66</v>
      </c>
    </row>
    <row r="40" spans="1:4" x14ac:dyDescent="0.25">
      <c r="A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4616-157E-44D5-A7B1-AD0C35DE43B1}">
  <dimension ref="A1:K41"/>
  <sheetViews>
    <sheetView tabSelected="1" workbookViewId="0">
      <selection activeCell="M2" sqref="M2"/>
    </sheetView>
  </sheetViews>
  <sheetFormatPr defaultRowHeight="15" x14ac:dyDescent="0.25"/>
  <cols>
    <col min="1" max="1" width="9.140625" style="2"/>
    <col min="2" max="2" width="9" style="2" bestFit="1" customWidth="1"/>
    <col min="3" max="3" width="18" style="1" customWidth="1"/>
    <col min="4" max="4" width="12.28515625" customWidth="1"/>
    <col min="5" max="5" width="10.140625" customWidth="1"/>
    <col min="6" max="6" width="10.5703125" customWidth="1"/>
    <col min="11" max="11" width="13.5703125" customWidth="1"/>
  </cols>
  <sheetData>
    <row r="1" spans="1:11" x14ac:dyDescent="0.25">
      <c r="A1" s="28" t="s">
        <v>4</v>
      </c>
      <c r="B1" s="28" t="s">
        <v>0</v>
      </c>
      <c r="C1" s="29" t="s">
        <v>5</v>
      </c>
      <c r="D1" s="32" t="s">
        <v>9</v>
      </c>
      <c r="E1" s="32" t="s">
        <v>10</v>
      </c>
      <c r="F1" s="33" t="s">
        <v>12</v>
      </c>
      <c r="H1" s="34" t="s">
        <v>25</v>
      </c>
      <c r="I1" s="35">
        <v>0.9543014440972718</v>
      </c>
      <c r="K1" t="s">
        <v>27</v>
      </c>
    </row>
    <row r="2" spans="1:11" x14ac:dyDescent="0.25">
      <c r="A2" s="2">
        <v>1</v>
      </c>
      <c r="B2" s="3">
        <v>41061</v>
      </c>
      <c r="C2" s="1">
        <v>15627</v>
      </c>
      <c r="D2" s="21">
        <v>15627</v>
      </c>
      <c r="E2" s="21">
        <f>C3-C2</f>
        <v>-700</v>
      </c>
      <c r="F2" s="30"/>
      <c r="H2" s="34" t="s">
        <v>26</v>
      </c>
      <c r="I2" s="35">
        <v>0.18491445582120727</v>
      </c>
    </row>
    <row r="3" spans="1:11" x14ac:dyDescent="0.25">
      <c r="A3" s="2">
        <v>2</v>
      </c>
      <c r="B3" s="3">
        <v>41153</v>
      </c>
      <c r="C3" s="1">
        <v>14927</v>
      </c>
      <c r="D3" s="21">
        <f>$I$1*C3 + (1-$I$1)*(D2+E2)</f>
        <v>14927</v>
      </c>
      <c r="E3" s="21">
        <f>$I$2*(D3-D2) + (1-$I$2)*E2</f>
        <v>-700</v>
      </c>
      <c r="F3" s="30">
        <f>D2+E2</f>
        <v>14927</v>
      </c>
      <c r="K3" s="21">
        <f>(C3-F3)^2</f>
        <v>0</v>
      </c>
    </row>
    <row r="4" spans="1:11" x14ac:dyDescent="0.25">
      <c r="A4" s="2">
        <v>3</v>
      </c>
      <c r="B4" s="3">
        <v>41244</v>
      </c>
      <c r="C4" s="1">
        <v>15407</v>
      </c>
      <c r="D4" s="21">
        <f t="shared" ref="D4:D38" si="0">$I$1*C4 + (1-$I$1)*(D3+E3)</f>
        <v>15353.075704034782</v>
      </c>
      <c r="E4" s="21">
        <f t="shared" ref="E4:E38" si="1">$I$2*(D4-D3) + (1-$I$2)*E3</f>
        <v>-491.77232397492554</v>
      </c>
      <c r="F4" s="30">
        <f t="shared" ref="F4:F41" si="2">D3+E3</f>
        <v>14227</v>
      </c>
      <c r="K4" s="21">
        <f>(C4-F4)^2</f>
        <v>1392400</v>
      </c>
    </row>
    <row r="5" spans="1:11" x14ac:dyDescent="0.25">
      <c r="A5" s="2">
        <v>4</v>
      </c>
      <c r="B5" s="3">
        <v>41334</v>
      </c>
      <c r="C5" s="1">
        <v>15568</v>
      </c>
      <c r="D5" s="21">
        <f t="shared" si="0"/>
        <v>15535.704985007396</v>
      </c>
      <c r="E5" s="21">
        <f t="shared" si="1"/>
        <v>-367.06571819110235</v>
      </c>
      <c r="F5" s="30">
        <f t="shared" si="2"/>
        <v>14861.303380059857</v>
      </c>
      <c r="K5" s="21">
        <f>(C5-F5)^2</f>
        <v>499420.11263482313</v>
      </c>
    </row>
    <row r="6" spans="1:11" x14ac:dyDescent="0.25">
      <c r="A6" s="2">
        <v>5</v>
      </c>
      <c r="B6" s="3">
        <v>41426</v>
      </c>
      <c r="C6" s="1">
        <v>15655</v>
      </c>
      <c r="D6" s="21">
        <f t="shared" si="0"/>
        <v>15632.774016845713</v>
      </c>
      <c r="E6" s="21">
        <f t="shared" si="1"/>
        <v>-281.24049346170028</v>
      </c>
      <c r="F6" s="30">
        <f t="shared" si="2"/>
        <v>15168.639266816293</v>
      </c>
      <c r="K6" s="21">
        <f t="shared" ref="K6:K38" si="3">(C6-F6)^2</f>
        <v>236546.76278299259</v>
      </c>
    </row>
    <row r="7" spans="1:11" x14ac:dyDescent="0.25">
      <c r="A7" s="2">
        <v>6</v>
      </c>
      <c r="B7" s="3">
        <v>41518</v>
      </c>
      <c r="C7" s="1">
        <v>16503</v>
      </c>
      <c r="D7" s="21">
        <f t="shared" si="0"/>
        <v>16450.379644848246</v>
      </c>
      <c r="E7" s="21">
        <f t="shared" si="1"/>
        <v>-78.047960879897317</v>
      </c>
      <c r="F7" s="30">
        <f t="shared" si="2"/>
        <v>15351.533523384012</v>
      </c>
      <c r="K7" s="21">
        <f t="shared" si="3"/>
        <v>1325875.0467704367</v>
      </c>
    </row>
    <row r="8" spans="1:11" x14ac:dyDescent="0.25">
      <c r="A8" s="2">
        <v>7</v>
      </c>
      <c r="B8" s="3">
        <v>41609</v>
      </c>
      <c r="C8" s="1">
        <v>17041</v>
      </c>
      <c r="D8" s="21">
        <f t="shared" si="0"/>
        <v>17010.442823579444</v>
      </c>
      <c r="E8" s="21">
        <f t="shared" si="1"/>
        <v>39.948013254738733</v>
      </c>
      <c r="F8" s="30">
        <f t="shared" si="2"/>
        <v>16372.331683968348</v>
      </c>
      <c r="K8" s="21">
        <f t="shared" si="3"/>
        <v>447117.31686460465</v>
      </c>
    </row>
    <row r="9" spans="1:11" x14ac:dyDescent="0.25">
      <c r="A9" s="2">
        <v>8</v>
      </c>
      <c r="B9" s="3">
        <v>41699</v>
      </c>
      <c r="C9" s="1">
        <v>16853</v>
      </c>
      <c r="D9" s="21">
        <f t="shared" si="0"/>
        <v>16862.020476191752</v>
      </c>
      <c r="E9" s="21">
        <f t="shared" si="1"/>
        <v>5.1156105236991252</v>
      </c>
      <c r="F9" s="30">
        <f t="shared" si="2"/>
        <v>17050.390836834184</v>
      </c>
      <c r="K9" s="21">
        <f t="shared" si="3"/>
        <v>38963.142466099285</v>
      </c>
    </row>
    <row r="10" spans="1:11" x14ac:dyDescent="0.25">
      <c r="A10" s="2">
        <v>9</v>
      </c>
      <c r="B10" s="3">
        <v>41791</v>
      </c>
      <c r="C10" s="1">
        <v>17374</v>
      </c>
      <c r="D10" s="21">
        <f t="shared" si="0"/>
        <v>17350.83705112369</v>
      </c>
      <c r="E10" s="21">
        <f t="shared" si="1"/>
        <v>94.558911137441726</v>
      </c>
      <c r="F10" s="30">
        <f t="shared" si="2"/>
        <v>16867.136086715451</v>
      </c>
      <c r="K10" s="21">
        <f t="shared" si="3"/>
        <v>256911.026590127</v>
      </c>
    </row>
    <row r="11" spans="1:11" x14ac:dyDescent="0.25">
      <c r="A11" s="2">
        <v>10</v>
      </c>
      <c r="B11" s="3">
        <v>41883</v>
      </c>
      <c r="C11" s="1">
        <v>17386</v>
      </c>
      <c r="D11" s="21">
        <f t="shared" si="0"/>
        <v>17388.714309701787</v>
      </c>
      <c r="E11" s="21">
        <f t="shared" si="1"/>
        <v>84.077654199383772</v>
      </c>
      <c r="F11" s="30">
        <f t="shared" si="2"/>
        <v>17445.395962261133</v>
      </c>
      <c r="K11" s="21">
        <f t="shared" si="3"/>
        <v>3527.8803329259126</v>
      </c>
    </row>
    <row r="12" spans="1:11" x14ac:dyDescent="0.25">
      <c r="A12" s="2">
        <v>11</v>
      </c>
      <c r="B12" s="3">
        <v>41974</v>
      </c>
      <c r="C12" s="1">
        <v>16220</v>
      </c>
      <c r="D12" s="21">
        <f t="shared" si="0"/>
        <v>16277.250783596826</v>
      </c>
      <c r="E12" s="21">
        <f t="shared" si="1"/>
        <v>-136.99519256843791</v>
      </c>
      <c r="F12" s="30">
        <f t="shared" si="2"/>
        <v>17472.791963901171</v>
      </c>
      <c r="K12" s="21">
        <f t="shared" si="3"/>
        <v>1569487.7048153521</v>
      </c>
    </row>
    <row r="13" spans="1:11" x14ac:dyDescent="0.25">
      <c r="A13" s="2">
        <v>12</v>
      </c>
      <c r="B13" s="3">
        <v>42064</v>
      </c>
      <c r="C13" s="1">
        <v>16380</v>
      </c>
      <c r="D13" s="21">
        <f t="shared" si="0"/>
        <v>16369.044026724245</v>
      </c>
      <c r="E13" s="21">
        <f t="shared" si="1"/>
        <v>-94.688903483553361</v>
      </c>
      <c r="F13" s="30">
        <f t="shared" si="2"/>
        <v>16140.255591028388</v>
      </c>
      <c r="K13" s="21">
        <f t="shared" si="3"/>
        <v>57477.381633147481</v>
      </c>
    </row>
    <row r="14" spans="1:11" x14ac:dyDescent="0.25">
      <c r="A14" s="2">
        <v>13</v>
      </c>
      <c r="B14" s="3">
        <v>42156</v>
      </c>
      <c r="C14" s="1">
        <v>16578</v>
      </c>
      <c r="D14" s="21">
        <f t="shared" si="0"/>
        <v>16564.123867624839</v>
      </c>
      <c r="E14" s="21">
        <f t="shared" si="1"/>
        <v>-41.106473801764118</v>
      </c>
      <c r="F14" s="30">
        <f t="shared" si="2"/>
        <v>16274.355123240692</v>
      </c>
      <c r="K14" s="21">
        <f t="shared" si="3"/>
        <v>92200.211182175539</v>
      </c>
    </row>
    <row r="15" spans="1:11" x14ac:dyDescent="0.25">
      <c r="A15" s="2">
        <v>14</v>
      </c>
      <c r="B15" s="3">
        <v>42248</v>
      </c>
      <c r="C15" s="1">
        <v>16938</v>
      </c>
      <c r="D15" s="21">
        <f t="shared" si="0"/>
        <v>16919.035894172965</v>
      </c>
      <c r="E15" s="21">
        <f t="shared" si="1"/>
        <v>32.123071685566231</v>
      </c>
      <c r="F15" s="30">
        <f t="shared" si="2"/>
        <v>16523.017393823076</v>
      </c>
      <c r="K15" s="21">
        <f t="shared" si="3"/>
        <v>172210.56342939165</v>
      </c>
    </row>
    <row r="16" spans="1:11" x14ac:dyDescent="0.25">
      <c r="A16" s="2">
        <v>15</v>
      </c>
      <c r="B16" s="3">
        <v>42339</v>
      </c>
      <c r="C16" s="1">
        <v>18047</v>
      </c>
      <c r="D16" s="21">
        <f t="shared" si="0"/>
        <v>17996.921647240782</v>
      </c>
      <c r="E16" s="21">
        <f t="shared" si="1"/>
        <v>225.49970883149189</v>
      </c>
      <c r="F16" s="30">
        <f t="shared" si="2"/>
        <v>16951.158965858533</v>
      </c>
      <c r="K16" s="21">
        <f t="shared" si="3"/>
        <v>1200867.5721082408</v>
      </c>
    </row>
    <row r="17" spans="1:11" x14ac:dyDescent="0.25">
      <c r="A17" s="2">
        <v>16</v>
      </c>
      <c r="B17" s="3">
        <v>42430</v>
      </c>
      <c r="C17" s="1">
        <v>17569</v>
      </c>
      <c r="D17" s="21">
        <f t="shared" si="0"/>
        <v>17598.860412368507</v>
      </c>
      <c r="E17" s="21">
        <f t="shared" si="1"/>
        <v>110.19427625515134</v>
      </c>
      <c r="F17" s="30">
        <f t="shared" si="2"/>
        <v>18222.421356072275</v>
      </c>
      <c r="K17" s="21">
        <f t="shared" si="3"/>
        <v>426959.4685713303</v>
      </c>
    </row>
    <row r="18" spans="1:11" x14ac:dyDescent="0.25">
      <c r="A18" s="2">
        <v>17</v>
      </c>
      <c r="B18" s="3">
        <v>42522</v>
      </c>
      <c r="C18" s="1">
        <v>18533</v>
      </c>
      <c r="D18" s="21">
        <f t="shared" si="0"/>
        <v>18495.346889127279</v>
      </c>
      <c r="E18" s="21">
        <f t="shared" si="1"/>
        <v>255.59107062773785</v>
      </c>
      <c r="F18" s="30">
        <f t="shared" si="2"/>
        <v>17709.054688623659</v>
      </c>
      <c r="K18" s="21">
        <f t="shared" si="3"/>
        <v>678885.8761390557</v>
      </c>
    </row>
    <row r="19" spans="1:11" x14ac:dyDescent="0.25">
      <c r="A19" s="2">
        <v>18</v>
      </c>
      <c r="B19" s="3">
        <v>42614</v>
      </c>
      <c r="C19" s="1">
        <v>17877</v>
      </c>
      <c r="D19" s="21">
        <f t="shared" si="0"/>
        <v>17916.93770270938</v>
      </c>
      <c r="E19" s="21">
        <f t="shared" si="1"/>
        <v>101.37236694139692</v>
      </c>
      <c r="F19" s="30">
        <f t="shared" si="2"/>
        <v>18750.937959755018</v>
      </c>
      <c r="K19" s="21">
        <f t="shared" si="3"/>
        <v>763767.5575007631</v>
      </c>
    </row>
    <row r="20" spans="1:11" x14ac:dyDescent="0.25">
      <c r="A20" s="2">
        <v>19</v>
      </c>
      <c r="B20" s="3">
        <v>42705</v>
      </c>
      <c r="C20" s="1">
        <v>17404</v>
      </c>
      <c r="D20" s="21">
        <f t="shared" si="0"/>
        <v>17432.073083059546</v>
      </c>
      <c r="E20" s="21">
        <f t="shared" si="1"/>
        <v>-7.0313264163849141</v>
      </c>
      <c r="F20" s="30">
        <f t="shared" si="2"/>
        <v>18018.310069650775</v>
      </c>
      <c r="K20" s="21">
        <f t="shared" si="3"/>
        <v>377376.8616743405</v>
      </c>
    </row>
    <row r="21" spans="1:11" x14ac:dyDescent="0.25">
      <c r="A21" s="2">
        <v>20</v>
      </c>
      <c r="B21" s="3">
        <v>42795</v>
      </c>
      <c r="C21" s="1">
        <v>17697</v>
      </c>
      <c r="D21" s="21">
        <f t="shared" si="0"/>
        <v>17684.57190101275</v>
      </c>
      <c r="E21" s="21">
        <f t="shared" si="1"/>
        <v>40.959548998917107</v>
      </c>
      <c r="F21" s="30">
        <f t="shared" si="2"/>
        <v>17425.041756643161</v>
      </c>
      <c r="K21" s="21">
        <f t="shared" si="3"/>
        <v>73961.286129737869</v>
      </c>
    </row>
    <row r="22" spans="1:11" x14ac:dyDescent="0.25">
      <c r="A22" s="2">
        <v>21</v>
      </c>
      <c r="B22" s="3">
        <v>42887</v>
      </c>
      <c r="C22" s="1">
        <v>19301</v>
      </c>
      <c r="D22" s="21">
        <f t="shared" si="0"/>
        <v>19229.003362395368</v>
      </c>
      <c r="E22" s="21">
        <f t="shared" si="1"/>
        <v>318.97323951981883</v>
      </c>
      <c r="F22" s="30">
        <f t="shared" si="2"/>
        <v>17725.531450011669</v>
      </c>
      <c r="K22" s="21">
        <f t="shared" si="3"/>
        <v>2482101.1520023337</v>
      </c>
    </row>
    <row r="23" spans="1:11" x14ac:dyDescent="0.25">
      <c r="A23" s="2">
        <v>22</v>
      </c>
      <c r="B23" s="3">
        <v>42979</v>
      </c>
      <c r="C23" s="1">
        <v>19440</v>
      </c>
      <c r="D23" s="21">
        <f t="shared" si="0"/>
        <v>19444.934374778808</v>
      </c>
      <c r="E23" s="21">
        <f t="shared" si="1"/>
        <v>299.91924216229017</v>
      </c>
      <c r="F23" s="30">
        <f t="shared" si="2"/>
        <v>19547.976601915187</v>
      </c>
      <c r="K23" s="21">
        <f t="shared" si="3"/>
        <v>11658.946561150682</v>
      </c>
    </row>
    <row r="24" spans="1:11" x14ac:dyDescent="0.25">
      <c r="A24" s="2">
        <v>23</v>
      </c>
      <c r="B24" s="3">
        <v>43070</v>
      </c>
      <c r="C24" s="1">
        <v>19490</v>
      </c>
      <c r="D24" s="21">
        <f t="shared" si="0"/>
        <v>19501.646442260797</v>
      </c>
      <c r="E24" s="21">
        <f t="shared" si="1"/>
        <v>254.94671980446898</v>
      </c>
      <c r="F24" s="30">
        <f t="shared" si="2"/>
        <v>19744.853616941098</v>
      </c>
      <c r="K24" s="21">
        <f t="shared" si="3"/>
        <v>64950.366067959993</v>
      </c>
    </row>
    <row r="25" spans="1:11" x14ac:dyDescent="0.25">
      <c r="A25" s="2">
        <v>24</v>
      </c>
      <c r="B25" s="3">
        <v>43160</v>
      </c>
      <c r="C25" s="1">
        <v>19822</v>
      </c>
      <c r="D25" s="21">
        <f t="shared" si="0"/>
        <v>19819.011001960218</v>
      </c>
      <c r="E25" s="21">
        <f t="shared" si="1"/>
        <v>266.48868070217929</v>
      </c>
      <c r="F25" s="30">
        <f t="shared" si="2"/>
        <v>19756.593162065266</v>
      </c>
      <c r="K25" s="21">
        <f t="shared" si="3"/>
        <v>4278.0544486205099</v>
      </c>
    </row>
    <row r="26" spans="1:11" x14ac:dyDescent="0.25">
      <c r="A26" s="2">
        <v>25</v>
      </c>
      <c r="B26" s="3">
        <v>43252</v>
      </c>
      <c r="C26" s="1">
        <v>20291</v>
      </c>
      <c r="D26" s="21">
        <f t="shared" si="0"/>
        <v>20281.608932260118</v>
      </c>
      <c r="E26" s="21">
        <f t="shared" si="1"/>
        <v>302.75211587304716</v>
      </c>
      <c r="F26" s="30">
        <f t="shared" si="2"/>
        <v>20085.499682662397</v>
      </c>
      <c r="K26" s="21">
        <f t="shared" si="3"/>
        <v>42230.380425855379</v>
      </c>
    </row>
    <row r="27" spans="1:11" x14ac:dyDescent="0.25">
      <c r="A27" s="2">
        <v>26</v>
      </c>
      <c r="B27" s="3">
        <v>43344</v>
      </c>
      <c r="C27" s="1">
        <v>19956</v>
      </c>
      <c r="D27" s="21">
        <f t="shared" si="0"/>
        <v>19984.715192485211</v>
      </c>
      <c r="E27" s="21">
        <f t="shared" si="1"/>
        <v>191.86892879046354</v>
      </c>
      <c r="F27" s="30">
        <f t="shared" si="2"/>
        <v>20584.361048133167</v>
      </c>
      <c r="K27" s="21">
        <f t="shared" si="3"/>
        <v>394837.60681101232</v>
      </c>
    </row>
    <row r="28" spans="1:11" x14ac:dyDescent="0.25">
      <c r="A28" s="2">
        <v>27</v>
      </c>
      <c r="B28" s="3">
        <v>43435</v>
      </c>
      <c r="C28" s="1">
        <v>20658</v>
      </c>
      <c r="D28" s="21">
        <f t="shared" si="0"/>
        <v>20635.999989553653</v>
      </c>
      <c r="E28" s="21">
        <f t="shared" si="1"/>
        <v>276.82156406871331</v>
      </c>
      <c r="F28" s="30">
        <f t="shared" si="2"/>
        <v>20176.584121275675</v>
      </c>
      <c r="K28" s="21">
        <f t="shared" si="3"/>
        <v>231761.248287914</v>
      </c>
    </row>
    <row r="29" spans="1:11" x14ac:dyDescent="0.25">
      <c r="A29" s="2">
        <v>28</v>
      </c>
      <c r="B29" s="3">
        <v>43525</v>
      </c>
      <c r="C29" s="1">
        <v>21914</v>
      </c>
      <c r="D29" s="21">
        <f t="shared" si="0"/>
        <v>21868.247590799605</v>
      </c>
      <c r="E29" s="21">
        <f t="shared" si="1"/>
        <v>453.49364981075496</v>
      </c>
      <c r="F29" s="30">
        <f t="shared" si="2"/>
        <v>20912.821553622365</v>
      </c>
      <c r="K29" s="21">
        <f t="shared" si="3"/>
        <v>1002358.2814911347</v>
      </c>
    </row>
    <row r="30" spans="1:11" x14ac:dyDescent="0.25">
      <c r="A30" s="2">
        <v>29</v>
      </c>
      <c r="B30" s="3">
        <v>43617</v>
      </c>
      <c r="C30" s="1">
        <v>21550</v>
      </c>
      <c r="D30" s="21">
        <f t="shared" si="0"/>
        <v>21585.267460226474</v>
      </c>
      <c r="E30" s="21">
        <f t="shared" si="1"/>
        <v>317.30900148448143</v>
      </c>
      <c r="F30" s="30">
        <f t="shared" si="2"/>
        <v>22321.741240610361</v>
      </c>
      <c r="K30" s="21">
        <f t="shared" si="3"/>
        <v>595584.54245881957</v>
      </c>
    </row>
    <row r="31" spans="1:11" x14ac:dyDescent="0.25">
      <c r="A31" s="2">
        <v>30</v>
      </c>
      <c r="B31" s="3">
        <v>43709</v>
      </c>
      <c r="C31" s="1">
        <v>20840</v>
      </c>
      <c r="D31" s="21">
        <f t="shared" si="0"/>
        <v>20888.558209836421</v>
      </c>
      <c r="E31" s="21">
        <f t="shared" si="1"/>
        <v>129.80236824632999</v>
      </c>
      <c r="F31" s="30">
        <f t="shared" si="2"/>
        <v>21902.576461710956</v>
      </c>
      <c r="K31" s="21">
        <f t="shared" si="3"/>
        <v>1129068.7369821751</v>
      </c>
    </row>
    <row r="32" spans="1:11" x14ac:dyDescent="0.25">
      <c r="A32" s="2">
        <v>31</v>
      </c>
      <c r="B32" s="3">
        <v>43800</v>
      </c>
      <c r="C32" s="1">
        <v>21739</v>
      </c>
      <c r="D32" s="21">
        <f t="shared" si="0"/>
        <v>21706.067819091808</v>
      </c>
      <c r="E32" s="21">
        <f t="shared" si="1"/>
        <v>256.96937848182358</v>
      </c>
      <c r="F32" s="30">
        <f t="shared" si="2"/>
        <v>21018.360578082753</v>
      </c>
      <c r="K32" s="21">
        <f t="shared" si="3"/>
        <v>519321.17642122408</v>
      </c>
    </row>
    <row r="33" spans="1:11" x14ac:dyDescent="0.25">
      <c r="A33" s="2">
        <v>32</v>
      </c>
      <c r="B33" s="3">
        <v>43891</v>
      </c>
      <c r="C33" s="1">
        <v>21998</v>
      </c>
      <c r="D33" s="21">
        <f t="shared" si="0"/>
        <v>21996.402250418803</v>
      </c>
      <c r="E33" s="21">
        <f t="shared" si="1"/>
        <v>263.13905907213439</v>
      </c>
      <c r="F33" s="30">
        <f t="shared" si="2"/>
        <v>21963.037197573631</v>
      </c>
      <c r="K33" s="21">
        <f t="shared" si="3"/>
        <v>1222.3975535053355</v>
      </c>
    </row>
    <row r="34" spans="1:11" x14ac:dyDescent="0.25">
      <c r="A34" s="2">
        <v>33</v>
      </c>
      <c r="B34" s="3">
        <v>43983</v>
      </c>
      <c r="C34" s="1">
        <v>21870</v>
      </c>
      <c r="D34" s="21">
        <f t="shared" si="0"/>
        <v>21887.801475308195</v>
      </c>
      <c r="E34" s="21">
        <f t="shared" si="1"/>
        <v>194.39898992716675</v>
      </c>
      <c r="F34" s="30">
        <f t="shared" si="2"/>
        <v>22259.541309490938</v>
      </c>
      <c r="K34" s="21">
        <f t="shared" si="3"/>
        <v>151742.43179991486</v>
      </c>
    </row>
    <row r="35" spans="1:11" x14ac:dyDescent="0.25">
      <c r="A35" s="2">
        <v>34</v>
      </c>
      <c r="B35" s="3">
        <v>44075</v>
      </c>
      <c r="C35" s="1">
        <v>23310</v>
      </c>
      <c r="D35" s="21">
        <f t="shared" si="0"/>
        <v>23253.891334323213</v>
      </c>
      <c r="E35" s="21">
        <f t="shared" si="1"/>
        <v>411.06156937522405</v>
      </c>
      <c r="F35" s="30">
        <f t="shared" si="2"/>
        <v>22082.200465235361</v>
      </c>
      <c r="K35" s="21">
        <f t="shared" si="3"/>
        <v>1507491.6975682646</v>
      </c>
    </row>
    <row r="36" spans="1:11" x14ac:dyDescent="0.25">
      <c r="A36" s="2">
        <v>35</v>
      </c>
      <c r="B36" s="3">
        <v>44166</v>
      </c>
      <c r="C36" s="1">
        <v>23953</v>
      </c>
      <c r="D36" s="21">
        <f t="shared" si="0"/>
        <v>23939.836663667043</v>
      </c>
      <c r="E36" s="21">
        <f t="shared" si="1"/>
        <v>461.89155026390637</v>
      </c>
      <c r="F36" s="30">
        <f t="shared" si="2"/>
        <v>23664.952903698435</v>
      </c>
      <c r="K36" s="21">
        <f t="shared" si="3"/>
        <v>82971.129687763081</v>
      </c>
    </row>
    <row r="37" spans="1:11" x14ac:dyDescent="0.25">
      <c r="A37" s="2">
        <v>36</v>
      </c>
      <c r="B37" s="3">
        <v>44256</v>
      </c>
      <c r="C37" s="1">
        <v>23787</v>
      </c>
      <c r="D37" s="21">
        <f t="shared" si="0"/>
        <v>23815.09219164931</v>
      </c>
      <c r="E37" s="21">
        <f t="shared" si="1"/>
        <v>353.41406943857925</v>
      </c>
      <c r="F37" s="30">
        <f t="shared" si="2"/>
        <v>24401.72821393095</v>
      </c>
      <c r="K37" s="21">
        <f t="shared" si="3"/>
        <v>377890.77700273582</v>
      </c>
    </row>
    <row r="38" spans="1:11" x14ac:dyDescent="0.25">
      <c r="A38" s="2">
        <v>37</v>
      </c>
      <c r="B38" s="3">
        <v>44348</v>
      </c>
      <c r="C38" s="1">
        <v>24520</v>
      </c>
      <c r="D38" s="21">
        <f t="shared" si="0"/>
        <v>24503.937243722867</v>
      </c>
      <c r="E38" s="21">
        <f t="shared" si="1"/>
        <v>415.44010705809899</v>
      </c>
      <c r="F38" s="30">
        <f t="shared" si="2"/>
        <v>24168.506261087889</v>
      </c>
      <c r="K38" s="21">
        <f t="shared" si="3"/>
        <v>123547.84849441556</v>
      </c>
    </row>
    <row r="39" spans="1:11" x14ac:dyDescent="0.25">
      <c r="A39" s="2">
        <v>38</v>
      </c>
      <c r="B39" s="3">
        <v>44440</v>
      </c>
      <c r="D39" s="21"/>
      <c r="E39" s="21"/>
      <c r="F39" s="31">
        <f t="shared" si="2"/>
        <v>24919.377350780967</v>
      </c>
    </row>
    <row r="40" spans="1:11" x14ac:dyDescent="0.25">
      <c r="A40"/>
      <c r="B40" s="3">
        <v>44531</v>
      </c>
      <c r="F40" s="31">
        <f>D38+E38*2</f>
        <v>25334.817457839064</v>
      </c>
      <c r="J40" s="22" t="s">
        <v>3</v>
      </c>
      <c r="K40" s="23">
        <f>AVERAGE(K3:K38)</f>
        <v>509360.3484913985</v>
      </c>
    </row>
    <row r="41" spans="1:11" x14ac:dyDescent="0.25">
      <c r="B41" s="3">
        <v>44621</v>
      </c>
      <c r="F41" s="31">
        <f>D38+E38*3</f>
        <v>25750.257564897165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B4982-FB5F-4F1C-8DFB-5082DCC583F7}">
  <dimension ref="A1:Q61"/>
  <sheetViews>
    <sheetView zoomScale="90" zoomScaleNormal="90" workbookViewId="0">
      <selection activeCell="E53" sqref="E53"/>
    </sheetView>
  </sheetViews>
  <sheetFormatPr defaultRowHeight="18.600000000000001" customHeight="1" x14ac:dyDescent="0.25"/>
  <cols>
    <col min="9" max="9" width="10.28515625" bestFit="1" customWidth="1"/>
    <col min="11" max="12" width="11.85546875" bestFit="1" customWidth="1"/>
    <col min="16" max="16" width="10.5703125" bestFit="1" customWidth="1"/>
  </cols>
  <sheetData>
    <row r="1" spans="1:17" ht="18.600000000000001" customHeight="1" x14ac:dyDescent="0.25">
      <c r="A1" s="6" t="s">
        <v>6</v>
      </c>
      <c r="B1" s="6" t="s">
        <v>7</v>
      </c>
      <c r="C1" s="6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26">
        <v>5.841704877605213E-3</v>
      </c>
      <c r="J1" s="9" t="s">
        <v>1</v>
      </c>
      <c r="K1" s="9" t="s">
        <v>14</v>
      </c>
      <c r="L1" s="9" t="s">
        <v>15</v>
      </c>
    </row>
    <row r="2" spans="1:17" ht="18.600000000000001" customHeight="1" x14ac:dyDescent="0.25">
      <c r="A2">
        <v>1</v>
      </c>
      <c r="B2" s="7">
        <v>43040</v>
      </c>
      <c r="C2" s="8">
        <v>1100</v>
      </c>
      <c r="F2" s="10">
        <f t="shared" ref="F2:F12" si="0">C2/$D$13</f>
        <v>1.1379310344827587</v>
      </c>
      <c r="H2" s="9" t="s">
        <v>16</v>
      </c>
      <c r="I2" s="26">
        <v>1</v>
      </c>
      <c r="J2" s="11"/>
      <c r="O2" s="12" t="s">
        <v>17</v>
      </c>
      <c r="P2" s="12"/>
      <c r="Q2" s="12"/>
    </row>
    <row r="3" spans="1:17" ht="18.600000000000001" customHeight="1" x14ac:dyDescent="0.25">
      <c r="A3">
        <v>2</v>
      </c>
      <c r="B3" s="7">
        <v>43070</v>
      </c>
      <c r="C3" s="8">
        <v>1700</v>
      </c>
      <c r="F3" s="10">
        <f t="shared" si="0"/>
        <v>1.7586206896551724</v>
      </c>
      <c r="H3" s="13" t="s">
        <v>18</v>
      </c>
      <c r="I3" s="27">
        <v>6.2466970568719915E-2</v>
      </c>
      <c r="N3" s="14" t="s">
        <v>19</v>
      </c>
      <c r="O3" s="14" t="s">
        <v>20</v>
      </c>
      <c r="P3" s="14" t="s">
        <v>21</v>
      </c>
      <c r="Q3" s="14" t="s">
        <v>22</v>
      </c>
    </row>
    <row r="4" spans="1:17" ht="18.600000000000001" customHeight="1" x14ac:dyDescent="0.25">
      <c r="A4">
        <v>3</v>
      </c>
      <c r="B4" s="7">
        <v>43101</v>
      </c>
      <c r="C4" s="8">
        <v>1100</v>
      </c>
      <c r="F4" s="10">
        <f t="shared" si="0"/>
        <v>1.1379310344827587</v>
      </c>
      <c r="N4" s="15">
        <v>1100</v>
      </c>
      <c r="O4" s="15">
        <v>1300</v>
      </c>
      <c r="P4" s="16">
        <f>O4-N4</f>
        <v>200</v>
      </c>
      <c r="Q4">
        <f>P4/12</f>
        <v>16.666666666666668</v>
      </c>
    </row>
    <row r="5" spans="1:17" ht="18.600000000000001" customHeight="1" x14ac:dyDescent="0.25">
      <c r="A5">
        <v>4</v>
      </c>
      <c r="B5" s="7">
        <v>43132</v>
      </c>
      <c r="C5" s="8">
        <v>1100</v>
      </c>
      <c r="F5" s="10">
        <f t="shared" si="0"/>
        <v>1.1379310344827587</v>
      </c>
      <c r="N5" s="15">
        <v>1700</v>
      </c>
      <c r="O5" s="15">
        <v>1800</v>
      </c>
      <c r="P5">
        <f t="shared" ref="P5:P15" si="1">O5-N5</f>
        <v>100</v>
      </c>
      <c r="Q5">
        <f t="shared" ref="Q5:Q15" si="2">P5/12</f>
        <v>8.3333333333333339</v>
      </c>
    </row>
    <row r="6" spans="1:17" ht="18.600000000000001" customHeight="1" x14ac:dyDescent="0.25">
      <c r="A6">
        <v>5</v>
      </c>
      <c r="B6" s="7">
        <v>43160</v>
      </c>
      <c r="C6" s="8">
        <v>900</v>
      </c>
      <c r="F6" s="10">
        <f t="shared" si="0"/>
        <v>0.93103448275862077</v>
      </c>
      <c r="N6" s="15">
        <v>1100</v>
      </c>
      <c r="O6" s="15">
        <v>1100</v>
      </c>
      <c r="P6">
        <f t="shared" si="1"/>
        <v>0</v>
      </c>
      <c r="Q6">
        <f t="shared" si="2"/>
        <v>0</v>
      </c>
    </row>
    <row r="7" spans="1:17" ht="18.600000000000001" customHeight="1" x14ac:dyDescent="0.25">
      <c r="A7">
        <v>6</v>
      </c>
      <c r="B7" s="7">
        <v>43191</v>
      </c>
      <c r="C7" s="8">
        <v>800</v>
      </c>
      <c r="F7" s="10">
        <f t="shared" si="0"/>
        <v>0.82758620689655171</v>
      </c>
      <c r="N7" s="15">
        <v>1100</v>
      </c>
      <c r="O7" s="15">
        <v>1200</v>
      </c>
      <c r="P7">
        <f t="shared" si="1"/>
        <v>100</v>
      </c>
      <c r="Q7">
        <f t="shared" si="2"/>
        <v>8.3333333333333339</v>
      </c>
    </row>
    <row r="8" spans="1:17" ht="18.600000000000001" customHeight="1" x14ac:dyDescent="0.25">
      <c r="A8">
        <v>7</v>
      </c>
      <c r="B8" s="7">
        <v>43221</v>
      </c>
      <c r="C8" s="8">
        <v>700</v>
      </c>
      <c r="F8" s="10">
        <f t="shared" si="0"/>
        <v>0.72413793103448276</v>
      </c>
      <c r="N8" s="15">
        <v>900</v>
      </c>
      <c r="O8" s="15">
        <v>1100</v>
      </c>
      <c r="P8">
        <f t="shared" si="1"/>
        <v>200</v>
      </c>
      <c r="Q8">
        <f t="shared" si="2"/>
        <v>16.666666666666668</v>
      </c>
    </row>
    <row r="9" spans="1:17" ht="18.600000000000001" customHeight="1" x14ac:dyDescent="0.25">
      <c r="A9">
        <v>8</v>
      </c>
      <c r="B9" s="7">
        <v>43252</v>
      </c>
      <c r="C9" s="8">
        <v>900</v>
      </c>
      <c r="F9" s="10">
        <f t="shared" si="0"/>
        <v>0.93103448275862077</v>
      </c>
      <c r="N9" s="15">
        <v>800</v>
      </c>
      <c r="O9" s="15">
        <v>1000</v>
      </c>
      <c r="P9">
        <f t="shared" si="1"/>
        <v>200</v>
      </c>
      <c r="Q9">
        <f t="shared" si="2"/>
        <v>16.666666666666668</v>
      </c>
    </row>
    <row r="10" spans="1:17" ht="18.600000000000001" customHeight="1" x14ac:dyDescent="0.25">
      <c r="A10">
        <v>9</v>
      </c>
      <c r="B10" s="7">
        <v>43282</v>
      </c>
      <c r="C10" s="8">
        <v>900</v>
      </c>
      <c r="F10" s="10">
        <f t="shared" si="0"/>
        <v>0.93103448275862077</v>
      </c>
      <c r="N10" s="15">
        <v>700</v>
      </c>
      <c r="O10" s="15">
        <v>800</v>
      </c>
      <c r="P10">
        <f t="shared" si="1"/>
        <v>100</v>
      </c>
      <c r="Q10">
        <f t="shared" si="2"/>
        <v>8.3333333333333339</v>
      </c>
    </row>
    <row r="11" spans="1:17" ht="18.600000000000001" customHeight="1" x14ac:dyDescent="0.25">
      <c r="A11">
        <v>10</v>
      </c>
      <c r="B11" s="7">
        <v>43313</v>
      </c>
      <c r="C11" s="8">
        <v>800</v>
      </c>
      <c r="F11" s="10">
        <f t="shared" si="0"/>
        <v>0.82758620689655171</v>
      </c>
      <c r="N11" s="15">
        <v>900</v>
      </c>
      <c r="O11" s="15">
        <v>1200</v>
      </c>
      <c r="P11">
        <f t="shared" si="1"/>
        <v>300</v>
      </c>
      <c r="Q11">
        <f t="shared" si="2"/>
        <v>25</v>
      </c>
    </row>
    <row r="12" spans="1:17" ht="18.600000000000001" customHeight="1" x14ac:dyDescent="0.25">
      <c r="A12">
        <v>11</v>
      </c>
      <c r="B12" s="7">
        <v>43344</v>
      </c>
      <c r="C12" s="8">
        <v>800</v>
      </c>
      <c r="F12" s="10">
        <f t="shared" si="0"/>
        <v>0.82758620689655171</v>
      </c>
      <c r="N12" s="15">
        <v>900</v>
      </c>
      <c r="O12" s="15">
        <v>1100</v>
      </c>
      <c r="P12">
        <f t="shared" si="1"/>
        <v>200</v>
      </c>
      <c r="Q12">
        <f t="shared" si="2"/>
        <v>16.666666666666668</v>
      </c>
    </row>
    <row r="13" spans="1:17" ht="18.600000000000001" customHeight="1" x14ac:dyDescent="0.25">
      <c r="A13">
        <v>12</v>
      </c>
      <c r="B13" s="7">
        <v>43374</v>
      </c>
      <c r="C13" s="8">
        <v>800</v>
      </c>
      <c r="D13" s="17">
        <f>AVERAGE(C2:C13)</f>
        <v>966.66666666666663</v>
      </c>
      <c r="E13" s="25">
        <v>13.194444444444443</v>
      </c>
      <c r="F13" s="24">
        <f>C13/D13</f>
        <v>0.82758620689655171</v>
      </c>
      <c r="N13" s="15">
        <v>800</v>
      </c>
      <c r="O13" s="15">
        <v>900</v>
      </c>
      <c r="P13">
        <f t="shared" si="1"/>
        <v>100</v>
      </c>
      <c r="Q13">
        <f t="shared" si="2"/>
        <v>8.3333333333333339</v>
      </c>
    </row>
    <row r="14" spans="1:17" ht="18.600000000000001" customHeight="1" x14ac:dyDescent="0.25">
      <c r="A14">
        <v>13</v>
      </c>
      <c r="B14" s="7">
        <v>43405</v>
      </c>
      <c r="C14" s="8">
        <v>1300</v>
      </c>
      <c r="D14">
        <f>$I$1*(C14/F2)+(1-$I$1)*(D13+E13)</f>
        <v>980.81075694822187</v>
      </c>
      <c r="E14">
        <f>$I$2*(D14-D13)+(1-$I$2)*E13</f>
        <v>14.144090281555236</v>
      </c>
      <c r="F14">
        <f>$I$3*(C14/D14)+(1-$I$3)*F2</f>
        <v>1.149643781499107</v>
      </c>
      <c r="G14">
        <f>(D13+E13)*F2</f>
        <v>1115.0143678160921</v>
      </c>
      <c r="N14" s="15">
        <v>800</v>
      </c>
      <c r="O14" s="15">
        <v>1000</v>
      </c>
      <c r="P14">
        <f t="shared" si="1"/>
        <v>200</v>
      </c>
      <c r="Q14">
        <f t="shared" si="2"/>
        <v>16.666666666666668</v>
      </c>
    </row>
    <row r="15" spans="1:17" ht="18.600000000000001" customHeight="1" x14ac:dyDescent="0.25">
      <c r="A15">
        <v>14</v>
      </c>
      <c r="B15" s="7">
        <v>43435</v>
      </c>
      <c r="C15" s="8">
        <v>1800</v>
      </c>
      <c r="D15">
        <f t="shared" ref="D15:D49" si="3">$I$1*(C15/F3)+(1-$I$1)*(D14+E14)</f>
        <v>995.1217714027963</v>
      </c>
      <c r="E15">
        <f t="shared" ref="E15:E49" si="4">$I$2*(D15-D14)+(1-$I$2)*E14</f>
        <v>14.311014454574433</v>
      </c>
      <c r="F15">
        <f t="shared" ref="F15:F49" si="5">$I$3*(C15/D15)+(1-$I$3)*F3</f>
        <v>1.7617567293861154</v>
      </c>
      <c r="G15">
        <f t="shared" ref="G15:G48" si="6">(D14+E14)*F3</f>
        <v>1749.7481796109873</v>
      </c>
      <c r="J15">
        <f t="shared" ref="J15:J50" si="7">C14-G14</f>
        <v>184.98563218390791</v>
      </c>
      <c r="K15">
        <f t="shared" ref="K15:K50" si="8">ABS(J15)</f>
        <v>184.98563218390791</v>
      </c>
      <c r="L15">
        <f t="shared" ref="L15:L50" si="9">K15^2</f>
        <v>34219.684114480064</v>
      </c>
      <c r="N15" s="15">
        <v>800</v>
      </c>
      <c r="O15" s="15">
        <v>1000</v>
      </c>
      <c r="P15">
        <f t="shared" si="1"/>
        <v>200</v>
      </c>
      <c r="Q15">
        <f t="shared" si="2"/>
        <v>16.666666666666668</v>
      </c>
    </row>
    <row r="16" spans="1:17" ht="18.600000000000001" customHeight="1" x14ac:dyDescent="0.25">
      <c r="A16">
        <v>15</v>
      </c>
      <c r="B16" s="7">
        <v>43466</v>
      </c>
      <c r="C16" s="8">
        <v>1100</v>
      </c>
      <c r="D16">
        <f t="shared" si="3"/>
        <v>1009.1829588102981</v>
      </c>
      <c r="E16">
        <f t="shared" si="4"/>
        <v>14.061187407501848</v>
      </c>
      <c r="F16">
        <f t="shared" si="5"/>
        <v>1.134936344562091</v>
      </c>
      <c r="G16">
        <f t="shared" si="6"/>
        <v>1148.664894251491</v>
      </c>
      <c r="J16">
        <f t="shared" si="7"/>
        <v>50.251820389012664</v>
      </c>
      <c r="K16">
        <f t="shared" si="8"/>
        <v>50.251820389012664</v>
      </c>
      <c r="L16">
        <f t="shared" si="9"/>
        <v>2525.2454524095888</v>
      </c>
    </row>
    <row r="17" spans="1:17" ht="18.600000000000001" customHeight="1" x14ac:dyDescent="0.25">
      <c r="A17">
        <v>16</v>
      </c>
      <c r="B17" s="7">
        <v>43497</v>
      </c>
      <c r="C17" s="8">
        <v>1200</v>
      </c>
      <c r="D17">
        <f t="shared" si="3"/>
        <v>1023.4269992233332</v>
      </c>
      <c r="E17">
        <f t="shared" si="4"/>
        <v>14.244040413035009</v>
      </c>
      <c r="F17">
        <f t="shared" si="5"/>
        <v>1.1400923966623384</v>
      </c>
      <c r="G17">
        <f t="shared" si="6"/>
        <v>1164.3812698340482</v>
      </c>
      <c r="J17">
        <f t="shared" si="7"/>
        <v>-48.664894251490978</v>
      </c>
      <c r="K17">
        <f t="shared" si="8"/>
        <v>48.664894251490978</v>
      </c>
      <c r="L17">
        <f t="shared" si="9"/>
        <v>2368.2719325087996</v>
      </c>
      <c r="P17" s="18" t="s">
        <v>23</v>
      </c>
      <c r="Q17" s="12">
        <f>AVERAGE(Q4:Q15)</f>
        <v>13.194444444444443</v>
      </c>
    </row>
    <row r="18" spans="1:17" ht="18.600000000000001" customHeight="1" x14ac:dyDescent="0.25">
      <c r="A18">
        <v>17</v>
      </c>
      <c r="B18" s="7">
        <v>43525</v>
      </c>
      <c r="C18" s="8">
        <v>1100</v>
      </c>
      <c r="D18">
        <f t="shared" si="3"/>
        <v>1038.5111377959456</v>
      </c>
      <c r="E18">
        <f t="shared" si="4"/>
        <v>15.08413857261246</v>
      </c>
      <c r="F18">
        <f t="shared" si="5"/>
        <v>0.93904113587783844</v>
      </c>
      <c r="G18">
        <f t="shared" si="6"/>
        <v>966.10751966144642</v>
      </c>
      <c r="J18">
        <f t="shared" si="7"/>
        <v>35.618730165951774</v>
      </c>
      <c r="K18">
        <f t="shared" si="8"/>
        <v>35.618730165951774</v>
      </c>
      <c r="L18">
        <f t="shared" si="9"/>
        <v>1268.6939386348829</v>
      </c>
    </row>
    <row r="19" spans="1:17" ht="18.600000000000001" customHeight="1" x14ac:dyDescent="0.25">
      <c r="A19">
        <v>18</v>
      </c>
      <c r="B19" s="7">
        <v>43556</v>
      </c>
      <c r="C19" s="8">
        <v>1000</v>
      </c>
      <c r="D19">
        <f t="shared" si="3"/>
        <v>1054.4992104306805</v>
      </c>
      <c r="E19">
        <f t="shared" si="4"/>
        <v>15.988072634734863</v>
      </c>
      <c r="F19">
        <f t="shared" si="5"/>
        <v>0.83512792177218453</v>
      </c>
      <c r="G19">
        <f t="shared" si="6"/>
        <v>871.94091837397923</v>
      </c>
      <c r="J19">
        <f t="shared" si="7"/>
        <v>133.89248033855358</v>
      </c>
      <c r="K19">
        <f t="shared" si="8"/>
        <v>133.89248033855358</v>
      </c>
      <c r="L19">
        <f t="shared" si="9"/>
        <v>17927.196291209959</v>
      </c>
    </row>
    <row r="20" spans="1:17" ht="18.600000000000001" customHeight="1" x14ac:dyDescent="0.25">
      <c r="A20">
        <v>19</v>
      </c>
      <c r="B20" s="7">
        <v>43586</v>
      </c>
      <c r="C20" s="8">
        <v>800</v>
      </c>
      <c r="D20">
        <f t="shared" si="3"/>
        <v>1070.687505290158</v>
      </c>
      <c r="E20">
        <f t="shared" si="4"/>
        <v>16.188294859477537</v>
      </c>
      <c r="F20">
        <f t="shared" si="5"/>
        <v>0.72557751571857632</v>
      </c>
      <c r="G20">
        <f t="shared" si="6"/>
        <v>775.18044635771457</v>
      </c>
      <c r="J20">
        <f t="shared" si="7"/>
        <v>128.05908162602077</v>
      </c>
      <c r="K20">
        <f t="shared" si="8"/>
        <v>128.05908162602077</v>
      </c>
      <c r="L20">
        <f t="shared" si="9"/>
        <v>16399.128386899851</v>
      </c>
    </row>
    <row r="21" spans="1:17" ht="18.600000000000001" customHeight="1" x14ac:dyDescent="0.25">
      <c r="A21">
        <v>20</v>
      </c>
      <c r="B21" s="7">
        <v>43617</v>
      </c>
      <c r="C21" s="8">
        <v>1200</v>
      </c>
      <c r="D21">
        <f t="shared" si="3"/>
        <v>1088.0559009954638</v>
      </c>
      <c r="E21">
        <f t="shared" si="4"/>
        <v>17.368395705305829</v>
      </c>
      <c r="F21">
        <f t="shared" si="5"/>
        <v>0.94176943339720842</v>
      </c>
      <c r="G21">
        <f t="shared" si="6"/>
        <v>1011.918848415178</v>
      </c>
      <c r="J21">
        <f t="shared" si="7"/>
        <v>24.819553642285427</v>
      </c>
      <c r="K21">
        <f t="shared" si="8"/>
        <v>24.819553642285427</v>
      </c>
      <c r="L21">
        <f t="shared" si="9"/>
        <v>616.0102430022838</v>
      </c>
    </row>
    <row r="22" spans="1:17" ht="18.600000000000001" customHeight="1" x14ac:dyDescent="0.25">
      <c r="A22">
        <v>21</v>
      </c>
      <c r="B22" s="7">
        <v>43647</v>
      </c>
      <c r="C22" s="8">
        <v>1100</v>
      </c>
      <c r="D22">
        <f t="shared" si="3"/>
        <v>1105.8686003280802</v>
      </c>
      <c r="E22">
        <f t="shared" si="4"/>
        <v>17.812699332616376</v>
      </c>
      <c r="F22">
        <f t="shared" si="5"/>
        <v>0.93501105128322248</v>
      </c>
      <c r="G22">
        <f t="shared" si="6"/>
        <v>1029.1881383076131</v>
      </c>
      <c r="J22">
        <f t="shared" si="7"/>
        <v>188.08115158482201</v>
      </c>
      <c r="K22">
        <f t="shared" si="8"/>
        <v>188.08115158482201</v>
      </c>
      <c r="L22">
        <f t="shared" si="9"/>
        <v>35374.519581472792</v>
      </c>
    </row>
    <row r="23" spans="1:17" ht="18.600000000000001" customHeight="1" x14ac:dyDescent="0.25">
      <c r="A23">
        <v>22</v>
      </c>
      <c r="B23" s="7">
        <v>43678</v>
      </c>
      <c r="C23" s="8">
        <v>900</v>
      </c>
      <c r="D23">
        <f t="shared" si="3"/>
        <v>1123.4699391859908</v>
      </c>
      <c r="E23">
        <f t="shared" si="4"/>
        <v>17.601338857910605</v>
      </c>
      <c r="F23">
        <f t="shared" si="5"/>
        <v>0.82593103945200497</v>
      </c>
      <c r="G23">
        <f t="shared" si="6"/>
        <v>929.9431445467834</v>
      </c>
      <c r="J23">
        <f t="shared" si="7"/>
        <v>70.811861692386856</v>
      </c>
      <c r="K23">
        <f t="shared" si="8"/>
        <v>70.811861692386856</v>
      </c>
      <c r="L23">
        <f t="shared" si="9"/>
        <v>5014.3197563417252</v>
      </c>
    </row>
    <row r="24" spans="1:17" ht="18.600000000000001" customHeight="1" x14ac:dyDescent="0.25">
      <c r="A24">
        <v>23</v>
      </c>
      <c r="B24" s="7">
        <v>43709</v>
      </c>
      <c r="C24" s="8">
        <v>1000</v>
      </c>
      <c r="D24">
        <f t="shared" si="3"/>
        <v>1141.4642031203634</v>
      </c>
      <c r="E24">
        <f t="shared" si="4"/>
        <v>17.994263934372611</v>
      </c>
      <c r="F24">
        <f t="shared" si="5"/>
        <v>0.83061470332883869</v>
      </c>
      <c r="G24">
        <f t="shared" si="6"/>
        <v>944.3348507949529</v>
      </c>
      <c r="J24">
        <f t="shared" si="7"/>
        <v>-29.943144546783401</v>
      </c>
      <c r="K24">
        <f t="shared" si="8"/>
        <v>29.943144546783401</v>
      </c>
      <c r="L24">
        <f t="shared" si="9"/>
        <v>896.59190534956451</v>
      </c>
    </row>
    <row r="25" spans="1:17" ht="18.600000000000001" customHeight="1" x14ac:dyDescent="0.25">
      <c r="A25">
        <v>24</v>
      </c>
      <c r="B25" s="7">
        <v>43739</v>
      </c>
      <c r="C25" s="8">
        <v>1000</v>
      </c>
      <c r="D25">
        <f t="shared" si="3"/>
        <v>1159.743979599468</v>
      </c>
      <c r="E25">
        <f t="shared" si="4"/>
        <v>18.279776479104612</v>
      </c>
      <c r="F25">
        <f t="shared" si="5"/>
        <v>0.82975212825782085</v>
      </c>
      <c r="G25">
        <f t="shared" si="6"/>
        <v>959.55183480391952</v>
      </c>
      <c r="J25">
        <f t="shared" si="7"/>
        <v>55.665149205047101</v>
      </c>
      <c r="K25">
        <f t="shared" si="8"/>
        <v>55.665149205047101</v>
      </c>
      <c r="L25">
        <f t="shared" si="9"/>
        <v>3098.6088360201556</v>
      </c>
    </row>
    <row r="26" spans="1:17" ht="18.600000000000001" customHeight="1" x14ac:dyDescent="0.25">
      <c r="A26">
        <v>25</v>
      </c>
      <c r="B26" s="7">
        <v>43770</v>
      </c>
      <c r="C26" s="8">
        <v>1400</v>
      </c>
      <c r="D26">
        <f t="shared" si="3"/>
        <v>1178.2559332277008</v>
      </c>
      <c r="E26">
        <f t="shared" si="4"/>
        <v>18.511953628232732</v>
      </c>
      <c r="F26">
        <f t="shared" si="5"/>
        <v>1.1520520755118648</v>
      </c>
      <c r="G26">
        <f t="shared" si="6"/>
        <v>1354.3076856339519</v>
      </c>
      <c r="J26">
        <f t="shared" si="7"/>
        <v>40.448165196080481</v>
      </c>
      <c r="K26">
        <f t="shared" si="8"/>
        <v>40.448165196080481</v>
      </c>
      <c r="L26">
        <f t="shared" si="9"/>
        <v>1636.0540677294164</v>
      </c>
    </row>
    <row r="27" spans="1:17" ht="18.600000000000001" customHeight="1" x14ac:dyDescent="0.25">
      <c r="A27">
        <v>26</v>
      </c>
      <c r="B27" s="7">
        <v>43800</v>
      </c>
      <c r="C27" s="8">
        <v>2000</v>
      </c>
      <c r="D27">
        <f t="shared" si="3"/>
        <v>1196.4084036932416</v>
      </c>
      <c r="E27">
        <f t="shared" si="4"/>
        <v>18.152470465540773</v>
      </c>
      <c r="F27">
        <f t="shared" si="5"/>
        <v>1.756129282422745</v>
      </c>
      <c r="G27">
        <f t="shared" si="6"/>
        <v>2108.4138781816418</v>
      </c>
      <c r="J27">
        <f t="shared" si="7"/>
        <v>45.692314366048095</v>
      </c>
      <c r="K27">
        <f t="shared" si="8"/>
        <v>45.692314366048095</v>
      </c>
      <c r="L27">
        <f t="shared" si="9"/>
        <v>2087.7875921257651</v>
      </c>
    </row>
    <row r="28" spans="1:17" ht="18.600000000000001" customHeight="1" x14ac:dyDescent="0.25">
      <c r="A28">
        <v>27</v>
      </c>
      <c r="B28" s="7">
        <v>43831</v>
      </c>
      <c r="C28" s="8">
        <v>1300</v>
      </c>
      <c r="D28">
        <f t="shared" si="3"/>
        <v>1214.1570827597252</v>
      </c>
      <c r="E28">
        <f t="shared" si="4"/>
        <v>17.748679066483646</v>
      </c>
      <c r="F28">
        <f t="shared" si="5"/>
        <v>1.1309237982056679</v>
      </c>
      <c r="G28">
        <f t="shared" si="6"/>
        <v>1378.4492787659062</v>
      </c>
      <c r="J28">
        <f t="shared" si="7"/>
        <v>-108.41387818164185</v>
      </c>
      <c r="K28">
        <f t="shared" si="8"/>
        <v>108.41387818164185</v>
      </c>
      <c r="L28">
        <f t="shared" si="9"/>
        <v>11753.568982383878</v>
      </c>
    </row>
    <row r="29" spans="1:17" ht="18.600000000000001" customHeight="1" x14ac:dyDescent="0.25">
      <c r="A29">
        <v>28</v>
      </c>
      <c r="B29" s="7">
        <v>43862</v>
      </c>
      <c r="C29" s="8">
        <v>1300</v>
      </c>
      <c r="D29">
        <f t="shared" si="3"/>
        <v>1231.3703853336731</v>
      </c>
      <c r="E29">
        <f t="shared" si="4"/>
        <v>17.213302573947885</v>
      </c>
      <c r="F29">
        <f t="shared" si="5"/>
        <v>1.1348228043660178</v>
      </c>
      <c r="G29">
        <f t="shared" si="6"/>
        <v>1404.4863924625863</v>
      </c>
      <c r="J29">
        <f t="shared" si="7"/>
        <v>-78.449278765906229</v>
      </c>
      <c r="K29">
        <f t="shared" si="8"/>
        <v>78.449278765906229</v>
      </c>
      <c r="L29">
        <f t="shared" si="9"/>
        <v>6154.289338890866</v>
      </c>
    </row>
    <row r="30" spans="1:17" ht="18.600000000000001" customHeight="1" x14ac:dyDescent="0.25">
      <c r="A30">
        <v>29</v>
      </c>
      <c r="B30" s="7">
        <v>43891</v>
      </c>
      <c r="C30" s="8">
        <v>1200</v>
      </c>
      <c r="D30">
        <f t="shared" si="3"/>
        <v>1248.7549409982585</v>
      </c>
      <c r="E30">
        <f t="shared" si="4"/>
        <v>17.384555664585378</v>
      </c>
      <c r="F30">
        <f t="shared" si="5"/>
        <v>0.94041016342973982</v>
      </c>
      <c r="G30">
        <f t="shared" si="6"/>
        <v>1172.471444531313</v>
      </c>
      <c r="J30">
        <f t="shared" si="7"/>
        <v>-104.48639246258631</v>
      </c>
      <c r="K30">
        <f t="shared" si="8"/>
        <v>104.48639246258631</v>
      </c>
      <c r="L30">
        <f t="shared" si="9"/>
        <v>10917.406209845612</v>
      </c>
    </row>
    <row r="31" spans="1:17" ht="18.600000000000001" customHeight="1" x14ac:dyDescent="0.25">
      <c r="A31">
        <v>30</v>
      </c>
      <c r="B31" s="7">
        <v>43922</v>
      </c>
      <c r="C31" s="8">
        <v>1300</v>
      </c>
      <c r="D31">
        <f t="shared" si="3"/>
        <v>1267.8365601406283</v>
      </c>
      <c r="E31">
        <f t="shared" si="4"/>
        <v>19.081619142369846</v>
      </c>
      <c r="F31">
        <f t="shared" si="5"/>
        <v>0.84701169053816061</v>
      </c>
      <c r="G31">
        <f t="shared" si="6"/>
        <v>1057.3884465217207</v>
      </c>
      <c r="J31">
        <f t="shared" si="7"/>
        <v>27.528555468687046</v>
      </c>
      <c r="K31">
        <f t="shared" si="8"/>
        <v>27.528555468687046</v>
      </c>
      <c r="L31">
        <f t="shared" si="9"/>
        <v>757.82136619257949</v>
      </c>
    </row>
    <row r="32" spans="1:17" ht="18.600000000000001" customHeight="1" x14ac:dyDescent="0.25">
      <c r="A32">
        <v>31</v>
      </c>
      <c r="B32" s="7">
        <v>43952</v>
      </c>
      <c r="C32" s="8">
        <v>900</v>
      </c>
      <c r="D32">
        <f t="shared" si="3"/>
        <v>1286.6463826796266</v>
      </c>
      <c r="E32">
        <f t="shared" si="4"/>
        <v>18.809822538998333</v>
      </c>
      <c r="F32">
        <f t="shared" si="5"/>
        <v>0.72394808833519919</v>
      </c>
      <c r="G32">
        <f t="shared" si="6"/>
        <v>933.75889545723123</v>
      </c>
      <c r="J32">
        <f t="shared" si="7"/>
        <v>242.61155347827935</v>
      </c>
      <c r="K32">
        <f t="shared" si="8"/>
        <v>242.61155347827935</v>
      </c>
      <c r="L32">
        <f t="shared" si="9"/>
        <v>58860.365881143996</v>
      </c>
    </row>
    <row r="33" spans="1:12" ht="18.600000000000001" customHeight="1" x14ac:dyDescent="0.25">
      <c r="A33">
        <v>32</v>
      </c>
      <c r="B33" s="7">
        <v>43983</v>
      </c>
      <c r="C33" s="8">
        <v>1200</v>
      </c>
      <c r="D33">
        <f t="shared" si="3"/>
        <v>1305.2735994899447</v>
      </c>
      <c r="E33">
        <f t="shared" si="4"/>
        <v>18.627216810318032</v>
      </c>
      <c r="F33">
        <f t="shared" si="5"/>
        <v>0.940368802162176</v>
      </c>
      <c r="G33">
        <f t="shared" si="6"/>
        <v>1229.4387507136144</v>
      </c>
      <c r="J33">
        <f t="shared" si="7"/>
        <v>-33.758895457231233</v>
      </c>
      <c r="K33">
        <f t="shared" si="8"/>
        <v>33.758895457231233</v>
      </c>
      <c r="L33">
        <f t="shared" si="9"/>
        <v>1139.6630224922676</v>
      </c>
    </row>
    <row r="34" spans="1:12" ht="18.600000000000001" customHeight="1" x14ac:dyDescent="0.25">
      <c r="A34">
        <v>33</v>
      </c>
      <c r="B34" s="7">
        <v>44013</v>
      </c>
      <c r="C34" s="8">
        <v>1300</v>
      </c>
      <c r="D34">
        <f t="shared" si="3"/>
        <v>1324.2890389593986</v>
      </c>
      <c r="E34">
        <f t="shared" si="4"/>
        <v>19.015439469453895</v>
      </c>
      <c r="F34">
        <f t="shared" si="5"/>
        <v>0.93792499535592244</v>
      </c>
      <c r="G34">
        <f t="shared" si="6"/>
        <v>1237.8618940436249</v>
      </c>
      <c r="J34">
        <f t="shared" si="7"/>
        <v>-29.438750713614354</v>
      </c>
      <c r="K34">
        <f t="shared" si="8"/>
        <v>29.438750713614354</v>
      </c>
      <c r="L34">
        <f t="shared" si="9"/>
        <v>866.6400435783296</v>
      </c>
    </row>
    <row r="35" spans="1:12" ht="18.600000000000001" customHeight="1" x14ac:dyDescent="0.25">
      <c r="A35">
        <v>34</v>
      </c>
      <c r="B35" s="7">
        <v>44044</v>
      </c>
      <c r="C35" s="8">
        <v>1200</v>
      </c>
      <c r="D35">
        <f t="shared" si="3"/>
        <v>1343.9447370205012</v>
      </c>
      <c r="E35">
        <f t="shared" si="4"/>
        <v>19.655698061102612</v>
      </c>
      <c r="F35">
        <f t="shared" si="5"/>
        <v>0.83011400381273226</v>
      </c>
      <c r="G35">
        <f t="shared" si="6"/>
        <v>1109.4768641692756</v>
      </c>
      <c r="J35">
        <f t="shared" si="7"/>
        <v>62.138105956375057</v>
      </c>
      <c r="K35">
        <f t="shared" si="8"/>
        <v>62.138105956375057</v>
      </c>
      <c r="L35">
        <f t="shared" si="9"/>
        <v>3861.1442118456935</v>
      </c>
    </row>
    <row r="36" spans="1:12" ht="18.600000000000001" customHeight="1" x14ac:dyDescent="0.25">
      <c r="A36">
        <v>35</v>
      </c>
      <c r="B36" s="7">
        <v>44075</v>
      </c>
      <c r="C36" s="8">
        <v>1100</v>
      </c>
      <c r="D36">
        <f t="shared" si="3"/>
        <v>1363.3709727360938</v>
      </c>
      <c r="E36">
        <f t="shared" si="4"/>
        <v>19.426235715592611</v>
      </c>
      <c r="F36">
        <f t="shared" si="5"/>
        <v>0.82912855084241144</v>
      </c>
      <c r="G36">
        <f t="shared" si="6"/>
        <v>1132.6265708443816</v>
      </c>
      <c r="J36">
        <f t="shared" si="7"/>
        <v>90.523135830724414</v>
      </c>
      <c r="K36">
        <f t="shared" si="8"/>
        <v>90.523135830724414</v>
      </c>
      <c r="L36">
        <f t="shared" si="9"/>
        <v>8194.4381206277831</v>
      </c>
    </row>
    <row r="37" spans="1:12" ht="18.600000000000001" customHeight="1" x14ac:dyDescent="0.25">
      <c r="A37">
        <v>36</v>
      </c>
      <c r="B37" s="7">
        <v>44105</v>
      </c>
      <c r="C37" s="8">
        <v>1400</v>
      </c>
      <c r="D37">
        <f t="shared" si="3"/>
        <v>1384.5757368893351</v>
      </c>
      <c r="E37">
        <f t="shared" si="4"/>
        <v>21.204764153241285</v>
      </c>
      <c r="F37">
        <f t="shared" si="5"/>
        <v>0.84108288313693935</v>
      </c>
      <c r="G37">
        <f t="shared" si="6"/>
        <v>1147.3789266617603</v>
      </c>
      <c r="J37">
        <f t="shared" si="7"/>
        <v>-32.626570844381604</v>
      </c>
      <c r="K37">
        <f t="shared" si="8"/>
        <v>32.626570844381604</v>
      </c>
      <c r="L37">
        <f t="shared" si="9"/>
        <v>1064.4931250634518</v>
      </c>
    </row>
    <row r="38" spans="1:12" ht="18.600000000000001" customHeight="1" x14ac:dyDescent="0.25">
      <c r="A38">
        <v>37</v>
      </c>
      <c r="B38" s="7">
        <v>44136</v>
      </c>
      <c r="C38" s="8">
        <v>1600</v>
      </c>
      <c r="D38">
        <f t="shared" si="3"/>
        <v>1405.6814584807933</v>
      </c>
      <c r="E38">
        <f t="shared" si="4"/>
        <v>21.105721591458177</v>
      </c>
      <c r="F38">
        <f t="shared" si="5"/>
        <v>1.1511891497553506</v>
      </c>
      <c r="G38">
        <f t="shared" si="6"/>
        <v>1619.5323439402093</v>
      </c>
      <c r="J38">
        <f t="shared" si="7"/>
        <v>252.62107333823974</v>
      </c>
      <c r="K38">
        <f t="shared" si="8"/>
        <v>252.62107333823974</v>
      </c>
      <c r="L38">
        <f t="shared" si="9"/>
        <v>63817.406694564299</v>
      </c>
    </row>
    <row r="39" spans="1:12" ht="18.600000000000001" customHeight="1" x14ac:dyDescent="0.25">
      <c r="A39">
        <v>38</v>
      </c>
      <c r="B39" s="7">
        <v>44166</v>
      </c>
      <c r="C39" s="8">
        <v>2100</v>
      </c>
      <c r="D39">
        <f t="shared" si="3"/>
        <v>1425.4378896745334</v>
      </c>
      <c r="E39">
        <f t="shared" si="4"/>
        <v>19.756431193740127</v>
      </c>
      <c r="F39">
        <f t="shared" si="5"/>
        <v>1.7384575149583212</v>
      </c>
      <c r="G39">
        <f t="shared" si="6"/>
        <v>2505.6227467102549</v>
      </c>
      <c r="J39">
        <f t="shared" si="7"/>
        <v>-19.53234394020933</v>
      </c>
      <c r="K39">
        <f t="shared" si="8"/>
        <v>19.53234394020933</v>
      </c>
      <c r="L39">
        <f t="shared" si="9"/>
        <v>381.51245979863211</v>
      </c>
    </row>
    <row r="40" spans="1:12" ht="18.600000000000001" customHeight="1" x14ac:dyDescent="0.25">
      <c r="A40">
        <v>39</v>
      </c>
      <c r="B40" s="7">
        <v>44197</v>
      </c>
      <c r="C40" s="8">
        <v>2100</v>
      </c>
      <c r="D40">
        <f t="shared" si="3"/>
        <v>1447.5993198863068</v>
      </c>
      <c r="E40">
        <f t="shared" si="4"/>
        <v>22.16143021177345</v>
      </c>
      <c r="F40">
        <f t="shared" si="5"/>
        <v>1.1508978535389418</v>
      </c>
      <c r="G40">
        <f t="shared" si="6"/>
        <v>1634.4046505016086</v>
      </c>
      <c r="J40">
        <f t="shared" si="7"/>
        <v>-405.62274671025489</v>
      </c>
      <c r="K40">
        <f t="shared" si="8"/>
        <v>405.62274671025489</v>
      </c>
      <c r="L40">
        <f t="shared" si="9"/>
        <v>164529.81264877159</v>
      </c>
    </row>
    <row r="41" spans="1:12" ht="18.600000000000001" customHeight="1" x14ac:dyDescent="0.25">
      <c r="A41">
        <v>40</v>
      </c>
      <c r="B41" s="7">
        <v>44228</v>
      </c>
      <c r="C41" s="8">
        <v>1400</v>
      </c>
      <c r="D41">
        <f t="shared" si="3"/>
        <v>1468.381593831695</v>
      </c>
      <c r="E41">
        <f t="shared" si="4"/>
        <v>20.78227394538817</v>
      </c>
      <c r="F41">
        <f t="shared" si="5"/>
        <v>1.1234917852552797</v>
      </c>
      <c r="G41">
        <f t="shared" si="6"/>
        <v>1667.9180161734052</v>
      </c>
      <c r="J41">
        <f t="shared" si="7"/>
        <v>465.59534949839144</v>
      </c>
      <c r="K41">
        <f t="shared" si="8"/>
        <v>465.59534949839144</v>
      </c>
      <c r="L41">
        <f t="shared" si="9"/>
        <v>216779.02947452926</v>
      </c>
    </row>
    <row r="42" spans="1:12" ht="18.600000000000001" customHeight="1" x14ac:dyDescent="0.25">
      <c r="A42">
        <v>41</v>
      </c>
      <c r="B42" s="7">
        <v>44256</v>
      </c>
      <c r="C42" s="8">
        <v>1500</v>
      </c>
      <c r="D42">
        <f t="shared" si="3"/>
        <v>1489.7824156642403</v>
      </c>
      <c r="E42">
        <f t="shared" si="4"/>
        <v>21.400821832545262</v>
      </c>
      <c r="F42">
        <f t="shared" si="5"/>
        <v>0.9445609860095695</v>
      </c>
      <c r="G42">
        <f t="shared" si="6"/>
        <v>1400.4248362699102</v>
      </c>
      <c r="J42">
        <f t="shared" si="7"/>
        <v>-267.91801617340525</v>
      </c>
      <c r="K42">
        <f t="shared" si="8"/>
        <v>267.91801617340525</v>
      </c>
      <c r="L42">
        <f t="shared" si="9"/>
        <v>71780.063390293042</v>
      </c>
    </row>
    <row r="43" spans="1:12" ht="18.600000000000001" customHeight="1" x14ac:dyDescent="0.25">
      <c r="A43">
        <v>42</v>
      </c>
      <c r="B43" s="7">
        <v>44287</v>
      </c>
      <c r="C43" s="8">
        <v>1300</v>
      </c>
      <c r="D43">
        <f t="shared" si="3"/>
        <v>1511.3212441888925</v>
      </c>
      <c r="E43">
        <f t="shared" si="4"/>
        <v>21.538828524652217</v>
      </c>
      <c r="F43">
        <f t="shared" si="5"/>
        <v>0.84783393155295028</v>
      </c>
      <c r="G43">
        <f t="shared" si="6"/>
        <v>1279.9898687050829</v>
      </c>
      <c r="J43">
        <f t="shared" si="7"/>
        <v>99.575163730089798</v>
      </c>
      <c r="K43">
        <f t="shared" si="8"/>
        <v>99.575163730089798</v>
      </c>
      <c r="L43">
        <f t="shared" si="9"/>
        <v>9915.2132318741915</v>
      </c>
    </row>
    <row r="44" spans="1:12" ht="18.600000000000001" customHeight="1" x14ac:dyDescent="0.25">
      <c r="A44">
        <v>43</v>
      </c>
      <c r="B44" s="7">
        <v>44317</v>
      </c>
      <c r="C44" s="8">
        <v>1200</v>
      </c>
      <c r="D44">
        <f t="shared" si="3"/>
        <v>1533.5886346133875</v>
      </c>
      <c r="E44">
        <f t="shared" si="4"/>
        <v>22.267390424495034</v>
      </c>
      <c r="F44">
        <f t="shared" si="5"/>
        <v>0.72760430036239021</v>
      </c>
      <c r="G44">
        <f t="shared" si="6"/>
        <v>1109.7111193263252</v>
      </c>
      <c r="J44">
        <f t="shared" si="7"/>
        <v>20.010131294917073</v>
      </c>
      <c r="K44">
        <f t="shared" si="8"/>
        <v>20.010131294917073</v>
      </c>
      <c r="L44">
        <f t="shared" si="9"/>
        <v>400.40535443981963</v>
      </c>
    </row>
    <row r="45" spans="1:12" ht="18.600000000000001" customHeight="1" x14ac:dyDescent="0.25">
      <c r="A45">
        <v>44</v>
      </c>
      <c r="B45" s="7">
        <v>44348</v>
      </c>
      <c r="C45" s="8">
        <v>1400</v>
      </c>
      <c r="D45">
        <f t="shared" si="3"/>
        <v>1555.4641726229879</v>
      </c>
      <c r="E45">
        <f t="shared" si="4"/>
        <v>21.875538009600405</v>
      </c>
      <c r="F45">
        <f t="shared" si="5"/>
        <v>0.93785038830544853</v>
      </c>
      <c r="G45">
        <f t="shared" si="6"/>
        <v>1463.0784666016782</v>
      </c>
      <c r="J45">
        <f t="shared" si="7"/>
        <v>90.288880673674839</v>
      </c>
      <c r="K45">
        <f t="shared" si="8"/>
        <v>90.288880673674839</v>
      </c>
      <c r="L45">
        <f t="shared" si="9"/>
        <v>8152.0819733050939</v>
      </c>
    </row>
    <row r="46" spans="1:12" ht="18.600000000000001" customHeight="1" x14ac:dyDescent="0.25">
      <c r="A46">
        <v>45</v>
      </c>
      <c r="B46" s="7">
        <v>44378</v>
      </c>
      <c r="C46" s="8">
        <v>1400</v>
      </c>
      <c r="D46">
        <f t="shared" si="3"/>
        <v>1576.8450172993448</v>
      </c>
      <c r="E46">
        <f t="shared" si="4"/>
        <v>21.380844676356901</v>
      </c>
      <c r="F46">
        <f t="shared" si="5"/>
        <v>0.93479688886184165</v>
      </c>
      <c r="G46">
        <f t="shared" si="6"/>
        <v>1479.4263407697824</v>
      </c>
      <c r="J46">
        <f t="shared" si="7"/>
        <v>-63.078466601678201</v>
      </c>
      <c r="K46">
        <f t="shared" si="8"/>
        <v>63.078466601678201</v>
      </c>
      <c r="L46">
        <f t="shared" si="9"/>
        <v>3978.8929488190324</v>
      </c>
    </row>
    <row r="47" spans="1:12" ht="18.600000000000001" customHeight="1" x14ac:dyDescent="0.25">
      <c r="A47">
        <v>46</v>
      </c>
      <c r="B47" s="7">
        <v>44409</v>
      </c>
      <c r="C47" s="8">
        <v>1500</v>
      </c>
      <c r="D47">
        <f t="shared" si="3"/>
        <v>1599.445346245994</v>
      </c>
      <c r="E47">
        <f t="shared" si="4"/>
        <v>22.600328946649142</v>
      </c>
      <c r="F47">
        <f t="shared" si="5"/>
        <v>0.83684239000892202</v>
      </c>
      <c r="G47">
        <f t="shared" si="6"/>
        <v>1326.7096692817049</v>
      </c>
      <c r="J47">
        <f t="shared" si="7"/>
        <v>-79.426340769782428</v>
      </c>
      <c r="K47">
        <f t="shared" si="8"/>
        <v>79.426340769782428</v>
      </c>
      <c r="L47">
        <f t="shared" si="9"/>
        <v>6308.5436080776026</v>
      </c>
    </row>
    <row r="48" spans="1:12" ht="18.600000000000001" customHeight="1" x14ac:dyDescent="0.25">
      <c r="A48">
        <v>47</v>
      </c>
      <c r="B48" s="7">
        <v>44440</v>
      </c>
      <c r="C48" s="8">
        <v>1500</v>
      </c>
      <c r="D48">
        <f t="shared" si="3"/>
        <v>1623.1385571982157</v>
      </c>
      <c r="E48">
        <f t="shared" si="4"/>
        <v>23.693210952221762</v>
      </c>
      <c r="F48">
        <f t="shared" si="5"/>
        <v>0.83506334859686793</v>
      </c>
      <c r="G48">
        <f t="shared" si="6"/>
        <v>1344.884380072677</v>
      </c>
      <c r="J48">
        <f t="shared" si="7"/>
        <v>173.29033071829508</v>
      </c>
      <c r="K48">
        <f t="shared" si="8"/>
        <v>173.29033071829508</v>
      </c>
      <c r="L48">
        <f t="shared" si="9"/>
        <v>30029.538720456083</v>
      </c>
    </row>
    <row r="49" spans="1:12" ht="18.600000000000001" customHeight="1" x14ac:dyDescent="0.25">
      <c r="A49">
        <v>48</v>
      </c>
      <c r="B49" s="7">
        <v>44470</v>
      </c>
      <c r="C49" s="8">
        <v>1300</v>
      </c>
      <c r="D49">
        <f t="shared" si="3"/>
        <v>1646.240556891345</v>
      </c>
      <c r="E49">
        <f t="shared" si="4"/>
        <v>23.101999693129301</v>
      </c>
      <c r="F49">
        <f t="shared" si="5"/>
        <v>0.8378717776937995</v>
      </c>
      <c r="G49">
        <f>(D48+E48)*F37</f>
        <v>1385.1220115974736</v>
      </c>
      <c r="J49">
        <f t="shared" si="7"/>
        <v>155.115619927323</v>
      </c>
      <c r="K49">
        <f t="shared" si="8"/>
        <v>155.115619927323</v>
      </c>
      <c r="L49">
        <f t="shared" si="9"/>
        <v>24060.855545437724</v>
      </c>
    </row>
    <row r="50" spans="1:12" ht="18.600000000000001" customHeight="1" x14ac:dyDescent="0.25">
      <c r="A50">
        <v>49</v>
      </c>
      <c r="B50" s="7">
        <v>44501</v>
      </c>
      <c r="G50">
        <f>(D49+E49)*F38</f>
        <v>1921.7290383649042</v>
      </c>
      <c r="H50">
        <v>1</v>
      </c>
      <c r="J50">
        <f t="shared" si="7"/>
        <v>-85.122011597473602</v>
      </c>
      <c r="K50">
        <f t="shared" si="8"/>
        <v>85.122011597473602</v>
      </c>
      <c r="L50">
        <f t="shared" si="9"/>
        <v>7245.7568584004302</v>
      </c>
    </row>
    <row r="51" spans="1:12" ht="18.600000000000001" customHeight="1" x14ac:dyDescent="0.25">
      <c r="A51">
        <v>50</v>
      </c>
      <c r="B51" s="7">
        <v>44531</v>
      </c>
      <c r="G51" s="19">
        <f t="shared" ref="G51:G61" si="10">($D$49+H51*$E$49)*F39</f>
        <v>2942.2429575111014</v>
      </c>
      <c r="H51">
        <v>2</v>
      </c>
    </row>
    <row r="52" spans="1:12" ht="18.600000000000001" customHeight="1" x14ac:dyDescent="0.25">
      <c r="A52">
        <v>51</v>
      </c>
      <c r="B52" s="7">
        <v>44562</v>
      </c>
      <c r="G52" s="19">
        <f t="shared" si="10"/>
        <v>1974.4188489128405</v>
      </c>
      <c r="H52">
        <v>3</v>
      </c>
    </row>
    <row r="53" spans="1:12" ht="18.600000000000001" customHeight="1" x14ac:dyDescent="0.25">
      <c r="A53">
        <v>52</v>
      </c>
      <c r="B53" s="7">
        <v>44593</v>
      </c>
      <c r="G53" s="19">
        <f t="shared" si="10"/>
        <v>1953.3573697343061</v>
      </c>
      <c r="H53">
        <v>4</v>
      </c>
      <c r="K53" s="20" t="s">
        <v>2</v>
      </c>
      <c r="L53" s="20" t="s">
        <v>3</v>
      </c>
    </row>
    <row r="54" spans="1:12" ht="18.600000000000001" customHeight="1" x14ac:dyDescent="0.25">
      <c r="A54">
        <v>53</v>
      </c>
      <c r="B54" s="7">
        <v>44621</v>
      </c>
      <c r="G54" s="19">
        <f t="shared" si="10"/>
        <v>1664.0808416709065</v>
      </c>
      <c r="H54">
        <v>5</v>
      </c>
      <c r="K54">
        <f>AVERAGE(K15:K50)</f>
        <v>111.78071031448761</v>
      </c>
      <c r="L54">
        <f>AVERAGE(L15:L50)</f>
        <v>23177.25153636156</v>
      </c>
    </row>
    <row r="55" spans="1:12" ht="18.600000000000001" customHeight="1" x14ac:dyDescent="0.25">
      <c r="A55">
        <v>54</v>
      </c>
      <c r="B55" s="7">
        <v>44652</v>
      </c>
      <c r="G55" s="19">
        <f t="shared" si="10"/>
        <v>1513.2585589904725</v>
      </c>
      <c r="H55">
        <v>6</v>
      </c>
    </row>
    <row r="56" spans="1:12" ht="18.600000000000001" customHeight="1" x14ac:dyDescent="0.25">
      <c r="A56">
        <v>55</v>
      </c>
      <c r="B56" s="7">
        <v>44682</v>
      </c>
      <c r="G56" s="19">
        <f t="shared" si="10"/>
        <v>1315.4755088909592</v>
      </c>
      <c r="H56">
        <v>7</v>
      </c>
      <c r="L56" s="20" t="s">
        <v>24</v>
      </c>
    </row>
    <row r="57" spans="1:12" ht="18.600000000000001" customHeight="1" x14ac:dyDescent="0.25">
      <c r="A57">
        <v>56</v>
      </c>
      <c r="B57" s="7">
        <v>44713</v>
      </c>
      <c r="G57" s="19">
        <f t="shared" si="10"/>
        <v>1717.2571005873951</v>
      </c>
      <c r="H57">
        <v>8</v>
      </c>
      <c r="L57">
        <f>L54^0.5</f>
        <v>152.24076831243843</v>
      </c>
    </row>
    <row r="58" spans="1:12" ht="18.600000000000001" customHeight="1" x14ac:dyDescent="0.25">
      <c r="A58">
        <v>57</v>
      </c>
      <c r="B58" s="7">
        <v>44743</v>
      </c>
      <c r="G58" s="19">
        <f t="shared" si="10"/>
        <v>1733.2616478568355</v>
      </c>
      <c r="H58">
        <v>9</v>
      </c>
    </row>
    <row r="59" spans="1:12" ht="18.600000000000001" customHeight="1" x14ac:dyDescent="0.25">
      <c r="A59">
        <v>58</v>
      </c>
      <c r="B59" s="7">
        <v>44774</v>
      </c>
      <c r="G59" s="19">
        <f t="shared" si="10"/>
        <v>1570.9712085304091</v>
      </c>
      <c r="H59">
        <v>10</v>
      </c>
    </row>
    <row r="60" spans="1:12" ht="18.600000000000001" customHeight="1" x14ac:dyDescent="0.25">
      <c r="A60">
        <v>59</v>
      </c>
      <c r="B60" s="7">
        <v>44805</v>
      </c>
      <c r="G60" s="19">
        <f t="shared" si="10"/>
        <v>1586.9231174869713</v>
      </c>
      <c r="H60">
        <v>11</v>
      </c>
    </row>
    <row r="61" spans="1:12" ht="18.600000000000001" customHeight="1" x14ac:dyDescent="0.25">
      <c r="A61">
        <v>60</v>
      </c>
      <c r="B61" s="7">
        <v>44835</v>
      </c>
      <c r="G61" s="19">
        <f t="shared" si="10"/>
        <v>1611.616664528148</v>
      </c>
      <c r="H61">
        <v>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9943F3-1DDA-4626-BF11-A138D2B5E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BE0F433-D1CC-45A2-AA8E-5C542DBCC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B9EC87-B497-4C58-9F12-E52DC92431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Sales (2)</vt:lpstr>
      <vt:lpstr>Tourists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Prashan Karunaratne</dc:creator>
  <cp:lastModifiedBy>sajad</cp:lastModifiedBy>
  <dcterms:created xsi:type="dcterms:W3CDTF">2021-01-13T05:39:12Z</dcterms:created>
  <dcterms:modified xsi:type="dcterms:W3CDTF">2022-01-30T09:28:07Z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