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F1145E55-C49E-46FF-8C25-BB9C95816403}" xr6:coauthVersionLast="46" xr6:coauthVersionMax="46" xr10:uidLastSave="{00000000-0000-0000-0000-000000000000}"/>
  <bookViews>
    <workbookView xWindow="-108" yWindow="-108" windowWidth="30936" windowHeight="16896" tabRatio="855" xr2:uid="{00000000-000D-0000-FFFF-FFFF00000000}"/>
  </bookViews>
  <sheets>
    <sheet name="task0BenchmarkPVandDemand_Run1" sheetId="1" r:id="rId1"/>
    <sheet name="Chart_RESULTS" sheetId="5" r:id="rId2"/>
    <sheet name="Chart_RESULTS (Solar)" sheetId="9" r:id="rId3"/>
    <sheet name="Chart_RESULTS (Simple Schedule)" sheetId="10" r:id="rId4"/>
    <sheet name="Chart_RESULTS (Demand Change)" sheetId="11" r:id="rId5"/>
    <sheet name="BenchmarkDemand" sheetId="7" r:id="rId6"/>
    <sheet name="BenchmarkPV" sheetId="8" r:id="rId7"/>
  </sheets>
  <definedNames>
    <definedName name="_xlnm._FilterDatabase" localSheetId="0" hidden="1">task0BenchmarkPVandDemand_Run1!$A$14:$AC$350</definedName>
    <definedName name="chargingSolard1">task0BenchmarkPVandDemand_Run1!$F$15:$F$45</definedName>
    <definedName name="chargingSolard2">task0BenchmarkPVandDemand_Run1!$F$63:$F$93</definedName>
    <definedName name="chargingSolard3">task0BenchmarkPVandDemand_Run1!$F$111:$F$141</definedName>
    <definedName name="chargingSolard4">task0BenchmarkPVandDemand_Run1!$F$159:$F$189</definedName>
    <definedName name="chargingSolard5">task0BenchmarkPVandDemand_Run1!$F$207:$F$237</definedName>
    <definedName name="chargingSolard6">task0BenchmarkPVandDemand_Run1!$F$255:$F$285</definedName>
    <definedName name="chargingSolard7">task0BenchmarkPVandDemand_Run1!$F$303:$F$333</definedName>
    <definedName name="ExternalData_1" localSheetId="5" hidden="1">BenchmarkDemand!$A$1:$F$334</definedName>
    <definedName name="ExternalData_1" localSheetId="6" hidden="1">BenchmarkPV!$A$1:$F$334</definedName>
    <definedName name="gridTopUpd1">task0BenchmarkPVandDemand_Run1!$K$15:$K$62</definedName>
    <definedName name="gridTopUpd2">task0BenchmarkPVandDemand_Run1!$K$63:$K$110</definedName>
    <definedName name="gridTopUpd3">task0BenchmarkPVandDemand_Run1!$K$111:$K$158</definedName>
    <definedName name="gridTopUpd4">task0BenchmarkPVandDemand_Run1!$K$159:$K$206</definedName>
    <definedName name="gridTopUpd5">task0BenchmarkPVandDemand_Run1!$K$207:$K$254</definedName>
    <definedName name="gridTopUpd6">task0BenchmarkPVandDemand_Run1!$K$255:$K$302</definedName>
    <definedName name="gridTopUpd7">task0BenchmarkPVandDemand_Run1!$K$303:$K$350</definedName>
    <definedName name="newPeakd1">task0BenchmarkPVandDemand_Run1!$E$46:$E$56</definedName>
    <definedName name="newPeakd2">task0BenchmarkPVandDemand_Run1!$E$94:$E$104</definedName>
    <definedName name="newPeakd3">task0BenchmarkPVandDemand_Run1!$E$142:$E$152</definedName>
    <definedName name="newPeakd4">task0BenchmarkPVandDemand_Run1!$E$190:$E$200</definedName>
    <definedName name="newPeakd5">task0BenchmarkPVandDemand_Run1!$E$238:$E$248</definedName>
    <definedName name="newPeakd6">task0BenchmarkPVandDemand_Run1!$E$286:$E$296</definedName>
    <definedName name="newPeakd7">task0BenchmarkPVandDemand_Run1!$E$334:$E$344</definedName>
    <definedName name="peakd1">task0BenchmarkPVandDemand_Run1!$D$46:$D$56</definedName>
    <definedName name="peakd2">task0BenchmarkPVandDemand_Run1!$D$94:$D$104</definedName>
    <definedName name="peakd3">task0BenchmarkPVandDemand_Run1!$D$142:$D$152</definedName>
    <definedName name="peakd4">task0BenchmarkPVandDemand_Run1!$D$190:$D$200</definedName>
    <definedName name="peakd5">task0BenchmarkPVandDemand_Run1!$D$238:$D$248</definedName>
    <definedName name="peakd6">task0BenchmarkPVandDemand_Run1!$D$286:$D$296</definedName>
    <definedName name="peakd7">task0BenchmarkPVandDemand_Run1!$D$334:$D$344</definedName>
    <definedName name="pvRIskF1">task0BenchmarkPVandDemand_Run1!$E$3</definedName>
    <definedName name="solarCharged1">task0BenchmarkPVandDemand_Run1!$J$15:$J$45</definedName>
    <definedName name="solarCharged2">task0BenchmarkPVandDemand_Run1!$J$63:$J$93</definedName>
    <definedName name="solarCharged3">task0BenchmarkPVandDemand_Run1!$J$111:$J$152</definedName>
    <definedName name="solarCharged4">task0BenchmarkPVandDemand_Run1!$J$159:$J$206</definedName>
    <definedName name="solarCharged5">task0BenchmarkPVandDemand_Run1!$J$207:$J$254</definedName>
    <definedName name="solarCharged6">task0BenchmarkPVandDemand_Run1!$J$255:$J$302</definedName>
    <definedName name="solarCharged7">task0BenchmarkPVandDemand_Run1!$J$303:$J$350</definedName>
    <definedName name="StartPeakd1">task0BenchmarkPVandDemand_Run1!$C$3</definedName>
    <definedName name="StartPeakd2">task0BenchmarkPVandDemand_Run1!$C$4</definedName>
    <definedName name="StartPeakd3">task0BenchmarkPVandDemand_Run1!$C$5</definedName>
    <definedName name="StartPeakd4">task0BenchmarkPVandDemand_Run1!$C$6</definedName>
    <definedName name="StartPeakd5">task0BenchmarkPVandDemand_Run1!$C$7</definedName>
    <definedName name="StartPeakd6">task0BenchmarkPVandDemand_Run1!$C$8</definedName>
    <definedName name="StartPeakd7">task0BenchmarkPVandDemand_Run1!$C$9</definedName>
    <definedName name="targetPeakd1">task0BenchmarkPVandDemand_Run1!$D$3</definedName>
    <definedName name="targetpeakd2">task0BenchmarkPVandDemand_Run1!$D$4</definedName>
    <definedName name="targetpeakd3">task0BenchmarkPVandDemand_Run1!$D$5</definedName>
    <definedName name="targetpeakd4">task0BenchmarkPVandDemand_Run1!$D$6</definedName>
    <definedName name="targetpeakd5">task0BenchmarkPVandDemand_Run1!$D$7</definedName>
    <definedName name="targetpeakd6">task0BenchmarkPVandDemand_Run1!$D$8</definedName>
    <definedName name="targetpeakd7">task0BenchmarkPVandDemand_Run1!$D$9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15" i="1"/>
  <c r="O12" i="1"/>
  <c r="O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15" i="1"/>
  <c r="I4" i="1" l="1"/>
  <c r="I5" i="1"/>
  <c r="I6" i="1"/>
  <c r="E25" i="1"/>
  <c r="E26" i="1"/>
  <c r="E38" i="1"/>
  <c r="G3" i="1"/>
  <c r="E50" i="1"/>
  <c r="E62" i="1"/>
  <c r="E74" i="1"/>
  <c r="E86" i="1"/>
  <c r="D5" i="1"/>
  <c r="E98" i="1"/>
  <c r="E110" i="1"/>
  <c r="E122" i="1"/>
  <c r="E134" i="1"/>
  <c r="D6" i="1"/>
  <c r="E146" i="1"/>
  <c r="E158" i="1"/>
  <c r="E170" i="1"/>
  <c r="E182" i="1"/>
  <c r="D7" i="1"/>
  <c r="E194" i="1"/>
  <c r="E206" i="1"/>
  <c r="E218" i="1"/>
  <c r="E230" i="1"/>
  <c r="D8" i="1"/>
  <c r="E242" i="1"/>
  <c r="E254" i="1"/>
  <c r="E266" i="1"/>
  <c r="E278" i="1"/>
  <c r="D9" i="1"/>
  <c r="E290" i="1"/>
  <c r="E302" i="1"/>
  <c r="E314" i="1"/>
  <c r="E326" i="1"/>
  <c r="G9" i="1"/>
  <c r="E338" i="1"/>
  <c r="E350" i="1"/>
  <c r="E1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45" i="1"/>
  <c r="I46" i="1"/>
  <c r="I47" i="1"/>
  <c r="I48" i="1"/>
  <c r="I49" i="1"/>
  <c r="I50" i="1"/>
  <c r="I51" i="1"/>
  <c r="I52" i="1"/>
  <c r="I53" i="1"/>
  <c r="I54" i="1"/>
  <c r="I55" i="1"/>
  <c r="I56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15" i="1"/>
  <c r="J3" i="1" s="1"/>
  <c r="M3" i="1" s="1"/>
  <c r="E16" i="1"/>
  <c r="E17" i="1"/>
  <c r="E18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4" i="1"/>
  <c r="E185" i="1"/>
  <c r="E186" i="1"/>
  <c r="E187" i="1"/>
  <c r="E188" i="1"/>
  <c r="E189" i="1"/>
  <c r="E190" i="1"/>
  <c r="E191" i="1"/>
  <c r="E192" i="1"/>
  <c r="E193" i="1"/>
  <c r="E195" i="1"/>
  <c r="E196" i="1"/>
  <c r="E197" i="1"/>
  <c r="E198" i="1"/>
  <c r="E199" i="1"/>
  <c r="E200" i="1"/>
  <c r="E201" i="1"/>
  <c r="E202" i="1"/>
  <c r="E203" i="1"/>
  <c r="E204" i="1"/>
  <c r="E205" i="1"/>
  <c r="E207" i="1"/>
  <c r="E208" i="1"/>
  <c r="E209" i="1"/>
  <c r="E210" i="1"/>
  <c r="E211" i="1"/>
  <c r="E212" i="1"/>
  <c r="E213" i="1"/>
  <c r="E214" i="1"/>
  <c r="E215" i="1"/>
  <c r="E216" i="1"/>
  <c r="E217" i="1"/>
  <c r="E219" i="1"/>
  <c r="E220" i="1"/>
  <c r="E221" i="1"/>
  <c r="E222" i="1"/>
  <c r="E223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4" i="1"/>
  <c r="E265" i="1"/>
  <c r="E267" i="1"/>
  <c r="E268" i="1"/>
  <c r="E269" i="1"/>
  <c r="E270" i="1"/>
  <c r="E271" i="1"/>
  <c r="E272" i="1"/>
  <c r="E273" i="1"/>
  <c r="E274" i="1"/>
  <c r="E275" i="1"/>
  <c r="E276" i="1"/>
  <c r="E277" i="1"/>
  <c r="E279" i="1"/>
  <c r="E280" i="1"/>
  <c r="E281" i="1"/>
  <c r="E282" i="1"/>
  <c r="E283" i="1"/>
  <c r="E284" i="1"/>
  <c r="E285" i="1"/>
  <c r="E286" i="1"/>
  <c r="E287" i="1"/>
  <c r="E288" i="1"/>
  <c r="E289" i="1"/>
  <c r="E291" i="1"/>
  <c r="E292" i="1"/>
  <c r="E293" i="1"/>
  <c r="E294" i="1"/>
  <c r="E295" i="1"/>
  <c r="E296" i="1"/>
  <c r="E297" i="1"/>
  <c r="E298" i="1"/>
  <c r="E299" i="1"/>
  <c r="E300" i="1"/>
  <c r="E301" i="1"/>
  <c r="E303" i="1"/>
  <c r="E304" i="1"/>
  <c r="E305" i="1"/>
  <c r="E306" i="1"/>
  <c r="E307" i="1"/>
  <c r="E308" i="1"/>
  <c r="E309" i="1"/>
  <c r="E310" i="1"/>
  <c r="E311" i="1"/>
  <c r="E312" i="1"/>
  <c r="E313" i="1"/>
  <c r="E315" i="1"/>
  <c r="E316" i="1"/>
  <c r="E317" i="1"/>
  <c r="E318" i="1"/>
  <c r="E319" i="1"/>
  <c r="E320" i="1"/>
  <c r="E321" i="1"/>
  <c r="E322" i="1"/>
  <c r="E323" i="1"/>
  <c r="E324" i="1"/>
  <c r="E325" i="1"/>
  <c r="E327" i="1"/>
  <c r="E328" i="1"/>
  <c r="E329" i="1"/>
  <c r="E330" i="1"/>
  <c r="E331" i="1"/>
  <c r="E332" i="1"/>
  <c r="E333" i="1"/>
  <c r="E334" i="1"/>
  <c r="E335" i="1"/>
  <c r="E336" i="1"/>
  <c r="E337" i="1"/>
  <c r="E339" i="1"/>
  <c r="E340" i="1"/>
  <c r="E341" i="1"/>
  <c r="E342" i="1"/>
  <c r="E343" i="1"/>
  <c r="E344" i="1"/>
  <c r="E345" i="1"/>
  <c r="E346" i="1"/>
  <c r="E347" i="1"/>
  <c r="E348" i="1"/>
  <c r="E349" i="1"/>
  <c r="H16" i="1"/>
  <c r="P275" i="1"/>
  <c r="R321" i="1"/>
  <c r="G7" i="1"/>
  <c r="G6" i="1"/>
  <c r="G5" i="1"/>
  <c r="G4" i="1"/>
  <c r="I9" i="1"/>
  <c r="I8" i="1"/>
  <c r="I7" i="1"/>
  <c r="C9" i="1"/>
  <c r="C8" i="1"/>
  <c r="C7" i="1"/>
  <c r="C6" i="1"/>
  <c r="C5" i="1"/>
  <c r="D4" i="1"/>
  <c r="C4" i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160" i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6" i="1"/>
  <c r="L15" i="1" l="1"/>
  <c r="M15" i="1" s="1"/>
  <c r="I3" i="1"/>
  <c r="G8" i="1"/>
  <c r="C3" i="1"/>
  <c r="D3" i="1"/>
  <c r="L211" i="1"/>
  <c r="L69" i="1"/>
  <c r="L61" i="1"/>
  <c r="L53" i="1"/>
  <c r="M53" i="1" s="1"/>
  <c r="L67" i="1"/>
  <c r="L59" i="1"/>
  <c r="L58" i="1"/>
  <c r="L65" i="1"/>
  <c r="L57" i="1"/>
  <c r="L56" i="1"/>
  <c r="L63" i="1"/>
  <c r="L55" i="1"/>
  <c r="L62" i="1"/>
  <c r="L54" i="1"/>
  <c r="L16" i="1"/>
  <c r="A161" i="1"/>
  <c r="A104" i="1"/>
  <c r="A17" i="1"/>
  <c r="L159" i="1"/>
  <c r="L207" i="1"/>
  <c r="L60" i="1"/>
  <c r="L304" i="1"/>
  <c r="L256" i="1"/>
  <c r="L209" i="1"/>
  <c r="L215" i="1"/>
  <c r="L208" i="1"/>
  <c r="L210" i="1"/>
  <c r="L212" i="1"/>
  <c r="L214" i="1"/>
  <c r="L216" i="1"/>
  <c r="L213" i="1"/>
  <c r="L163" i="1"/>
  <c r="L161" i="1"/>
  <c r="L165" i="1"/>
  <c r="L160" i="1"/>
  <c r="L162" i="1"/>
  <c r="L164" i="1"/>
  <c r="L166" i="1"/>
  <c r="L64" i="1"/>
  <c r="L66" i="1"/>
  <c r="L68" i="1"/>
  <c r="L70" i="1"/>
  <c r="L20" i="1"/>
  <c r="L18" i="1"/>
  <c r="L22" i="1"/>
  <c r="L21" i="1"/>
  <c r="L17" i="1"/>
  <c r="L19" i="1"/>
  <c r="M256" i="1" l="1"/>
  <c r="M304" i="1"/>
  <c r="M208" i="1"/>
  <c r="M16" i="1"/>
  <c r="M160" i="1"/>
  <c r="M212" i="1"/>
  <c r="M166" i="1"/>
  <c r="M164" i="1"/>
  <c r="M215" i="1"/>
  <c r="M19" i="1"/>
  <c r="M209" i="1"/>
  <c r="M162" i="1"/>
  <c r="M17" i="1"/>
  <c r="M211" i="1"/>
  <c r="M21" i="1"/>
  <c r="M165" i="1"/>
  <c r="M22" i="1"/>
  <c r="M161" i="1"/>
  <c r="M210" i="1"/>
  <c r="M18" i="1"/>
  <c r="M163" i="1"/>
  <c r="M214" i="1"/>
  <c r="M59" i="1"/>
  <c r="M20" i="1"/>
  <c r="M213" i="1"/>
  <c r="M216" i="1"/>
  <c r="M207" i="1"/>
  <c r="M62" i="1"/>
  <c r="M57" i="1"/>
  <c r="M67" i="1"/>
  <c r="M60" i="1"/>
  <c r="M55" i="1"/>
  <c r="M65" i="1"/>
  <c r="M70" i="1"/>
  <c r="M68" i="1"/>
  <c r="M63" i="1"/>
  <c r="M58" i="1"/>
  <c r="M61" i="1"/>
  <c r="M159" i="1"/>
  <c r="M66" i="1"/>
  <c r="M64" i="1"/>
  <c r="M54" i="1"/>
  <c r="M56" i="1"/>
  <c r="M69" i="1"/>
  <c r="A18" i="1"/>
  <c r="A105" i="1"/>
  <c r="A162" i="1"/>
  <c r="A106" i="1" l="1"/>
  <c r="A19" i="1"/>
  <c r="A163" i="1"/>
  <c r="A164" i="1" l="1"/>
  <c r="A107" i="1"/>
  <c r="A20" i="1"/>
  <c r="H17" i="1" l="1"/>
  <c r="A21" i="1"/>
  <c r="A108" i="1"/>
  <c r="A165" i="1"/>
  <c r="A109" i="1" l="1"/>
  <c r="A166" i="1"/>
  <c r="A22" i="1"/>
  <c r="H18" i="1" l="1"/>
  <c r="A23" i="1"/>
  <c r="A167" i="1"/>
  <c r="A110" i="1"/>
  <c r="A168" i="1" l="1"/>
  <c r="A24" i="1"/>
  <c r="H19" i="1" l="1"/>
  <c r="A25" i="1"/>
  <c r="A169" i="1"/>
  <c r="A170" i="1" l="1"/>
  <c r="A26" i="1"/>
  <c r="H20" i="1" l="1"/>
  <c r="A27" i="1"/>
  <c r="A171" i="1"/>
  <c r="A28" i="1" l="1"/>
  <c r="A172" i="1"/>
  <c r="H21" i="1" l="1"/>
  <c r="A173" i="1"/>
  <c r="A29" i="1"/>
  <c r="H22" i="1"/>
  <c r="H23" i="1" l="1"/>
  <c r="L23" i="1"/>
  <c r="A30" i="1"/>
  <c r="A174" i="1"/>
  <c r="M23" i="1" l="1"/>
  <c r="A175" i="1"/>
  <c r="A31" i="1"/>
  <c r="L24" i="1" l="1"/>
  <c r="A32" i="1"/>
  <c r="A176" i="1"/>
  <c r="H24" i="1"/>
  <c r="M24" i="1" l="1"/>
  <c r="A33" i="1"/>
  <c r="A177" i="1"/>
  <c r="A178" i="1" l="1"/>
  <c r="A34" i="1"/>
  <c r="A35" i="1" l="1"/>
  <c r="A179" i="1"/>
  <c r="A36" i="1" l="1"/>
  <c r="A180" i="1"/>
  <c r="A181" i="1" l="1"/>
  <c r="A37" i="1"/>
  <c r="A38" i="1" l="1"/>
  <c r="A182" i="1"/>
  <c r="A183" i="1" l="1"/>
  <c r="A39" i="1"/>
  <c r="A40" i="1" l="1"/>
  <c r="A184" i="1"/>
  <c r="A185" i="1" l="1"/>
  <c r="A41" i="1"/>
  <c r="A42" i="1" l="1"/>
  <c r="A186" i="1"/>
  <c r="A187" i="1" l="1"/>
  <c r="A43" i="1"/>
  <c r="A188" i="1" l="1"/>
  <c r="A44" i="1"/>
  <c r="A189" i="1" l="1"/>
  <c r="A45" i="1"/>
  <c r="A46" i="1" l="1"/>
  <c r="A190" i="1"/>
  <c r="A47" i="1" l="1"/>
  <c r="A191" i="1"/>
  <c r="A192" i="1" l="1"/>
  <c r="A48" i="1"/>
  <c r="A49" i="1" l="1"/>
  <c r="A193" i="1"/>
  <c r="A194" i="1" l="1"/>
  <c r="A50" i="1"/>
  <c r="A51" i="1" l="1"/>
  <c r="A195" i="1"/>
  <c r="A196" i="1" l="1"/>
  <c r="A52" i="1"/>
  <c r="A53" i="1" l="1"/>
  <c r="A197" i="1"/>
  <c r="A198" i="1" l="1"/>
  <c r="A54" i="1"/>
  <c r="A55" i="1" l="1"/>
  <c r="A199" i="1"/>
  <c r="A56" i="1" l="1"/>
  <c r="A200" i="1"/>
  <c r="A201" i="1" l="1"/>
  <c r="A57" i="1"/>
  <c r="A58" i="1" l="1"/>
  <c r="A202" i="1"/>
  <c r="A203" i="1" l="1"/>
  <c r="A59" i="1"/>
  <c r="A60" i="1" l="1"/>
  <c r="A204" i="1"/>
  <c r="A61" i="1" l="1"/>
  <c r="A205" i="1"/>
  <c r="A206" i="1" l="1"/>
  <c r="A62" i="1"/>
  <c r="L25" i="1" l="1"/>
  <c r="M25" i="1" l="1"/>
  <c r="H25" i="1"/>
  <c r="L26" i="1" l="1"/>
  <c r="H26" i="1"/>
  <c r="M26" i="1" l="1"/>
  <c r="H27" i="1" l="1"/>
  <c r="L27" i="1"/>
  <c r="M27" i="1" l="1"/>
  <c r="L28" i="1" l="1"/>
  <c r="H28" i="1"/>
  <c r="M28" i="1" l="1"/>
  <c r="L29" i="1" l="1"/>
  <c r="H29" i="1"/>
  <c r="M29" i="1" l="1"/>
  <c r="H30" i="1" l="1"/>
  <c r="L30" i="1"/>
  <c r="M30" i="1" l="1"/>
  <c r="H31" i="1"/>
  <c r="L31" i="1" l="1"/>
  <c r="M31" i="1" l="1"/>
  <c r="H32" i="1"/>
  <c r="L32" i="1"/>
  <c r="M32" i="1" l="1"/>
  <c r="H33" i="1"/>
  <c r="L33" i="1" l="1"/>
  <c r="M33" i="1" l="1"/>
  <c r="H34" i="1"/>
  <c r="L34" i="1"/>
  <c r="M34" i="1" l="1"/>
  <c r="H35" i="1" l="1"/>
  <c r="L35" i="1"/>
  <c r="M35" i="1" l="1"/>
  <c r="L36" i="1" l="1"/>
  <c r="H36" i="1"/>
  <c r="M36" i="1" l="1"/>
  <c r="L37" i="1" l="1"/>
  <c r="M37" i="1" l="1"/>
  <c r="H37" i="1"/>
  <c r="L38" i="1" l="1"/>
  <c r="M38" i="1" l="1"/>
  <c r="H38" i="1"/>
  <c r="L39" i="1" l="1"/>
  <c r="M39" i="1" l="1"/>
  <c r="H39" i="1"/>
  <c r="L40" i="1" l="1"/>
  <c r="M40" i="1" l="1"/>
  <c r="H40" i="1"/>
  <c r="L41" i="1" l="1"/>
  <c r="M41" i="1" l="1"/>
  <c r="H41" i="1"/>
  <c r="L42" i="1" l="1"/>
  <c r="M42" i="1" l="1"/>
  <c r="H42" i="1"/>
  <c r="L43" i="1" l="1"/>
  <c r="H43" i="1" l="1"/>
  <c r="M43" i="1"/>
  <c r="L44" i="1" l="1"/>
  <c r="H44" i="1" l="1"/>
  <c r="M44" i="1"/>
  <c r="K3" i="1" l="1"/>
  <c r="N3" i="1" s="1"/>
  <c r="L45" i="1"/>
  <c r="H45" i="1" l="1"/>
  <c r="M45" i="1"/>
  <c r="L46" i="1" l="1"/>
  <c r="L51" i="1" l="1"/>
  <c r="H46" i="1"/>
  <c r="M46" i="1"/>
  <c r="M51" i="1" l="1"/>
  <c r="L47" i="1" l="1"/>
  <c r="L52" i="1"/>
  <c r="M52" i="1" l="1"/>
  <c r="M47" i="1"/>
  <c r="H47" i="1"/>
  <c r="L48" i="1" l="1"/>
  <c r="M48" i="1" l="1"/>
  <c r="H48" i="1"/>
  <c r="L71" i="1" l="1"/>
  <c r="M71" i="1" l="1"/>
  <c r="L49" i="1"/>
  <c r="H49" i="1" l="1"/>
  <c r="M49" i="1"/>
  <c r="L72" i="1"/>
  <c r="M72" i="1" l="1"/>
  <c r="L50" i="1" l="1"/>
  <c r="M50" i="1" l="1"/>
  <c r="H50" i="1"/>
  <c r="L73" i="1"/>
  <c r="M73" i="1" l="1"/>
  <c r="L74" i="1"/>
  <c r="M74" i="1" l="1"/>
  <c r="H51" i="1" l="1"/>
  <c r="H52" i="1" l="1"/>
  <c r="H53" i="1" l="1"/>
  <c r="H54" i="1" l="1"/>
  <c r="L75" i="1" l="1"/>
  <c r="M75" i="1" l="1"/>
  <c r="H55" i="1"/>
  <c r="L76" i="1" l="1"/>
  <c r="M76" i="1" l="1"/>
  <c r="H56" i="1" l="1"/>
  <c r="H3" i="1"/>
  <c r="L3" i="1" s="1"/>
  <c r="O3" i="1" s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L111" i="1" l="1"/>
  <c r="M111" i="1" l="1"/>
  <c r="H73" i="1"/>
  <c r="L112" i="1" l="1"/>
  <c r="M112" i="1" l="1"/>
  <c r="H74" i="1" l="1"/>
  <c r="L113" i="1"/>
  <c r="M113" i="1" l="1"/>
  <c r="L114" i="1" l="1"/>
  <c r="M114" i="1" l="1"/>
  <c r="H75" i="1"/>
  <c r="L115" i="1" l="1"/>
  <c r="M115" i="1" l="1"/>
  <c r="H76" i="1" l="1"/>
  <c r="L116" i="1"/>
  <c r="M116" i="1" l="1"/>
  <c r="L77" i="1" l="1"/>
  <c r="L117" i="1"/>
  <c r="M77" i="1" l="1"/>
  <c r="M117" i="1"/>
  <c r="H77" i="1"/>
  <c r="L118" i="1" l="1"/>
  <c r="M118" i="1" l="1"/>
  <c r="L78" i="1"/>
  <c r="L119" i="1"/>
  <c r="M78" i="1" l="1"/>
  <c r="M119" i="1"/>
  <c r="H78" i="1"/>
  <c r="L120" i="1"/>
  <c r="M120" i="1" l="1"/>
  <c r="L79" i="1" l="1"/>
  <c r="L121" i="1"/>
  <c r="M121" i="1" l="1"/>
  <c r="M79" i="1"/>
  <c r="H79" i="1"/>
  <c r="L122" i="1"/>
  <c r="M122" i="1" l="1"/>
  <c r="L80" i="1" l="1"/>
  <c r="L123" i="1"/>
  <c r="M80" i="1" l="1"/>
  <c r="M123" i="1"/>
  <c r="H80" i="1"/>
  <c r="L124" i="1" l="1"/>
  <c r="M124" i="1" l="1"/>
  <c r="L81" i="1"/>
  <c r="H81" i="1" l="1"/>
  <c r="M81" i="1"/>
  <c r="L82" i="1" l="1"/>
  <c r="M82" i="1" l="1"/>
  <c r="H82" i="1"/>
  <c r="L83" i="1" l="1"/>
  <c r="H83" i="1" l="1"/>
  <c r="M83" i="1"/>
  <c r="L84" i="1" l="1"/>
  <c r="M84" i="1" l="1"/>
  <c r="H84" i="1"/>
  <c r="L85" i="1" l="1"/>
  <c r="M85" i="1" l="1"/>
  <c r="H85" i="1"/>
  <c r="L86" i="1" l="1"/>
  <c r="H86" i="1" l="1"/>
  <c r="M86" i="1"/>
  <c r="L87" i="1" l="1"/>
  <c r="H160" i="1"/>
  <c r="M87" i="1" l="1"/>
  <c r="H87" i="1"/>
  <c r="H161" i="1"/>
  <c r="H162" i="1" l="1"/>
  <c r="L88" i="1" l="1"/>
  <c r="H163" i="1"/>
  <c r="M88" i="1" l="1"/>
  <c r="H88" i="1"/>
  <c r="H164" i="1"/>
  <c r="H165" i="1" l="1"/>
  <c r="L89" i="1" l="1"/>
  <c r="H166" i="1"/>
  <c r="M89" i="1" l="1"/>
  <c r="H89" i="1"/>
  <c r="L167" i="1"/>
  <c r="H167" i="1" l="1"/>
  <c r="M167" i="1"/>
  <c r="L168" i="1"/>
  <c r="M168" i="1" l="1"/>
  <c r="L90" i="1"/>
  <c r="H168" i="1"/>
  <c r="H90" i="1" l="1"/>
  <c r="M90" i="1"/>
  <c r="H169" i="1" l="1"/>
  <c r="L169" i="1"/>
  <c r="M169" i="1" l="1"/>
  <c r="L91" i="1"/>
  <c r="H170" i="1"/>
  <c r="L170" i="1"/>
  <c r="M170" i="1" l="1"/>
  <c r="M91" i="1"/>
  <c r="H91" i="1"/>
  <c r="L171" i="1" l="1"/>
  <c r="H171" i="1"/>
  <c r="M171" i="1" l="1"/>
  <c r="L92" i="1"/>
  <c r="M92" i="1" l="1"/>
  <c r="H92" i="1"/>
  <c r="L172" i="1"/>
  <c r="H172" i="1"/>
  <c r="M172" i="1" l="1"/>
  <c r="L93" i="1" l="1"/>
  <c r="J4" i="1"/>
  <c r="M4" i="1" s="1"/>
  <c r="H173" i="1"/>
  <c r="L173" i="1"/>
  <c r="M173" i="1" l="1"/>
  <c r="H93" i="1"/>
  <c r="M93" i="1"/>
  <c r="K4" i="1"/>
  <c r="N4" i="1" s="1"/>
  <c r="H174" i="1" l="1"/>
  <c r="L174" i="1"/>
  <c r="M174" i="1" l="1"/>
  <c r="H175" i="1"/>
  <c r="L175" i="1" l="1"/>
  <c r="H94" i="1"/>
  <c r="H176" i="1" l="1"/>
  <c r="M175" i="1"/>
  <c r="L176" i="1"/>
  <c r="M176" i="1" l="1"/>
  <c r="H177" i="1"/>
  <c r="L177" i="1"/>
  <c r="M177" i="1" l="1"/>
  <c r="H95" i="1"/>
  <c r="H178" i="1" l="1"/>
  <c r="L178" i="1"/>
  <c r="M178" i="1" l="1"/>
  <c r="H179" i="1"/>
  <c r="L179" i="1"/>
  <c r="M179" i="1" l="1"/>
  <c r="H96" i="1"/>
  <c r="L180" i="1" l="1"/>
  <c r="H180" i="1"/>
  <c r="M180" i="1" l="1"/>
  <c r="H97" i="1" l="1"/>
  <c r="H181" i="1"/>
  <c r="L181" i="1"/>
  <c r="M181" i="1" l="1"/>
  <c r="H182" i="1" l="1"/>
  <c r="L182" i="1"/>
  <c r="M182" i="1" l="1"/>
  <c r="H98" i="1"/>
  <c r="H183" i="1" l="1"/>
  <c r="L183" i="1"/>
  <c r="M183" i="1" l="1"/>
  <c r="L184" i="1"/>
  <c r="M184" i="1" l="1"/>
  <c r="H99" i="1"/>
  <c r="H184" i="1"/>
  <c r="H185" i="1" l="1"/>
  <c r="L185" i="1"/>
  <c r="M185" i="1" l="1"/>
  <c r="H100" i="1"/>
  <c r="H186" i="1"/>
  <c r="L186" i="1"/>
  <c r="M186" i="1" l="1"/>
  <c r="H187" i="1" l="1"/>
  <c r="L187" i="1"/>
  <c r="M187" i="1" l="1"/>
  <c r="H101" i="1"/>
  <c r="H188" i="1" l="1"/>
  <c r="L188" i="1"/>
  <c r="M188" i="1" l="1"/>
  <c r="H102" i="1" l="1"/>
  <c r="H189" i="1"/>
  <c r="L189" i="1"/>
  <c r="M189" i="1" l="1"/>
  <c r="K6" i="1"/>
  <c r="N6" i="1" s="1"/>
  <c r="H190" i="1" l="1"/>
  <c r="H103" i="1" l="1"/>
  <c r="H191" i="1" l="1"/>
  <c r="H4" i="1" l="1"/>
  <c r="L4" i="1" s="1"/>
  <c r="O4" i="1" s="1"/>
  <c r="H104" i="1"/>
  <c r="H192" i="1"/>
  <c r="H193" i="1" l="1"/>
  <c r="H105" i="1" l="1"/>
  <c r="H194" i="1" l="1"/>
  <c r="H106" i="1" l="1"/>
  <c r="H195" i="1"/>
  <c r="H208" i="1" l="1"/>
  <c r="H196" i="1" l="1"/>
  <c r="J6" i="1"/>
  <c r="M6" i="1" s="1"/>
  <c r="H209" i="1"/>
  <c r="H107" i="1" l="1"/>
  <c r="H197" i="1"/>
  <c r="H210" i="1"/>
  <c r="H198" i="1" l="1"/>
  <c r="H211" i="1"/>
  <c r="H199" i="1" l="1"/>
  <c r="H212" i="1"/>
  <c r="H108" i="1" l="1"/>
  <c r="H200" i="1"/>
  <c r="H213" i="1"/>
  <c r="H201" i="1" l="1"/>
  <c r="H214" i="1"/>
  <c r="H6" i="1" l="1"/>
  <c r="L6" i="1" s="1"/>
  <c r="O6" i="1" s="1"/>
  <c r="H202" i="1"/>
  <c r="H215" i="1"/>
  <c r="H109" i="1" l="1"/>
  <c r="H203" i="1"/>
  <c r="H216" i="1"/>
  <c r="H204" i="1" l="1"/>
  <c r="L217" i="1"/>
  <c r="M217" i="1" l="1"/>
  <c r="H205" i="1"/>
  <c r="H217" i="1"/>
  <c r="H110" i="1" l="1"/>
  <c r="H206" i="1"/>
  <c r="L218" i="1"/>
  <c r="M218" i="1" l="1"/>
  <c r="H218" i="1"/>
  <c r="H219" i="1" l="1"/>
  <c r="L219" i="1" l="1"/>
  <c r="H111" i="1"/>
  <c r="M219" i="1" l="1"/>
  <c r="H220" i="1"/>
  <c r="L220" i="1"/>
  <c r="M220" i="1" l="1"/>
  <c r="H112" i="1" l="1"/>
  <c r="H221" i="1"/>
  <c r="L221" i="1"/>
  <c r="M221" i="1" l="1"/>
  <c r="L222" i="1" l="1"/>
  <c r="H222" i="1"/>
  <c r="M222" i="1" l="1"/>
  <c r="H113" i="1"/>
  <c r="H223" i="1" l="1"/>
  <c r="L223" i="1"/>
  <c r="L224" i="1" l="1"/>
  <c r="M223" i="1"/>
  <c r="H224" i="1"/>
  <c r="M224" i="1" l="1"/>
  <c r="H114" i="1"/>
  <c r="L225" i="1"/>
  <c r="M225" i="1" l="1"/>
  <c r="H225" i="1"/>
  <c r="L226" i="1" l="1"/>
  <c r="M226" i="1" l="1"/>
  <c r="H115" i="1"/>
  <c r="H226" i="1"/>
  <c r="L227" i="1" l="1"/>
  <c r="M227" i="1" l="1"/>
  <c r="H227" i="1"/>
  <c r="H116" i="1" l="1"/>
  <c r="L228" i="1"/>
  <c r="M228" i="1" l="1"/>
  <c r="H228" i="1"/>
  <c r="H229" i="1" l="1"/>
  <c r="L229" i="1" l="1"/>
  <c r="H117" i="1"/>
  <c r="M229" i="1" l="1"/>
  <c r="L230" i="1"/>
  <c r="H230" i="1"/>
  <c r="M230" i="1" l="1"/>
  <c r="H231" i="1" l="1"/>
  <c r="H118" i="1"/>
  <c r="L231" i="1"/>
  <c r="M231" i="1" l="1"/>
  <c r="H232" i="1"/>
  <c r="L232" i="1" l="1"/>
  <c r="H233" i="1" l="1"/>
  <c r="M232" i="1"/>
  <c r="H119" i="1"/>
  <c r="L233" i="1"/>
  <c r="H234" i="1" l="1"/>
  <c r="M233" i="1"/>
  <c r="L234" i="1" l="1"/>
  <c r="H235" i="1"/>
  <c r="M234" i="1" l="1"/>
  <c r="L235" i="1"/>
  <c r="H120" i="1"/>
  <c r="H236" i="1" l="1"/>
  <c r="M235" i="1"/>
  <c r="L236" i="1"/>
  <c r="M236" i="1" l="1"/>
  <c r="H237" i="1"/>
  <c r="L237" i="1" l="1"/>
  <c r="H121" i="1"/>
  <c r="K7" i="1" l="1"/>
  <c r="N7" i="1" s="1"/>
  <c r="M237" i="1"/>
  <c r="H238" i="1"/>
  <c r="H239" i="1" l="1"/>
  <c r="H122" i="1"/>
  <c r="J7" i="1" l="1"/>
  <c r="M7" i="1" s="1"/>
  <c r="H240" i="1"/>
  <c r="H241" i="1" l="1"/>
  <c r="H123" i="1" l="1"/>
  <c r="H242" i="1"/>
  <c r="H243" i="1" l="1"/>
  <c r="H244" i="1" l="1"/>
  <c r="H124" i="1"/>
  <c r="H245" i="1" l="1"/>
  <c r="L125" i="1"/>
  <c r="H246" i="1" l="1"/>
  <c r="M125" i="1"/>
  <c r="H125" i="1"/>
  <c r="H247" i="1" l="1"/>
  <c r="H248" i="1" l="1"/>
  <c r="L126" i="1"/>
  <c r="H249" i="1" l="1"/>
  <c r="M126" i="1"/>
  <c r="H126" i="1"/>
  <c r="H256" i="1"/>
  <c r="H250" i="1" l="1"/>
  <c r="H7" i="1"/>
  <c r="L7" i="1" s="1"/>
  <c r="O7" i="1" s="1"/>
  <c r="H251" i="1" l="1"/>
  <c r="L257" i="1"/>
  <c r="L127" i="1"/>
  <c r="H257" i="1"/>
  <c r="M257" i="1" l="1"/>
  <c r="H252" i="1"/>
  <c r="L255" i="1"/>
  <c r="M127" i="1"/>
  <c r="H127" i="1"/>
  <c r="M255" i="1" l="1"/>
  <c r="H253" i="1"/>
  <c r="L258" i="1"/>
  <c r="H258" i="1"/>
  <c r="H254" i="1" l="1"/>
  <c r="M258" i="1"/>
  <c r="L128" i="1"/>
  <c r="M128" i="1" l="1"/>
  <c r="H128" i="1"/>
  <c r="L259" i="1"/>
  <c r="H259" i="1"/>
  <c r="M259" i="1" l="1"/>
  <c r="L129" i="1" l="1"/>
  <c r="L260" i="1"/>
  <c r="H260" i="1"/>
  <c r="M260" i="1" l="1"/>
  <c r="M129" i="1"/>
  <c r="H129" i="1"/>
  <c r="L261" i="1" l="1"/>
  <c r="H261" i="1"/>
  <c r="M261" i="1" l="1"/>
  <c r="L130" i="1"/>
  <c r="M130" i="1" l="1"/>
  <c r="H130" i="1"/>
  <c r="L262" i="1"/>
  <c r="H262" i="1"/>
  <c r="M262" i="1" l="1"/>
  <c r="L131" i="1" l="1"/>
  <c r="L263" i="1"/>
  <c r="H263" i="1"/>
  <c r="M263" i="1" l="1"/>
  <c r="H131" i="1"/>
  <c r="M131" i="1"/>
  <c r="L264" i="1" l="1"/>
  <c r="H264" i="1"/>
  <c r="M264" i="1" l="1"/>
  <c r="L132" i="1"/>
  <c r="M132" i="1" l="1"/>
  <c r="H132" i="1"/>
  <c r="H265" i="1"/>
  <c r="L265" i="1"/>
  <c r="M265" i="1" l="1"/>
  <c r="L133" i="1" l="1"/>
  <c r="L266" i="1"/>
  <c r="H266" i="1"/>
  <c r="M266" i="1" l="1"/>
  <c r="M133" i="1"/>
  <c r="H133" i="1"/>
  <c r="H267" i="1" l="1"/>
  <c r="L267" i="1"/>
  <c r="M267" i="1" l="1"/>
  <c r="L134" i="1"/>
  <c r="M134" i="1" l="1"/>
  <c r="H134" i="1"/>
  <c r="L268" i="1"/>
  <c r="H268" i="1"/>
  <c r="M268" i="1" l="1"/>
  <c r="L135" i="1" l="1"/>
  <c r="L269" i="1"/>
  <c r="H269" i="1"/>
  <c r="M269" i="1" l="1"/>
  <c r="M135" i="1"/>
  <c r="H135" i="1"/>
  <c r="L270" i="1" l="1"/>
  <c r="H270" i="1"/>
  <c r="M270" i="1" l="1"/>
  <c r="L136" i="1"/>
  <c r="H136" i="1" l="1"/>
  <c r="M136" i="1"/>
  <c r="H271" i="1"/>
  <c r="L271" i="1"/>
  <c r="M271" i="1" l="1"/>
  <c r="L137" i="1" l="1"/>
  <c r="L272" i="1"/>
  <c r="H272" i="1"/>
  <c r="M272" i="1" l="1"/>
  <c r="M137" i="1"/>
  <c r="H137" i="1"/>
  <c r="L273" i="1"/>
  <c r="M273" i="1" l="1"/>
  <c r="H273" i="1"/>
  <c r="L138" i="1" l="1"/>
  <c r="H274" i="1" l="1"/>
  <c r="L274" i="1"/>
  <c r="H138" i="1"/>
  <c r="M138" i="1"/>
  <c r="L275" i="1" l="1"/>
  <c r="M274" i="1"/>
  <c r="H275" i="1"/>
  <c r="M275" i="1" l="1"/>
  <c r="L139" i="1"/>
  <c r="H276" i="1" l="1"/>
  <c r="L276" i="1"/>
  <c r="M139" i="1"/>
  <c r="H139" i="1"/>
  <c r="L277" i="1" l="1"/>
  <c r="M276" i="1"/>
  <c r="H277" i="1"/>
  <c r="M277" i="1" l="1"/>
  <c r="L140" i="1"/>
  <c r="M140" i="1" l="1"/>
  <c r="H140" i="1"/>
  <c r="H278" i="1"/>
  <c r="L278" i="1"/>
  <c r="M278" i="1" l="1"/>
  <c r="K5" i="1" l="1"/>
  <c r="N5" i="1" s="1"/>
  <c r="L141" i="1"/>
  <c r="H279" i="1"/>
  <c r="L279" i="1"/>
  <c r="M279" i="1" l="1"/>
  <c r="H141" i="1"/>
  <c r="M141" i="1"/>
  <c r="L280" i="1" l="1"/>
  <c r="H280" i="1"/>
  <c r="M280" i="1" l="1"/>
  <c r="H142" i="1" l="1"/>
  <c r="H281" i="1"/>
  <c r="L281" i="1"/>
  <c r="M281" i="1" l="1"/>
  <c r="H282" i="1" l="1"/>
  <c r="L282" i="1"/>
  <c r="M282" i="1" l="1"/>
  <c r="H143" i="1"/>
  <c r="L283" i="1" l="1"/>
  <c r="H283" i="1"/>
  <c r="M283" i="1" l="1"/>
  <c r="H144" i="1" l="1"/>
  <c r="H284" i="1"/>
  <c r="L284" i="1"/>
  <c r="M284" i="1" l="1"/>
  <c r="J5" i="1" l="1"/>
  <c r="M5" i="1" s="1"/>
  <c r="L285" i="1"/>
  <c r="H285" i="1"/>
  <c r="M285" i="1" l="1"/>
  <c r="K8" i="1"/>
  <c r="N8" i="1" s="1"/>
  <c r="H145" i="1"/>
  <c r="H286" i="1" l="1"/>
  <c r="H287" i="1" l="1"/>
  <c r="H146" i="1"/>
  <c r="H288" i="1" l="1"/>
  <c r="H147" i="1" l="1"/>
  <c r="H289" i="1"/>
  <c r="L303" i="1" l="1"/>
  <c r="H304" i="1"/>
  <c r="M303" i="1" l="1"/>
  <c r="H290" i="1"/>
  <c r="L305" i="1" l="1"/>
  <c r="H148" i="1"/>
  <c r="H291" i="1" l="1"/>
  <c r="M305" i="1"/>
  <c r="H292" i="1"/>
  <c r="H305" i="1"/>
  <c r="L306" i="1" l="1"/>
  <c r="H149" i="1"/>
  <c r="H293" i="1"/>
  <c r="M306" i="1" l="1"/>
  <c r="H306" i="1"/>
  <c r="H294" i="1" l="1"/>
  <c r="L307" i="1" l="1"/>
  <c r="H150" i="1"/>
  <c r="M307" i="1" l="1"/>
  <c r="H295" i="1"/>
  <c r="H307" i="1"/>
  <c r="L308" i="1" l="1"/>
  <c r="H151" i="1"/>
  <c r="H296" i="1"/>
  <c r="H8" i="1" l="1"/>
  <c r="L8" i="1" s="1"/>
  <c r="M308" i="1"/>
  <c r="H308" i="1"/>
  <c r="H297" i="1" l="1"/>
  <c r="L309" i="1" l="1"/>
  <c r="H5" i="1"/>
  <c r="L5" i="1" s="1"/>
  <c r="O5" i="1" s="1"/>
  <c r="H152" i="1"/>
  <c r="H309" i="1"/>
  <c r="M309" i="1" l="1"/>
  <c r="H298" i="1"/>
  <c r="L310" i="1" l="1"/>
  <c r="H310" i="1"/>
  <c r="M310" i="1" l="1"/>
  <c r="H153" i="1"/>
  <c r="H299" i="1"/>
  <c r="L311" i="1"/>
  <c r="M311" i="1" l="1"/>
  <c r="H311" i="1"/>
  <c r="H300" i="1" l="1"/>
  <c r="L312" i="1" l="1"/>
  <c r="H154" i="1"/>
  <c r="H312" i="1"/>
  <c r="M312" i="1" l="1"/>
  <c r="H301" i="1"/>
  <c r="L313" i="1" l="1"/>
  <c r="H313" i="1"/>
  <c r="M313" i="1" l="1"/>
  <c r="H155" i="1"/>
  <c r="J8" i="1"/>
  <c r="H302" i="1"/>
  <c r="M8" i="1" l="1"/>
  <c r="O8" i="1" s="1"/>
  <c r="L314" i="1"/>
  <c r="H314" i="1"/>
  <c r="M314" i="1" l="1"/>
  <c r="L315" i="1" l="1"/>
  <c r="H156" i="1"/>
  <c r="H315" i="1"/>
  <c r="M315" i="1" l="1"/>
  <c r="L316" i="1" l="1"/>
  <c r="H316" i="1"/>
  <c r="M316" i="1" l="1"/>
  <c r="H157" i="1"/>
  <c r="L317" i="1" l="1"/>
  <c r="H317" i="1"/>
  <c r="M317" i="1" l="1"/>
  <c r="L318" i="1" l="1"/>
  <c r="H158" i="1"/>
  <c r="H318" i="1"/>
  <c r="M318" i="1" l="1"/>
  <c r="L319" i="1" l="1"/>
  <c r="H319" i="1"/>
  <c r="M319" i="1" l="1"/>
  <c r="L320" i="1" l="1"/>
  <c r="H320" i="1"/>
  <c r="M320" i="1" l="1"/>
  <c r="L321" i="1" l="1"/>
  <c r="H321" i="1"/>
  <c r="M321" i="1" l="1"/>
  <c r="H322" i="1" l="1"/>
  <c r="L322" i="1"/>
  <c r="M322" i="1" l="1"/>
  <c r="L323" i="1"/>
  <c r="M323" i="1" l="1"/>
  <c r="H323" i="1"/>
  <c r="H324" i="1" l="1"/>
  <c r="L324" i="1" l="1"/>
  <c r="H325" i="1" l="1"/>
  <c r="M324" i="1"/>
  <c r="L325" i="1"/>
  <c r="M325" i="1" l="1"/>
  <c r="H326" i="1"/>
  <c r="L326" i="1" l="1"/>
  <c r="H327" i="1"/>
  <c r="L327" i="1" l="1"/>
  <c r="M326" i="1"/>
  <c r="M327" i="1" l="1"/>
  <c r="H328" i="1"/>
  <c r="L328" i="1"/>
  <c r="M328" i="1" l="1"/>
  <c r="L329" i="1" l="1"/>
  <c r="H329" i="1"/>
  <c r="M329" i="1" l="1"/>
  <c r="L330" i="1" l="1"/>
  <c r="H330" i="1"/>
  <c r="M330" i="1" l="1"/>
  <c r="H331" i="1"/>
  <c r="L331" i="1" l="1"/>
  <c r="M331" i="1" l="1"/>
  <c r="H332" i="1"/>
  <c r="L332" i="1"/>
  <c r="M332" i="1" l="1"/>
  <c r="L333" i="1" l="1"/>
  <c r="H333" i="1"/>
  <c r="M333" i="1" l="1"/>
  <c r="K9" i="1"/>
  <c r="N9" i="1" s="1"/>
  <c r="H334" i="1" l="1"/>
  <c r="H335" i="1" l="1"/>
  <c r="H336" i="1" l="1"/>
  <c r="H337" i="1" l="1"/>
  <c r="H338" i="1" l="1"/>
  <c r="H339" i="1" l="1"/>
  <c r="H340" i="1" l="1"/>
  <c r="H341" i="1" l="1"/>
  <c r="H342" i="1" l="1"/>
  <c r="H343" i="1" l="1"/>
  <c r="H344" i="1" l="1"/>
  <c r="H9" i="1" l="1"/>
  <c r="L9" i="1" s="1"/>
  <c r="H345" i="1" l="1"/>
  <c r="H346" i="1" l="1"/>
  <c r="H347" i="1" l="1"/>
  <c r="H348" i="1" l="1"/>
  <c r="H349" i="1" l="1"/>
  <c r="J9" i="1" l="1"/>
  <c r="M9" i="1" l="1"/>
  <c r="O9" i="1" s="1"/>
  <c r="O10" i="1" s="1"/>
  <c r="H350" i="1"/>
  <c r="O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37181-F9B4-476F-9379-ADC1519E6663}" keepAlive="1" name="Query - task0TrainingCalendarDemandWeatherHH" description="Connection to the 'task0TrainingCalendarDemandWeatherHH' query in the workbook." type="5" refreshedVersion="6" background="1" saveData="1">
    <dbPr connection="Provider=Microsoft.Mashup.OleDb.1;Data Source=$Workbook$;Location=task0TrainingCalendarDemandWeatherHH;Extended Properties=&quot;&quot;" command="SELECT * FROM [task0TrainingCalendarDemandWeatherHH]"/>
  </connection>
  <connection id="2" xr16:uid="{52EADCFF-08D4-47FB-A0AF-48825BB40E49}" keepAlive="1" name="Query - task0TrainingCalendarPVWeatherHH" description="Connection to the 'task0TrainingCalendarPVWeatherHH' query in the workbook." type="5" refreshedVersion="6" background="1" saveData="1">
    <dbPr connection="Provider=Microsoft.Mashup.OleDb.1;Data Source=$Workbook$;Location=task0TrainingCalendarPVWeatherHH;Extended Properties=&quot;&quot;" command="SELECT * FROM [task0TrainingCalendarPVWeatherHH]"/>
  </connection>
</connections>
</file>

<file path=xl/sharedStrings.xml><?xml version="1.0" encoding="utf-8"?>
<sst xmlns="http://schemas.openxmlformats.org/spreadsheetml/2006/main" count="1382" uniqueCount="46">
  <si>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</si>
  <si>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</si>
  <si>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</si>
  <si>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</si>
  <si>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</si>
  <si>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</si>
  <si>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</si>
  <si>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</si>
  <si>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</si>
  <si>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</si>
  <si>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</si>
  <si>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</si>
  <si>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</si>
  <si>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</si>
  <si>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</si>
  <si>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</si>
  <si>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</si>
  <si>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</si>
  <si>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</si>
  <si>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</si>
  <si>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</si>
  <si>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</si>
  <si>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</si>
  <si>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</si>
  <si>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</si>
  <si>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</si>
  <si>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</si>
  <si>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</si>
  <si>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</si>
  <si>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</si>
  <si>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</si>
  <si>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</si>
  <si>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</si>
  <si>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rawDemand_mw</t>
  </si>
  <si>
    <t>settlementPeriod</t>
  </si>
  <si>
    <t>timeOfDayLocal</t>
  </si>
  <si>
    <t>bankHoliday</t>
  </si>
  <si>
    <t>workingDay</t>
  </si>
  <si>
    <t>NOT HOLIDAY</t>
  </si>
  <si>
    <t>WD</t>
  </si>
  <si>
    <t>NWD</t>
  </si>
  <si>
    <t>rawPV_power_mw</t>
  </si>
  <si>
    <t xml:space="preserve">2. Score against the Benchamrk Demand and PV for week 16-23 July </t>
  </si>
  <si>
    <t>1. Use the battery profile output from Task 0 for 23/07/2018 to 29/07/2018</t>
  </si>
  <si>
    <t>task0BenchmarkDemandMW</t>
  </si>
  <si>
    <t>task0BenchmarkPVMW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</si>
</sst>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2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16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6" xfId="0" applyNumberFormat="1" applyBorder="1"/>
    <xf numFmtId="164" fontId="0" fillId="0" borderId="17" xfId="0" applyNumberFormat="1" applyBorder="1"/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34" borderId="20" xfId="0" applyFill="1" applyBorder="1"/>
    <xf numFmtId="164" fontId="0" fillId="0" borderId="17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33" borderId="0" xfId="0" applyFill="1" applyBorder="1"/>
    <xf numFmtId="0" fontId="16" fillId="0" borderId="21" xfId="0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6" fillId="0" borderId="22" xfId="0" applyFont="1" applyBorder="1"/>
    <xf numFmtId="0" fontId="0" fillId="0" borderId="22" xfId="0" applyBorder="1"/>
    <xf numFmtId="0" fontId="0" fillId="0" borderId="23" xfId="0" applyBorder="1"/>
    <xf numFmtId="0" fontId="0" fillId="33" borderId="22" xfId="0" applyFill="1" applyBorder="1"/>
    <xf numFmtId="0" fontId="0" fillId="0" borderId="24" xfId="0" applyBorder="1"/>
    <xf numFmtId="0" fontId="13" fillId="36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10" fontId="0" fillId="0" borderId="0" xfId="0" applyNumberFormat="1" applyAlignment="1"/>
    <xf numFmtId="0" fontId="13" fillId="37" borderId="25" xfId="0" applyFont="1" applyFill="1" applyBorder="1" applyAlignment="1">
      <alignment horizontal="center"/>
    </xf>
    <xf numFmtId="0" fontId="16" fillId="0" borderId="2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7" xfId="0" applyNumberFormat="1" applyFill="1" applyBorder="1"/>
    <xf numFmtId="164" fontId="0" fillId="34" borderId="16" xfId="0" applyNumberFormat="1" applyFill="1" applyBorder="1"/>
    <xf numFmtId="0" fontId="16" fillId="0" borderId="27" xfId="0" applyFont="1" applyBorder="1"/>
    <xf numFmtId="0" fontId="0" fillId="0" borderId="27" xfId="0" applyBorder="1"/>
    <xf numFmtId="164" fontId="0" fillId="34" borderId="21" xfId="0" applyNumberFormat="1" applyFill="1" applyBorder="1"/>
    <xf numFmtId="0" fontId="0" fillId="38" borderId="27" xfId="0" applyFill="1" applyBorder="1"/>
    <xf numFmtId="10" fontId="0" fillId="0" borderId="24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3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4" xfId="0" applyNumberFormat="1" applyBorder="1" applyAlignment="1">
      <alignment horizontal="center"/>
    </xf>
    <xf numFmtId="0" fontId="16" fillId="0" borderId="29" xfId="0" applyFont="1" applyBorder="1"/>
    <xf numFmtId="0" fontId="0" fillId="0" borderId="29" xfId="0" applyBorder="1"/>
    <xf numFmtId="0" fontId="17" fillId="35" borderId="0" xfId="0" applyFont="1" applyFill="1"/>
    <xf numFmtId="0" fontId="16" fillId="40" borderId="17" xfId="0" applyFont="1" applyFill="1" applyBorder="1" applyAlignment="1">
      <alignment horizontal="center"/>
    </xf>
    <xf numFmtId="22" fontId="0" fillId="40" borderId="18" xfId="0" applyNumberFormat="1" applyFill="1" applyBorder="1"/>
    <xf numFmtId="0" fontId="0" fillId="40" borderId="20" xfId="0" applyFill="1" applyBorder="1"/>
    <xf numFmtId="164" fontId="0" fillId="40" borderId="17" xfId="0" applyNumberFormat="1" applyFill="1" applyBorder="1"/>
    <xf numFmtId="164" fontId="0" fillId="40" borderId="17" xfId="0" applyNumberFormat="1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1" borderId="17" xfId="0" applyFont="1" applyFill="1" applyBorder="1" applyAlignment="1">
      <alignment horizontal="center"/>
    </xf>
    <xf numFmtId="0" fontId="0" fillId="41" borderId="20" xfId="0" applyFill="1" applyBorder="1"/>
    <xf numFmtId="164" fontId="0" fillId="41" borderId="17" xfId="0" applyNumberFormat="1" applyFill="1" applyBorder="1"/>
    <xf numFmtId="164" fontId="0" fillId="41" borderId="10" xfId="0" applyNumberFormat="1" applyFill="1" applyBorder="1" applyAlignment="1">
      <alignment horizontal="center"/>
    </xf>
    <xf numFmtId="164" fontId="0" fillId="41" borderId="17" xfId="0" applyNumberFormat="1" applyFill="1" applyBorder="1" applyAlignment="1">
      <alignment horizontal="center"/>
    </xf>
    <xf numFmtId="0" fontId="16" fillId="41" borderId="10" xfId="0" applyFont="1" applyFill="1" applyBorder="1" applyAlignment="1">
      <alignment horizontal="center"/>
    </xf>
    <xf numFmtId="22" fontId="0" fillId="41" borderId="11" xfId="0" applyNumberFormat="1" applyFill="1" applyBorder="1"/>
    <xf numFmtId="0" fontId="0" fillId="41" borderId="12" xfId="0" applyFill="1" applyBorder="1"/>
    <xf numFmtId="164" fontId="0" fillId="41" borderId="10" xfId="0" applyNumberFormat="1" applyFill="1" applyBorder="1"/>
    <xf numFmtId="0" fontId="16" fillId="41" borderId="21" xfId="0" applyFont="1" applyFill="1" applyBorder="1" applyAlignment="1">
      <alignment horizontal="center"/>
    </xf>
    <xf numFmtId="164" fontId="0" fillId="41" borderId="21" xfId="0" applyNumberFormat="1" applyFill="1" applyBorder="1"/>
    <xf numFmtId="164" fontId="0" fillId="41" borderId="21" xfId="0" applyNumberFormat="1" applyFill="1" applyBorder="1" applyAlignment="1">
      <alignment horizontal="center"/>
    </xf>
    <xf numFmtId="0" fontId="16" fillId="41" borderId="0" xfId="0" applyFont="1" applyFill="1"/>
    <xf numFmtId="0" fontId="0" fillId="41" borderId="0" xfId="0" applyFill="1"/>
    <xf numFmtId="0" fontId="16" fillId="41" borderId="16" xfId="0" applyFont="1" applyFill="1" applyBorder="1" applyAlignment="1">
      <alignment horizontal="center"/>
    </xf>
    <xf numFmtId="164" fontId="0" fillId="41" borderId="16" xfId="0" applyNumberFormat="1" applyFill="1" applyBorder="1"/>
    <xf numFmtId="0" fontId="16" fillId="41" borderId="22" xfId="0" applyFont="1" applyFill="1" applyBorder="1"/>
    <xf numFmtId="0" fontId="0" fillId="41" borderId="22" xfId="0" applyFill="1" applyBorder="1"/>
    <xf numFmtId="0" fontId="0" fillId="41" borderId="23" xfId="0" applyFill="1" applyBorder="1"/>
    <xf numFmtId="0" fontId="16" fillId="41" borderId="0" xfId="0" applyFont="1" applyFill="1" applyBorder="1"/>
    <xf numFmtId="0" fontId="0" fillId="41" borderId="0" xfId="0" applyFill="1" applyBorder="1"/>
    <xf numFmtId="0" fontId="16" fillId="41" borderId="23" xfId="0" applyFont="1" applyFill="1" applyBorder="1"/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20" fillId="42" borderId="0" xfId="0" applyFont="1" applyFill="1" applyAlignment="1">
      <alignment horizontal="center"/>
    </xf>
    <xf numFmtId="164" fontId="0" fillId="43" borderId="10" xfId="0" applyNumberFormat="1" applyFill="1" applyBorder="1" applyAlignment="1">
      <alignment horizontal="center"/>
    </xf>
    <xf numFmtId="164" fontId="0" fillId="44" borderId="10" xfId="0" applyNumberFormat="1" applyFill="1" applyBorder="1" applyAlignment="1">
      <alignment horizontal="center"/>
    </xf>
    <xf numFmtId="164" fontId="0" fillId="44" borderId="21" xfId="0" applyNumberFormat="1" applyFill="1" applyBorder="1" applyAlignment="1">
      <alignment horizontal="center"/>
    </xf>
    <xf numFmtId="164" fontId="0" fillId="44" borderId="17" xfId="0" applyNumberFormat="1" applyFill="1" applyBorder="1" applyAlignment="1">
      <alignment horizontal="center"/>
    </xf>
    <xf numFmtId="164" fontId="0" fillId="44" borderId="16" xfId="0" applyNumberFormat="1" applyFill="1" applyBorder="1" applyAlignment="1">
      <alignment horizontal="center"/>
    </xf>
    <xf numFmtId="0" fontId="13" fillId="44" borderId="0" xfId="0" applyFont="1" applyFill="1" applyAlignment="1">
      <alignment horizontal="left"/>
    </xf>
    <xf numFmtId="0" fontId="0" fillId="44" borderId="10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0" fontId="0" fillId="44" borderId="21" xfId="0" applyFill="1" applyBorder="1" applyAlignment="1">
      <alignment horizontal="center"/>
    </xf>
    <xf numFmtId="0" fontId="0" fillId="44" borderId="17" xfId="0" applyFill="1" applyBorder="1" applyAlignment="1">
      <alignment horizontal="center"/>
    </xf>
    <xf numFmtId="0" fontId="13" fillId="35" borderId="0" xfId="0" applyFont="1" applyFill="1" applyAlignment="1">
      <alignment wrapText="1"/>
    </xf>
    <xf numFmtId="0" fontId="13" fillId="35" borderId="28" xfId="0" applyFont="1" applyFill="1" applyBorder="1" applyAlignment="1">
      <alignment wrapText="1"/>
    </xf>
    <xf numFmtId="0" fontId="0" fillId="34" borderId="30" xfId="0" applyFill="1" applyBorder="1"/>
    <xf numFmtId="0" fontId="0" fillId="41" borderId="30" xfId="0" applyFill="1" applyBorder="1"/>
    <xf numFmtId="0" fontId="0" fillId="41" borderId="14" xfId="0" applyFill="1" applyBorder="1"/>
    <xf numFmtId="0" fontId="0" fillId="41" borderId="19" xfId="0" applyFill="1" applyBorder="1"/>
    <xf numFmtId="0" fontId="17" fillId="35" borderId="13" xfId="0" applyFont="1" applyFill="1" applyBorder="1" applyAlignment="1">
      <alignment horizontal="left"/>
    </xf>
    <xf numFmtId="0" fontId="0" fillId="40" borderId="17" xfId="0" applyFill="1" applyBorder="1" applyAlignment="1">
      <alignment horizontal="center"/>
    </xf>
    <xf numFmtId="0" fontId="16" fillId="0" borderId="32" xfId="0" applyFont="1" applyBorder="1" applyAlignment="1">
      <alignment horizontal="center"/>
    </xf>
    <xf numFmtId="22" fontId="0" fillId="0" borderId="31" xfId="0" applyNumberFormat="1" applyBorder="1"/>
    <xf numFmtId="164" fontId="0" fillId="0" borderId="33" xfId="0" applyNumberFormat="1" applyBorder="1" applyAlignment="1">
      <alignment horizontal="center"/>
    </xf>
    <xf numFmtId="0" fontId="0" fillId="34" borderId="34" xfId="0" applyFill="1" applyBorder="1"/>
    <xf numFmtId="164" fontId="0" fillId="34" borderId="32" xfId="0" applyNumberFormat="1" applyFill="1" applyBorder="1"/>
    <xf numFmtId="164" fontId="0" fillId="43" borderId="32" xfId="0" applyNumberFormat="1" applyFill="1" applyBorder="1" applyAlignment="1">
      <alignment horizontal="center"/>
    </xf>
    <xf numFmtId="164" fontId="0" fillId="44" borderId="32" xfId="0" applyNumberFormat="1" applyFill="1" applyBorder="1" applyAlignment="1">
      <alignment horizontal="center"/>
    </xf>
    <xf numFmtId="164" fontId="0" fillId="0" borderId="32" xfId="0" applyNumberFormat="1" applyBorder="1"/>
    <xf numFmtId="0" fontId="0" fillId="44" borderId="32" xfId="0" applyFill="1" applyBorder="1" applyAlignment="1">
      <alignment horizontal="center"/>
    </xf>
    <xf numFmtId="0" fontId="16" fillId="0" borderId="35" xfId="0" applyFont="1" applyBorder="1"/>
    <xf numFmtId="164" fontId="0" fillId="40" borderId="36" xfId="0" applyNumberFormat="1" applyFill="1" applyBorder="1" applyAlignment="1">
      <alignment horizontal="center"/>
    </xf>
    <xf numFmtId="0" fontId="0" fillId="0" borderId="35" xfId="0" applyBorder="1"/>
    <xf numFmtId="0" fontId="16" fillId="38" borderId="32" xfId="0" applyFont="1" applyFill="1" applyBorder="1" applyAlignment="1">
      <alignment horizontal="center"/>
    </xf>
    <xf numFmtId="164" fontId="0" fillId="38" borderId="32" xfId="0" applyNumberFormat="1" applyFill="1" applyBorder="1"/>
    <xf numFmtId="0" fontId="16" fillId="38" borderId="35" xfId="0" applyFont="1" applyFill="1" applyBorder="1"/>
    <xf numFmtId="0" fontId="0" fillId="38" borderId="35" xfId="0" applyFill="1" applyBorder="1"/>
    <xf numFmtId="0" fontId="16" fillId="0" borderId="37" xfId="0" applyFont="1" applyBorder="1"/>
    <xf numFmtId="164" fontId="0" fillId="0" borderId="32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FFCC"/>
      <color rgb="FFFF66CC"/>
      <color rgb="FF00CC00"/>
      <color rgb="FFFF3300"/>
      <color rgb="FF00FF00"/>
      <color rgb="FFF8CBAD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7.1839896993536648E-4"/>
          <c:y val="5.982114226671923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task0BenchmarkPVandDemand_Run1!$H$14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5.6103030757272725</c:v>
                </c:pt>
                <c:pt idx="128">
                  <c:v>5.0401641499545446</c:v>
                </c:pt>
                <c:pt idx="129">
                  <c:v>4.446166837181817</c:v>
                </c:pt>
                <c:pt idx="130">
                  <c:v>3.8111077414090895</c:v>
                </c:pt>
                <c:pt idx="131">
                  <c:v>3.1884990576363617</c:v>
                </c:pt>
                <c:pt idx="132">
                  <c:v>2.587430773863634</c:v>
                </c:pt>
                <c:pt idx="133">
                  <c:v>2.0038407405909062</c:v>
                </c:pt>
                <c:pt idx="134">
                  <c:v>1.4721235538181787</c:v>
                </c:pt>
                <c:pt idx="135">
                  <c:v>0.96129005654545119</c:v>
                </c:pt>
                <c:pt idx="136">
                  <c:v>0.4515156212727236</c:v>
                </c:pt>
                <c:pt idx="137">
                  <c:v>2.4128999996042566E-5</c:v>
                </c:pt>
                <c:pt idx="138">
                  <c:v>2.4128999996042566E-5</c:v>
                </c:pt>
                <c:pt idx="139">
                  <c:v>2.4128999996042566E-5</c:v>
                </c:pt>
                <c:pt idx="140">
                  <c:v>2.4128999996042566E-5</c:v>
                </c:pt>
                <c:pt idx="141">
                  <c:v>2.4128999996042566E-5</c:v>
                </c:pt>
                <c:pt idx="142">
                  <c:v>2.4128999996042566E-5</c:v>
                </c:pt>
                <c:pt idx="143">
                  <c:v>2.4128999996042566E-5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5.4780056960000003</c:v>
                </c:pt>
                <c:pt idx="224">
                  <c:v>4.8655269665000001</c:v>
                </c:pt>
                <c:pt idx="225">
                  <c:v>4.2302495555000004</c:v>
                </c:pt>
                <c:pt idx="226">
                  <c:v>3.6010593245000004</c:v>
                </c:pt>
                <c:pt idx="227">
                  <c:v>3.0106987380000003</c:v>
                </c:pt>
                <c:pt idx="228">
                  <c:v>2.4341170025000003</c:v>
                </c:pt>
                <c:pt idx="229">
                  <c:v>1.8618256680000003</c:v>
                </c:pt>
                <c:pt idx="230">
                  <c:v>1.3631410775000004</c:v>
                </c:pt>
                <c:pt idx="231">
                  <c:v>0.88176237500000043</c:v>
                </c:pt>
                <c:pt idx="232">
                  <c:v>0.4091100950000004</c:v>
                </c:pt>
                <c:pt idx="233">
                  <c:v>2.6225500000420787E-5</c:v>
                </c:pt>
                <c:pt idx="234">
                  <c:v>2.6225500000420787E-5</c:v>
                </c:pt>
                <c:pt idx="235">
                  <c:v>2.6225500000420787E-5</c:v>
                </c:pt>
                <c:pt idx="236">
                  <c:v>2.6225500000420787E-5</c:v>
                </c:pt>
                <c:pt idx="237">
                  <c:v>2.6225500000420787E-5</c:v>
                </c:pt>
                <c:pt idx="238">
                  <c:v>2.6225500000420787E-5</c:v>
                </c:pt>
                <c:pt idx="239">
                  <c:v>2.6225500000420787E-5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5.4569303443636361</c:v>
                </c:pt>
                <c:pt idx="272">
                  <c:v>4.8470524812272728</c:v>
                </c:pt>
                <c:pt idx="273">
                  <c:v>4.2238127725909091</c:v>
                </c:pt>
                <c:pt idx="274">
                  <c:v>3.5600756539545455</c:v>
                </c:pt>
                <c:pt idx="275">
                  <c:v>2.9498417913181818</c:v>
                </c:pt>
                <c:pt idx="276">
                  <c:v>2.3794457686818182</c:v>
                </c:pt>
                <c:pt idx="277">
                  <c:v>1.8131990820454547</c:v>
                </c:pt>
                <c:pt idx="278">
                  <c:v>1.305143648409091</c:v>
                </c:pt>
                <c:pt idx="279">
                  <c:v>0.82762277327272749</c:v>
                </c:pt>
                <c:pt idx="280">
                  <c:v>0.38515066913636375</c:v>
                </c:pt>
                <c:pt idx="281">
                  <c:v>2.3029500000104619E-5</c:v>
                </c:pt>
                <c:pt idx="282">
                  <c:v>2.3029500000104619E-5</c:v>
                </c:pt>
                <c:pt idx="283">
                  <c:v>2.3029500000104619E-5</c:v>
                </c:pt>
                <c:pt idx="284">
                  <c:v>2.3029500000104619E-5</c:v>
                </c:pt>
                <c:pt idx="285">
                  <c:v>2.3029500000104619E-5</c:v>
                </c:pt>
                <c:pt idx="286">
                  <c:v>2.3029500000104619E-5</c:v>
                </c:pt>
                <c:pt idx="287">
                  <c:v>2.3029500000104619E-5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5.3927483052727272</c:v>
                </c:pt>
                <c:pt idx="320">
                  <c:v>4.7576897770454547</c:v>
                </c:pt>
                <c:pt idx="321">
                  <c:v>4.0847260023181819</c:v>
                </c:pt>
                <c:pt idx="322">
                  <c:v>3.4517677235909092</c:v>
                </c:pt>
                <c:pt idx="323">
                  <c:v>2.8531140783636366</c:v>
                </c:pt>
                <c:pt idx="324">
                  <c:v>2.2946964501363643</c:v>
                </c:pt>
                <c:pt idx="325">
                  <c:v>1.7600784544090917</c:v>
                </c:pt>
                <c:pt idx="326">
                  <c:v>1.2619886866818191</c:v>
                </c:pt>
                <c:pt idx="327">
                  <c:v>0.79934226045454648</c:v>
                </c:pt>
                <c:pt idx="328">
                  <c:v>0.37113143122727399</c:v>
                </c:pt>
                <c:pt idx="329">
                  <c:v>4.6121500001494731E-5</c:v>
                </c:pt>
                <c:pt idx="330">
                  <c:v>4.6121500001494731E-5</c:v>
                </c:pt>
                <c:pt idx="331">
                  <c:v>4.6121500001494731E-5</c:v>
                </c:pt>
                <c:pt idx="332">
                  <c:v>4.6121500001494731E-5</c:v>
                </c:pt>
                <c:pt idx="333">
                  <c:v>4.6121500001494731E-5</c:v>
                </c:pt>
                <c:pt idx="334">
                  <c:v>4.6121500001494731E-5</c:v>
                </c:pt>
                <c:pt idx="335">
                  <c:v>4.6121500001494731E-5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1"/>
          <c:order val="2"/>
          <c:tx>
            <c:strRef>
              <c:f>task0BenchmarkPVandDemand_Run1!$F$14</c:f>
              <c:strCache>
                <c:ptCount val="1"/>
                <c:pt idx="0">
                  <c:v>task0BenchmarkPVMW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4"/>
          <c:order val="4"/>
          <c:tx>
            <c:strRef>
              <c:f>task0BenchmarkPVandDemand_Run1!$G$14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task0BenchmarkPVandDemand_Run1!$G$15:$G$350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ser>
          <c:idx val="5"/>
          <c:order val="5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task0BenchmarkPVandDemand_Run1!$K$15:$K$350</c:f>
              <c:numCache>
                <c:formatCode>0.0000</c:formatCode>
                <c:ptCount val="336"/>
              </c:numCache>
            </c:numRef>
          </c:val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task0BenchmarkPVandDemand_Run1!$D$14</c:f>
              <c:strCache>
                <c:ptCount val="1"/>
                <c:pt idx="0">
                  <c:v>task0BenchmarkDemandMW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task0BenchmarkPVandDemand_Run1!$D$15:$D$350</c:f>
              <c:numCache>
                <c:formatCode>0.0000</c:formatCode>
                <c:ptCount val="336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2"/>
          <c:order val="3"/>
          <c:tx>
            <c:strRef>
              <c:f>task0BenchmarkPVandDemand_Run1!$E$14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task0BenchmarkPVandDemand_Run1!$E$15:$E$350</c:f>
              <c:numCache>
                <c:formatCode>0.0000</c:formatCode>
                <c:ptCount val="336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3.2743648140000001</c:v>
                </c:pt>
                <c:pt idx="15">
                  <c:v>3.2353720200000002</c:v>
                </c:pt>
                <c:pt idx="16">
                  <c:v>3.3493550550000002</c:v>
                </c:pt>
                <c:pt idx="17">
                  <c:v>3.2447635300000002</c:v>
                </c:pt>
                <c:pt idx="18">
                  <c:v>3.2421868010000003</c:v>
                </c:pt>
                <c:pt idx="19">
                  <c:v>3.2822741160000004</c:v>
                </c:pt>
                <c:pt idx="20">
                  <c:v>3.2492387480000002</c:v>
                </c:pt>
                <c:pt idx="21">
                  <c:v>3.4918774000000004</c:v>
                </c:pt>
                <c:pt idx="22">
                  <c:v>3.6232124870000004</c:v>
                </c:pt>
                <c:pt idx="23">
                  <c:v>3.5466995730000002</c:v>
                </c:pt>
                <c:pt idx="24">
                  <c:v>3.5594371700000003</c:v>
                </c:pt>
                <c:pt idx="25">
                  <c:v>3.5124585230000003</c:v>
                </c:pt>
                <c:pt idx="26">
                  <c:v>3.4208507920000004</c:v>
                </c:pt>
                <c:pt idx="27">
                  <c:v>3.4947716710000001</c:v>
                </c:pt>
                <c:pt idx="28">
                  <c:v>3.715273593</c:v>
                </c:pt>
                <c:pt idx="29">
                  <c:v>3.6651574920000001</c:v>
                </c:pt>
                <c:pt idx="30">
                  <c:v>3.0227062149999973</c:v>
                </c:pt>
                <c:pt idx="31">
                  <c:v>2.294259661090909</c:v>
                </c:pt>
                <c:pt idx="32">
                  <c:v>1.9916431470909091</c:v>
                </c:pt>
                <c:pt idx="33">
                  <c:v>1.933458231090909</c:v>
                </c:pt>
                <c:pt idx="34">
                  <c:v>1.7519857160909087</c:v>
                </c:pt>
                <c:pt idx="35">
                  <c:v>1.7379037390909087</c:v>
                </c:pt>
                <c:pt idx="36">
                  <c:v>1.7465881870909086</c:v>
                </c:pt>
                <c:pt idx="37">
                  <c:v>1.6939056570909088</c:v>
                </c:pt>
                <c:pt idx="38">
                  <c:v>1.7563812080909087</c:v>
                </c:pt>
                <c:pt idx="39">
                  <c:v>1.7304187270909086</c:v>
                </c:pt>
                <c:pt idx="40">
                  <c:v>1.8158714050909088</c:v>
                </c:pt>
                <c:pt idx="41">
                  <c:v>1.787584321090911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3.2223862240000001</c:v>
                </c:pt>
                <c:pt idx="63">
                  <c:v>3.2669373939999997</c:v>
                </c:pt>
                <c:pt idx="64">
                  <c:v>3.2558392270000001</c:v>
                </c:pt>
                <c:pt idx="65">
                  <c:v>3.1387699809999998</c:v>
                </c:pt>
                <c:pt idx="66">
                  <c:v>3.270181928</c:v>
                </c:pt>
                <c:pt idx="67">
                  <c:v>3.1179066849999999</c:v>
                </c:pt>
                <c:pt idx="68">
                  <c:v>3.2685227640000001</c:v>
                </c:pt>
                <c:pt idx="69">
                  <c:v>3.4442586159999999</c:v>
                </c:pt>
                <c:pt idx="70">
                  <c:v>3.4239240079999997</c:v>
                </c:pt>
                <c:pt idx="71">
                  <c:v>3.4524520549999997</c:v>
                </c:pt>
                <c:pt idx="72">
                  <c:v>3.3527714660000001</c:v>
                </c:pt>
                <c:pt idx="73">
                  <c:v>3.3005068830000002</c:v>
                </c:pt>
                <c:pt idx="74">
                  <c:v>3.1716741020000003</c:v>
                </c:pt>
                <c:pt idx="75">
                  <c:v>3.2596934689999997</c:v>
                </c:pt>
                <c:pt idx="76">
                  <c:v>3.2541751979999973</c:v>
                </c:pt>
                <c:pt idx="77">
                  <c:v>2.56</c:v>
                </c:pt>
                <c:pt idx="78">
                  <c:v>2.92</c:v>
                </c:pt>
                <c:pt idx="79">
                  <c:v>2.1853294114545445</c:v>
                </c:pt>
                <c:pt idx="80">
                  <c:v>1.968837652454545</c:v>
                </c:pt>
                <c:pt idx="81">
                  <c:v>2.0637896334545456</c:v>
                </c:pt>
                <c:pt idx="82">
                  <c:v>1.889984534454545</c:v>
                </c:pt>
                <c:pt idx="83">
                  <c:v>1.863017904454545</c:v>
                </c:pt>
                <c:pt idx="84">
                  <c:v>1.8030338124545449</c:v>
                </c:pt>
                <c:pt idx="85">
                  <c:v>1.8627927684545449</c:v>
                </c:pt>
                <c:pt idx="86">
                  <c:v>1.8567995804545452</c:v>
                </c:pt>
                <c:pt idx="87">
                  <c:v>1.8335475484545449</c:v>
                </c:pt>
                <c:pt idx="88">
                  <c:v>1.8963736144545449</c:v>
                </c:pt>
                <c:pt idx="89">
                  <c:v>1.8164935394545507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3.2640761740000004</c:v>
                </c:pt>
                <c:pt idx="111">
                  <c:v>3.2886273440000005</c:v>
                </c:pt>
                <c:pt idx="112">
                  <c:v>3.451092928</c:v>
                </c:pt>
                <c:pt idx="113">
                  <c:v>3.304023682</c:v>
                </c:pt>
                <c:pt idx="114">
                  <c:v>3.3354061860000002</c:v>
                </c:pt>
                <c:pt idx="115">
                  <c:v>3.4631309909999999</c:v>
                </c:pt>
                <c:pt idx="116">
                  <c:v>3.5708518439999999</c:v>
                </c:pt>
                <c:pt idx="117">
                  <c:v>3.5765877440000002</c:v>
                </c:pt>
                <c:pt idx="118">
                  <c:v>3.4834487270000003</c:v>
                </c:pt>
                <c:pt idx="119">
                  <c:v>3.3519768220000001</c:v>
                </c:pt>
                <c:pt idx="120">
                  <c:v>3.359957284</c:v>
                </c:pt>
                <c:pt idx="121">
                  <c:v>3.4193671829999999</c:v>
                </c:pt>
                <c:pt idx="122">
                  <c:v>3.4375778349999999</c:v>
                </c:pt>
                <c:pt idx="123">
                  <c:v>3.423152124</c:v>
                </c:pt>
                <c:pt idx="124">
                  <c:v>3.4819641210000003</c:v>
                </c:pt>
                <c:pt idx="125">
                  <c:v>3.3787590109999979</c:v>
                </c:pt>
                <c:pt idx="126">
                  <c:v>3.05</c:v>
                </c:pt>
                <c:pt idx="127">
                  <c:v>2.4006061514545451</c:v>
                </c:pt>
                <c:pt idx="128">
                  <c:v>2.0897221484545447</c:v>
                </c:pt>
                <c:pt idx="129">
                  <c:v>1.9120053744545449</c:v>
                </c:pt>
                <c:pt idx="130">
                  <c:v>1.9498818084545451</c:v>
                </c:pt>
                <c:pt idx="131">
                  <c:v>1.954782632454545</c:v>
                </c:pt>
                <c:pt idx="132">
                  <c:v>1.8978634324545451</c:v>
                </c:pt>
                <c:pt idx="133">
                  <c:v>1.852819933454545</c:v>
                </c:pt>
                <c:pt idx="134">
                  <c:v>1.9065656264545452</c:v>
                </c:pt>
                <c:pt idx="135">
                  <c:v>1.8383330054545448</c:v>
                </c:pt>
                <c:pt idx="136">
                  <c:v>1.8104511294545449</c:v>
                </c:pt>
                <c:pt idx="137">
                  <c:v>1.8470170154545449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3.11357576232</c:v>
                </c:pt>
                <c:pt idx="157">
                  <c:v>3.1568040239999999</c:v>
                </c:pt>
                <c:pt idx="158">
                  <c:v>3.4105310917400002</c:v>
                </c:pt>
                <c:pt idx="159">
                  <c:v>3.3947739648800002</c:v>
                </c:pt>
                <c:pt idx="160">
                  <c:v>3.44358424182</c:v>
                </c:pt>
                <c:pt idx="161">
                  <c:v>3.2948449881000004</c:v>
                </c:pt>
                <c:pt idx="162">
                  <c:v>3.2717993261000005</c:v>
                </c:pt>
                <c:pt idx="163">
                  <c:v>3.2269081631000005</c:v>
                </c:pt>
                <c:pt idx="164">
                  <c:v>3.2547688291000005</c:v>
                </c:pt>
                <c:pt idx="165">
                  <c:v>3.3451626181000007</c:v>
                </c:pt>
                <c:pt idx="166">
                  <c:v>3.2938844191000003</c:v>
                </c:pt>
                <c:pt idx="167">
                  <c:v>3.1723536671000003</c:v>
                </c:pt>
                <c:pt idx="168">
                  <c:v>3.27880812664</c:v>
                </c:pt>
                <c:pt idx="169">
                  <c:v>3.1982574319799997</c:v>
                </c:pt>
                <c:pt idx="170">
                  <c:v>2.6139433459199957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1.991189553363637</c:v>
                </c:pt>
                <c:pt idx="176">
                  <c:v>1.7949742133636368</c:v>
                </c:pt>
                <c:pt idx="177">
                  <c:v>1.9079333643636369</c:v>
                </c:pt>
                <c:pt idx="178">
                  <c:v>1.8617716183636368</c:v>
                </c:pt>
                <c:pt idx="179">
                  <c:v>1.7662386043636369</c:v>
                </c:pt>
                <c:pt idx="180">
                  <c:v>1.7356700633636368</c:v>
                </c:pt>
                <c:pt idx="181">
                  <c:v>1.7791832213636374</c:v>
                </c:pt>
                <c:pt idx="182">
                  <c:v>1.8256366463636371</c:v>
                </c:pt>
                <c:pt idx="183">
                  <c:v>1.7992107153636367</c:v>
                </c:pt>
                <c:pt idx="184">
                  <c:v>1.8870375453636368</c:v>
                </c:pt>
                <c:pt idx="185">
                  <c:v>1.9111544543636305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2.9297849809000001</c:v>
                </c:pt>
                <c:pt idx="205">
                  <c:v>2.9931143749999998</c:v>
                </c:pt>
                <c:pt idx="206">
                  <c:v>3.3108059335500002</c:v>
                </c:pt>
                <c:pt idx="207">
                  <c:v>3.3975319689000005</c:v>
                </c:pt>
                <c:pt idx="208">
                  <c:v>3.2981842709000002</c:v>
                </c:pt>
                <c:pt idx="209">
                  <c:v>3.2114074149000005</c:v>
                </c:pt>
                <c:pt idx="210">
                  <c:v>3.1599489559000005</c:v>
                </c:pt>
                <c:pt idx="211">
                  <c:v>3.1013740199000002</c:v>
                </c:pt>
                <c:pt idx="212">
                  <c:v>2.9629591509000006</c:v>
                </c:pt>
                <c:pt idx="213">
                  <c:v>3.1164892399000004</c:v>
                </c:pt>
                <c:pt idx="214">
                  <c:v>3.1043135329000004</c:v>
                </c:pt>
                <c:pt idx="215">
                  <c:v>3.1082193269000005</c:v>
                </c:pt>
                <c:pt idx="216">
                  <c:v>2.7939300989000002</c:v>
                </c:pt>
                <c:pt idx="217">
                  <c:v>2.8959050759000005</c:v>
                </c:pt>
                <c:pt idx="218">
                  <c:v>2.9545257449000002</c:v>
                </c:pt>
                <c:pt idx="219">
                  <c:v>2.9161064599000004</c:v>
                </c:pt>
                <c:pt idx="220">
                  <c:v>2.3453994498499942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1.7560113919999998</c:v>
                </c:pt>
                <c:pt idx="224">
                  <c:v>1.615042541</c:v>
                </c:pt>
                <c:pt idx="225">
                  <c:v>1.5994451780000001</c:v>
                </c:pt>
                <c:pt idx="226">
                  <c:v>1.6916195380000001</c:v>
                </c:pt>
                <c:pt idx="227">
                  <c:v>1.7392788269999999</c:v>
                </c:pt>
                <c:pt idx="228">
                  <c:v>1.7168365290000003</c:v>
                </c:pt>
                <c:pt idx="229">
                  <c:v>1.675417331</c:v>
                </c:pt>
                <c:pt idx="230">
                  <c:v>1.772630819</c:v>
                </c:pt>
                <c:pt idx="231">
                  <c:v>1.7872425950000002</c:v>
                </c:pt>
                <c:pt idx="232">
                  <c:v>1.7846954399999999</c:v>
                </c:pt>
                <c:pt idx="233">
                  <c:v>1.8218322610000002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2.5920512045400002</c:v>
                </c:pt>
                <c:pt idx="253">
                  <c:v>2.8790316270199998</c:v>
                </c:pt>
                <c:pt idx="254">
                  <c:v>3.27296516516</c:v>
                </c:pt>
                <c:pt idx="255">
                  <c:v>3.48458576208</c:v>
                </c:pt>
                <c:pt idx="256">
                  <c:v>3.4452444326</c:v>
                </c:pt>
                <c:pt idx="257">
                  <c:v>3.4609180736000003</c:v>
                </c:pt>
                <c:pt idx="258">
                  <c:v>3.4952153086000002</c:v>
                </c:pt>
                <c:pt idx="259">
                  <c:v>3.4960709876</c:v>
                </c:pt>
                <c:pt idx="260">
                  <c:v>3.5031497616000005</c:v>
                </c:pt>
                <c:pt idx="261">
                  <c:v>3.3781535306000001</c:v>
                </c:pt>
                <c:pt idx="262">
                  <c:v>3.3172820556000002</c:v>
                </c:pt>
                <c:pt idx="263">
                  <c:v>3.3536612666000001</c:v>
                </c:pt>
                <c:pt idx="264">
                  <c:v>3.2158675806000003</c:v>
                </c:pt>
                <c:pt idx="265">
                  <c:v>3.1362348696</c:v>
                </c:pt>
                <c:pt idx="266">
                  <c:v>3.1063805255999997</c:v>
                </c:pt>
                <c:pt idx="267">
                  <c:v>3.3460602985999999</c:v>
                </c:pt>
                <c:pt idx="268">
                  <c:v>2.8071275499999966</c:v>
                </c:pt>
                <c:pt idx="269">
                  <c:v>2.66</c:v>
                </c:pt>
                <c:pt idx="270">
                  <c:v>2.71</c:v>
                </c:pt>
                <c:pt idx="271">
                  <c:v>1.7738606887272725</c:v>
                </c:pt>
                <c:pt idx="272">
                  <c:v>1.7602442737272725</c:v>
                </c:pt>
                <c:pt idx="273">
                  <c:v>1.8735205827272727</c:v>
                </c:pt>
                <c:pt idx="274">
                  <c:v>1.8325257627272729</c:v>
                </c:pt>
                <c:pt idx="275">
                  <c:v>1.7695322747272728</c:v>
                </c:pt>
                <c:pt idx="276">
                  <c:v>1.6892079547272729</c:v>
                </c:pt>
                <c:pt idx="277">
                  <c:v>1.6575066267272729</c:v>
                </c:pt>
                <c:pt idx="278">
                  <c:v>1.6938891327272727</c:v>
                </c:pt>
                <c:pt idx="279">
                  <c:v>1.644958249727273</c:v>
                </c:pt>
                <c:pt idx="280">
                  <c:v>1.7650557917272724</c:v>
                </c:pt>
                <c:pt idx="281">
                  <c:v>1.7697447207272727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3.0811186111</c:v>
                </c:pt>
                <c:pt idx="305">
                  <c:v>3.2120100571000001</c:v>
                </c:pt>
                <c:pt idx="306">
                  <c:v>3.2275942794000003</c:v>
                </c:pt>
                <c:pt idx="307">
                  <c:v>3.3578945212</c:v>
                </c:pt>
                <c:pt idx="308">
                  <c:v>3.3974629051999998</c:v>
                </c:pt>
                <c:pt idx="309">
                  <c:v>3.3385280171999998</c:v>
                </c:pt>
                <c:pt idx="310">
                  <c:v>3.3783532141999997</c:v>
                </c:pt>
                <c:pt idx="311">
                  <c:v>3.3078617611999999</c:v>
                </c:pt>
                <c:pt idx="312">
                  <c:v>3.3735485742</c:v>
                </c:pt>
                <c:pt idx="313">
                  <c:v>3.4273863631999997</c:v>
                </c:pt>
                <c:pt idx="314">
                  <c:v>3.4923473312</c:v>
                </c:pt>
                <c:pt idx="315">
                  <c:v>2.315894364800001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1.6654966105454549</c:v>
                </c:pt>
                <c:pt idx="320">
                  <c:v>1.699882943545455</c:v>
                </c:pt>
                <c:pt idx="321">
                  <c:v>1.6640724505454549</c:v>
                </c:pt>
                <c:pt idx="322">
                  <c:v>1.7440834425454546</c:v>
                </c:pt>
                <c:pt idx="323">
                  <c:v>1.7326927095454552</c:v>
                </c:pt>
                <c:pt idx="324">
                  <c:v>1.7031647435454549</c:v>
                </c:pt>
                <c:pt idx="325">
                  <c:v>1.7007640085454552</c:v>
                </c:pt>
                <c:pt idx="326">
                  <c:v>1.813820464545455</c:v>
                </c:pt>
                <c:pt idx="327">
                  <c:v>1.7847071475454548</c:v>
                </c:pt>
                <c:pt idx="328">
                  <c:v>1.853578341545455</c:v>
                </c:pt>
                <c:pt idx="329">
                  <c:v>1.8778293805454551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68826410036484"/>
          <c:y val="5.3321338226386857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vs Benchmark</a:t>
            </a:r>
            <a:endParaRPr lang="en-GB" b="1"/>
          </a:p>
        </c:rich>
      </c:tx>
      <c:layout>
        <c:manualLayout>
          <c:xMode val="edge"/>
          <c:yMode val="edge"/>
          <c:x val="7.323822049417613E-3"/>
          <c:y val="9.92475631465649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task0BenchmarkPVandDemand_Run1!$H$14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5.6103030757272725</c:v>
                </c:pt>
                <c:pt idx="128">
                  <c:v>5.0401641499545446</c:v>
                </c:pt>
                <c:pt idx="129">
                  <c:v>4.446166837181817</c:v>
                </c:pt>
                <c:pt idx="130">
                  <c:v>3.8111077414090895</c:v>
                </c:pt>
                <c:pt idx="131">
                  <c:v>3.1884990576363617</c:v>
                </c:pt>
                <c:pt idx="132">
                  <c:v>2.587430773863634</c:v>
                </c:pt>
                <c:pt idx="133">
                  <c:v>2.0038407405909062</c:v>
                </c:pt>
                <c:pt idx="134">
                  <c:v>1.4721235538181787</c:v>
                </c:pt>
                <c:pt idx="135">
                  <c:v>0.96129005654545119</c:v>
                </c:pt>
                <c:pt idx="136">
                  <c:v>0.4515156212727236</c:v>
                </c:pt>
                <c:pt idx="137">
                  <c:v>2.4128999996042566E-5</c:v>
                </c:pt>
                <c:pt idx="138">
                  <c:v>2.4128999996042566E-5</c:v>
                </c:pt>
                <c:pt idx="139">
                  <c:v>2.4128999996042566E-5</c:v>
                </c:pt>
                <c:pt idx="140">
                  <c:v>2.4128999996042566E-5</c:v>
                </c:pt>
                <c:pt idx="141">
                  <c:v>2.4128999996042566E-5</c:v>
                </c:pt>
                <c:pt idx="142">
                  <c:v>2.4128999996042566E-5</c:v>
                </c:pt>
                <c:pt idx="143">
                  <c:v>2.4128999996042566E-5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5.4780056960000003</c:v>
                </c:pt>
                <c:pt idx="224">
                  <c:v>4.8655269665000001</c:v>
                </c:pt>
                <c:pt idx="225">
                  <c:v>4.2302495555000004</c:v>
                </c:pt>
                <c:pt idx="226">
                  <c:v>3.6010593245000004</c:v>
                </c:pt>
                <c:pt idx="227">
                  <c:v>3.0106987380000003</c:v>
                </c:pt>
                <c:pt idx="228">
                  <c:v>2.4341170025000003</c:v>
                </c:pt>
                <c:pt idx="229">
                  <c:v>1.8618256680000003</c:v>
                </c:pt>
                <c:pt idx="230">
                  <c:v>1.3631410775000004</c:v>
                </c:pt>
                <c:pt idx="231">
                  <c:v>0.88176237500000043</c:v>
                </c:pt>
                <c:pt idx="232">
                  <c:v>0.4091100950000004</c:v>
                </c:pt>
                <c:pt idx="233">
                  <c:v>2.6225500000420787E-5</c:v>
                </c:pt>
                <c:pt idx="234">
                  <c:v>2.6225500000420787E-5</c:v>
                </c:pt>
                <c:pt idx="235">
                  <c:v>2.6225500000420787E-5</c:v>
                </c:pt>
                <c:pt idx="236">
                  <c:v>2.6225500000420787E-5</c:v>
                </c:pt>
                <c:pt idx="237">
                  <c:v>2.6225500000420787E-5</c:v>
                </c:pt>
                <c:pt idx="238">
                  <c:v>2.6225500000420787E-5</c:v>
                </c:pt>
                <c:pt idx="239">
                  <c:v>2.6225500000420787E-5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5.4569303443636361</c:v>
                </c:pt>
                <c:pt idx="272">
                  <c:v>4.8470524812272728</c:v>
                </c:pt>
                <c:pt idx="273">
                  <c:v>4.2238127725909091</c:v>
                </c:pt>
                <c:pt idx="274">
                  <c:v>3.5600756539545455</c:v>
                </c:pt>
                <c:pt idx="275">
                  <c:v>2.9498417913181818</c:v>
                </c:pt>
                <c:pt idx="276">
                  <c:v>2.3794457686818182</c:v>
                </c:pt>
                <c:pt idx="277">
                  <c:v>1.8131990820454547</c:v>
                </c:pt>
                <c:pt idx="278">
                  <c:v>1.305143648409091</c:v>
                </c:pt>
                <c:pt idx="279">
                  <c:v>0.82762277327272749</c:v>
                </c:pt>
                <c:pt idx="280">
                  <c:v>0.38515066913636375</c:v>
                </c:pt>
                <c:pt idx="281">
                  <c:v>2.3029500000104619E-5</c:v>
                </c:pt>
                <c:pt idx="282">
                  <c:v>2.3029500000104619E-5</c:v>
                </c:pt>
                <c:pt idx="283">
                  <c:v>2.3029500000104619E-5</c:v>
                </c:pt>
                <c:pt idx="284">
                  <c:v>2.3029500000104619E-5</c:v>
                </c:pt>
                <c:pt idx="285">
                  <c:v>2.3029500000104619E-5</c:v>
                </c:pt>
                <c:pt idx="286">
                  <c:v>2.3029500000104619E-5</c:v>
                </c:pt>
                <c:pt idx="287">
                  <c:v>2.3029500000104619E-5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5.3927483052727272</c:v>
                </c:pt>
                <c:pt idx="320">
                  <c:v>4.7576897770454547</c:v>
                </c:pt>
                <c:pt idx="321">
                  <c:v>4.0847260023181819</c:v>
                </c:pt>
                <c:pt idx="322">
                  <c:v>3.4517677235909092</c:v>
                </c:pt>
                <c:pt idx="323">
                  <c:v>2.8531140783636366</c:v>
                </c:pt>
                <c:pt idx="324">
                  <c:v>2.2946964501363643</c:v>
                </c:pt>
                <c:pt idx="325">
                  <c:v>1.7600784544090917</c:v>
                </c:pt>
                <c:pt idx="326">
                  <c:v>1.2619886866818191</c:v>
                </c:pt>
                <c:pt idx="327">
                  <c:v>0.79934226045454648</c:v>
                </c:pt>
                <c:pt idx="328">
                  <c:v>0.37113143122727399</c:v>
                </c:pt>
                <c:pt idx="329">
                  <c:v>4.6121500001494731E-5</c:v>
                </c:pt>
                <c:pt idx="330">
                  <c:v>4.6121500001494731E-5</c:v>
                </c:pt>
                <c:pt idx="331">
                  <c:v>4.6121500001494731E-5</c:v>
                </c:pt>
                <c:pt idx="332">
                  <c:v>4.6121500001494731E-5</c:v>
                </c:pt>
                <c:pt idx="333">
                  <c:v>4.6121500001494731E-5</c:v>
                </c:pt>
                <c:pt idx="334">
                  <c:v>4.6121500001494731E-5</c:v>
                </c:pt>
                <c:pt idx="335">
                  <c:v>4.6121500001494731E-5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1"/>
          <c:order val="2"/>
          <c:tx>
            <c:strRef>
              <c:f>task0BenchmarkPVandDemand_Run1!$F$14</c:f>
              <c:strCache>
                <c:ptCount val="1"/>
                <c:pt idx="0">
                  <c:v>task0BenchmarkPVMW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4"/>
          <c:order val="4"/>
          <c:tx>
            <c:strRef>
              <c:f>task0BenchmarkPVandDemand_Run1!$G$14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task0BenchmarkPVandDemand_Run1!$G$15:$G$350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5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task0BenchmarkPVandDemand_Run1!$K$15:$K$350</c:f>
              <c:numCache>
                <c:formatCode>0.0000</c:formatCode>
                <c:ptCount val="336"/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task0BenchmarkPVandDemand_Run1!$D$14</c:f>
              <c:strCache>
                <c:ptCount val="1"/>
                <c:pt idx="0">
                  <c:v>task0BenchmarkDemandMW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task0BenchmarkPVandDemand_Run1!$D$15:$D$350</c:f>
              <c:numCache>
                <c:formatCode>0.0000</c:formatCode>
                <c:ptCount val="336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2"/>
          <c:order val="3"/>
          <c:tx>
            <c:strRef>
              <c:f>task0BenchmarkPVandDemand_Run1!$E$14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task0BenchmarkPVandDemand_Run1!$E$15:$E$350</c:f>
              <c:numCache>
                <c:formatCode>0.0000</c:formatCode>
                <c:ptCount val="336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3.2743648140000001</c:v>
                </c:pt>
                <c:pt idx="15">
                  <c:v>3.2353720200000002</c:v>
                </c:pt>
                <c:pt idx="16">
                  <c:v>3.3493550550000002</c:v>
                </c:pt>
                <c:pt idx="17">
                  <c:v>3.2447635300000002</c:v>
                </c:pt>
                <c:pt idx="18">
                  <c:v>3.2421868010000003</c:v>
                </c:pt>
                <c:pt idx="19">
                  <c:v>3.2822741160000004</c:v>
                </c:pt>
                <c:pt idx="20">
                  <c:v>3.2492387480000002</c:v>
                </c:pt>
                <c:pt idx="21">
                  <c:v>3.4918774000000004</c:v>
                </c:pt>
                <c:pt idx="22">
                  <c:v>3.6232124870000004</c:v>
                </c:pt>
                <c:pt idx="23">
                  <c:v>3.5466995730000002</c:v>
                </c:pt>
                <c:pt idx="24">
                  <c:v>3.5594371700000003</c:v>
                </c:pt>
                <c:pt idx="25">
                  <c:v>3.5124585230000003</c:v>
                </c:pt>
                <c:pt idx="26">
                  <c:v>3.4208507920000004</c:v>
                </c:pt>
                <c:pt idx="27">
                  <c:v>3.4947716710000001</c:v>
                </c:pt>
                <c:pt idx="28">
                  <c:v>3.715273593</c:v>
                </c:pt>
                <c:pt idx="29">
                  <c:v>3.6651574920000001</c:v>
                </c:pt>
                <c:pt idx="30">
                  <c:v>3.0227062149999973</c:v>
                </c:pt>
                <c:pt idx="31">
                  <c:v>2.294259661090909</c:v>
                </c:pt>
                <c:pt idx="32">
                  <c:v>1.9916431470909091</c:v>
                </c:pt>
                <c:pt idx="33">
                  <c:v>1.933458231090909</c:v>
                </c:pt>
                <c:pt idx="34">
                  <c:v>1.7519857160909087</c:v>
                </c:pt>
                <c:pt idx="35">
                  <c:v>1.7379037390909087</c:v>
                </c:pt>
                <c:pt idx="36">
                  <c:v>1.7465881870909086</c:v>
                </c:pt>
                <c:pt idx="37">
                  <c:v>1.6939056570909088</c:v>
                </c:pt>
                <c:pt idx="38">
                  <c:v>1.7563812080909087</c:v>
                </c:pt>
                <c:pt idx="39">
                  <c:v>1.7304187270909086</c:v>
                </c:pt>
                <c:pt idx="40">
                  <c:v>1.8158714050909088</c:v>
                </c:pt>
                <c:pt idx="41">
                  <c:v>1.787584321090911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3.2223862240000001</c:v>
                </c:pt>
                <c:pt idx="63">
                  <c:v>3.2669373939999997</c:v>
                </c:pt>
                <c:pt idx="64">
                  <c:v>3.2558392270000001</c:v>
                </c:pt>
                <c:pt idx="65">
                  <c:v>3.1387699809999998</c:v>
                </c:pt>
                <c:pt idx="66">
                  <c:v>3.270181928</c:v>
                </c:pt>
                <c:pt idx="67">
                  <c:v>3.1179066849999999</c:v>
                </c:pt>
                <c:pt idx="68">
                  <c:v>3.2685227640000001</c:v>
                </c:pt>
                <c:pt idx="69">
                  <c:v>3.4442586159999999</c:v>
                </c:pt>
                <c:pt idx="70">
                  <c:v>3.4239240079999997</c:v>
                </c:pt>
                <c:pt idx="71">
                  <c:v>3.4524520549999997</c:v>
                </c:pt>
                <c:pt idx="72">
                  <c:v>3.3527714660000001</c:v>
                </c:pt>
                <c:pt idx="73">
                  <c:v>3.3005068830000002</c:v>
                </c:pt>
                <c:pt idx="74">
                  <c:v>3.1716741020000003</c:v>
                </c:pt>
                <c:pt idx="75">
                  <c:v>3.2596934689999997</c:v>
                </c:pt>
                <c:pt idx="76">
                  <c:v>3.2541751979999973</c:v>
                </c:pt>
                <c:pt idx="77">
                  <c:v>2.56</c:v>
                </c:pt>
                <c:pt idx="78">
                  <c:v>2.92</c:v>
                </c:pt>
                <c:pt idx="79">
                  <c:v>2.1853294114545445</c:v>
                </c:pt>
                <c:pt idx="80">
                  <c:v>1.968837652454545</c:v>
                </c:pt>
                <c:pt idx="81">
                  <c:v>2.0637896334545456</c:v>
                </c:pt>
                <c:pt idx="82">
                  <c:v>1.889984534454545</c:v>
                </c:pt>
                <c:pt idx="83">
                  <c:v>1.863017904454545</c:v>
                </c:pt>
                <c:pt idx="84">
                  <c:v>1.8030338124545449</c:v>
                </c:pt>
                <c:pt idx="85">
                  <c:v>1.8627927684545449</c:v>
                </c:pt>
                <c:pt idx="86">
                  <c:v>1.8567995804545452</c:v>
                </c:pt>
                <c:pt idx="87">
                  <c:v>1.8335475484545449</c:v>
                </c:pt>
                <c:pt idx="88">
                  <c:v>1.8963736144545449</c:v>
                </c:pt>
                <c:pt idx="89">
                  <c:v>1.8164935394545507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3.2640761740000004</c:v>
                </c:pt>
                <c:pt idx="111">
                  <c:v>3.2886273440000005</c:v>
                </c:pt>
                <c:pt idx="112">
                  <c:v>3.451092928</c:v>
                </c:pt>
                <c:pt idx="113">
                  <c:v>3.304023682</c:v>
                </c:pt>
                <c:pt idx="114">
                  <c:v>3.3354061860000002</c:v>
                </c:pt>
                <c:pt idx="115">
                  <c:v>3.4631309909999999</c:v>
                </c:pt>
                <c:pt idx="116">
                  <c:v>3.5708518439999999</c:v>
                </c:pt>
                <c:pt idx="117">
                  <c:v>3.5765877440000002</c:v>
                </c:pt>
                <c:pt idx="118">
                  <c:v>3.4834487270000003</c:v>
                </c:pt>
                <c:pt idx="119">
                  <c:v>3.3519768220000001</c:v>
                </c:pt>
                <c:pt idx="120">
                  <c:v>3.359957284</c:v>
                </c:pt>
                <c:pt idx="121">
                  <c:v>3.4193671829999999</c:v>
                </c:pt>
                <c:pt idx="122">
                  <c:v>3.4375778349999999</c:v>
                </c:pt>
                <c:pt idx="123">
                  <c:v>3.423152124</c:v>
                </c:pt>
                <c:pt idx="124">
                  <c:v>3.4819641210000003</c:v>
                </c:pt>
                <c:pt idx="125">
                  <c:v>3.3787590109999979</c:v>
                </c:pt>
                <c:pt idx="126">
                  <c:v>3.05</c:v>
                </c:pt>
                <c:pt idx="127">
                  <c:v>2.4006061514545451</c:v>
                </c:pt>
                <c:pt idx="128">
                  <c:v>2.0897221484545447</c:v>
                </c:pt>
                <c:pt idx="129">
                  <c:v>1.9120053744545449</c:v>
                </c:pt>
                <c:pt idx="130">
                  <c:v>1.9498818084545451</c:v>
                </c:pt>
                <c:pt idx="131">
                  <c:v>1.954782632454545</c:v>
                </c:pt>
                <c:pt idx="132">
                  <c:v>1.8978634324545451</c:v>
                </c:pt>
                <c:pt idx="133">
                  <c:v>1.852819933454545</c:v>
                </c:pt>
                <c:pt idx="134">
                  <c:v>1.9065656264545452</c:v>
                </c:pt>
                <c:pt idx="135">
                  <c:v>1.8383330054545448</c:v>
                </c:pt>
                <c:pt idx="136">
                  <c:v>1.8104511294545449</c:v>
                </c:pt>
                <c:pt idx="137">
                  <c:v>1.8470170154545449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3.11357576232</c:v>
                </c:pt>
                <c:pt idx="157">
                  <c:v>3.1568040239999999</c:v>
                </c:pt>
                <c:pt idx="158">
                  <c:v>3.4105310917400002</c:v>
                </c:pt>
                <c:pt idx="159">
                  <c:v>3.3947739648800002</c:v>
                </c:pt>
                <c:pt idx="160">
                  <c:v>3.44358424182</c:v>
                </c:pt>
                <c:pt idx="161">
                  <c:v>3.2948449881000004</c:v>
                </c:pt>
                <c:pt idx="162">
                  <c:v>3.2717993261000005</c:v>
                </c:pt>
                <c:pt idx="163">
                  <c:v>3.2269081631000005</c:v>
                </c:pt>
                <c:pt idx="164">
                  <c:v>3.2547688291000005</c:v>
                </c:pt>
                <c:pt idx="165">
                  <c:v>3.3451626181000007</c:v>
                </c:pt>
                <c:pt idx="166">
                  <c:v>3.2938844191000003</c:v>
                </c:pt>
                <c:pt idx="167">
                  <c:v>3.1723536671000003</c:v>
                </c:pt>
                <c:pt idx="168">
                  <c:v>3.27880812664</c:v>
                </c:pt>
                <c:pt idx="169">
                  <c:v>3.1982574319799997</c:v>
                </c:pt>
                <c:pt idx="170">
                  <c:v>2.6139433459199957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1.991189553363637</c:v>
                </c:pt>
                <c:pt idx="176">
                  <c:v>1.7949742133636368</c:v>
                </c:pt>
                <c:pt idx="177">
                  <c:v>1.9079333643636369</c:v>
                </c:pt>
                <c:pt idx="178">
                  <c:v>1.8617716183636368</c:v>
                </c:pt>
                <c:pt idx="179">
                  <c:v>1.7662386043636369</c:v>
                </c:pt>
                <c:pt idx="180">
                  <c:v>1.7356700633636368</c:v>
                </c:pt>
                <c:pt idx="181">
                  <c:v>1.7791832213636374</c:v>
                </c:pt>
                <c:pt idx="182">
                  <c:v>1.8256366463636371</c:v>
                </c:pt>
                <c:pt idx="183">
                  <c:v>1.7992107153636367</c:v>
                </c:pt>
                <c:pt idx="184">
                  <c:v>1.8870375453636368</c:v>
                </c:pt>
                <c:pt idx="185">
                  <c:v>1.9111544543636305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2.9297849809000001</c:v>
                </c:pt>
                <c:pt idx="205">
                  <c:v>2.9931143749999998</c:v>
                </c:pt>
                <c:pt idx="206">
                  <c:v>3.3108059335500002</c:v>
                </c:pt>
                <c:pt idx="207">
                  <c:v>3.3975319689000005</c:v>
                </c:pt>
                <c:pt idx="208">
                  <c:v>3.2981842709000002</c:v>
                </c:pt>
                <c:pt idx="209">
                  <c:v>3.2114074149000005</c:v>
                </c:pt>
                <c:pt idx="210">
                  <c:v>3.1599489559000005</c:v>
                </c:pt>
                <c:pt idx="211">
                  <c:v>3.1013740199000002</c:v>
                </c:pt>
                <c:pt idx="212">
                  <c:v>2.9629591509000006</c:v>
                </c:pt>
                <c:pt idx="213">
                  <c:v>3.1164892399000004</c:v>
                </c:pt>
                <c:pt idx="214">
                  <c:v>3.1043135329000004</c:v>
                </c:pt>
                <c:pt idx="215">
                  <c:v>3.1082193269000005</c:v>
                </c:pt>
                <c:pt idx="216">
                  <c:v>2.7939300989000002</c:v>
                </c:pt>
                <c:pt idx="217">
                  <c:v>2.8959050759000005</c:v>
                </c:pt>
                <c:pt idx="218">
                  <c:v>2.9545257449000002</c:v>
                </c:pt>
                <c:pt idx="219">
                  <c:v>2.9161064599000004</c:v>
                </c:pt>
                <c:pt idx="220">
                  <c:v>2.3453994498499942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1.7560113919999998</c:v>
                </c:pt>
                <c:pt idx="224">
                  <c:v>1.615042541</c:v>
                </c:pt>
                <c:pt idx="225">
                  <c:v>1.5994451780000001</c:v>
                </c:pt>
                <c:pt idx="226">
                  <c:v>1.6916195380000001</c:v>
                </c:pt>
                <c:pt idx="227">
                  <c:v>1.7392788269999999</c:v>
                </c:pt>
                <c:pt idx="228">
                  <c:v>1.7168365290000003</c:v>
                </c:pt>
                <c:pt idx="229">
                  <c:v>1.675417331</c:v>
                </c:pt>
                <c:pt idx="230">
                  <c:v>1.772630819</c:v>
                </c:pt>
                <c:pt idx="231">
                  <c:v>1.7872425950000002</c:v>
                </c:pt>
                <c:pt idx="232">
                  <c:v>1.7846954399999999</c:v>
                </c:pt>
                <c:pt idx="233">
                  <c:v>1.8218322610000002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2.5920512045400002</c:v>
                </c:pt>
                <c:pt idx="253">
                  <c:v>2.8790316270199998</c:v>
                </c:pt>
                <c:pt idx="254">
                  <c:v>3.27296516516</c:v>
                </c:pt>
                <c:pt idx="255">
                  <c:v>3.48458576208</c:v>
                </c:pt>
                <c:pt idx="256">
                  <c:v>3.4452444326</c:v>
                </c:pt>
                <c:pt idx="257">
                  <c:v>3.4609180736000003</c:v>
                </c:pt>
                <c:pt idx="258">
                  <c:v>3.4952153086000002</c:v>
                </c:pt>
                <c:pt idx="259">
                  <c:v>3.4960709876</c:v>
                </c:pt>
                <c:pt idx="260">
                  <c:v>3.5031497616000005</c:v>
                </c:pt>
                <c:pt idx="261">
                  <c:v>3.3781535306000001</c:v>
                </c:pt>
                <c:pt idx="262">
                  <c:v>3.3172820556000002</c:v>
                </c:pt>
                <c:pt idx="263">
                  <c:v>3.3536612666000001</c:v>
                </c:pt>
                <c:pt idx="264">
                  <c:v>3.2158675806000003</c:v>
                </c:pt>
                <c:pt idx="265">
                  <c:v>3.1362348696</c:v>
                </c:pt>
                <c:pt idx="266">
                  <c:v>3.1063805255999997</c:v>
                </c:pt>
                <c:pt idx="267">
                  <c:v>3.3460602985999999</c:v>
                </c:pt>
                <c:pt idx="268">
                  <c:v>2.8071275499999966</c:v>
                </c:pt>
                <c:pt idx="269">
                  <c:v>2.66</c:v>
                </c:pt>
                <c:pt idx="270">
                  <c:v>2.71</c:v>
                </c:pt>
                <c:pt idx="271">
                  <c:v>1.7738606887272725</c:v>
                </c:pt>
                <c:pt idx="272">
                  <c:v>1.7602442737272725</c:v>
                </c:pt>
                <c:pt idx="273">
                  <c:v>1.8735205827272727</c:v>
                </c:pt>
                <c:pt idx="274">
                  <c:v>1.8325257627272729</c:v>
                </c:pt>
                <c:pt idx="275">
                  <c:v>1.7695322747272728</c:v>
                </c:pt>
                <c:pt idx="276">
                  <c:v>1.6892079547272729</c:v>
                </c:pt>
                <c:pt idx="277">
                  <c:v>1.6575066267272729</c:v>
                </c:pt>
                <c:pt idx="278">
                  <c:v>1.6938891327272727</c:v>
                </c:pt>
                <c:pt idx="279">
                  <c:v>1.644958249727273</c:v>
                </c:pt>
                <c:pt idx="280">
                  <c:v>1.7650557917272724</c:v>
                </c:pt>
                <c:pt idx="281">
                  <c:v>1.7697447207272727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3.0811186111</c:v>
                </c:pt>
                <c:pt idx="305">
                  <c:v>3.2120100571000001</c:v>
                </c:pt>
                <c:pt idx="306">
                  <c:v>3.2275942794000003</c:v>
                </c:pt>
                <c:pt idx="307">
                  <c:v>3.3578945212</c:v>
                </c:pt>
                <c:pt idx="308">
                  <c:v>3.3974629051999998</c:v>
                </c:pt>
                <c:pt idx="309">
                  <c:v>3.3385280171999998</c:v>
                </c:pt>
                <c:pt idx="310">
                  <c:v>3.3783532141999997</c:v>
                </c:pt>
                <c:pt idx="311">
                  <c:v>3.3078617611999999</c:v>
                </c:pt>
                <c:pt idx="312">
                  <c:v>3.3735485742</c:v>
                </c:pt>
                <c:pt idx="313">
                  <c:v>3.4273863631999997</c:v>
                </c:pt>
                <c:pt idx="314">
                  <c:v>3.4923473312</c:v>
                </c:pt>
                <c:pt idx="315">
                  <c:v>2.315894364800001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1.6654966105454549</c:v>
                </c:pt>
                <c:pt idx="320">
                  <c:v>1.699882943545455</c:v>
                </c:pt>
                <c:pt idx="321">
                  <c:v>1.6640724505454549</c:v>
                </c:pt>
                <c:pt idx="322">
                  <c:v>1.7440834425454546</c:v>
                </c:pt>
                <c:pt idx="323">
                  <c:v>1.7326927095454552</c:v>
                </c:pt>
                <c:pt idx="324">
                  <c:v>1.7031647435454549</c:v>
                </c:pt>
                <c:pt idx="325">
                  <c:v>1.7007640085454552</c:v>
                </c:pt>
                <c:pt idx="326">
                  <c:v>1.813820464545455</c:v>
                </c:pt>
                <c:pt idx="327">
                  <c:v>1.7847071475454548</c:v>
                </c:pt>
                <c:pt idx="328">
                  <c:v>1.853578341545455</c:v>
                </c:pt>
                <c:pt idx="329">
                  <c:v>1.8778293805454551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0"/>
          <c:tx>
            <c:strRef>
              <c:f>task0BenchmarkPVandDemand_Run1!$F$14</c:f>
              <c:strCache>
                <c:ptCount val="1"/>
                <c:pt idx="0">
                  <c:v>task0BenchmarkPVMW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F-48EE-88A9-EC67D7D63C64}"/>
            </c:ext>
          </c:extLst>
        </c:ser>
        <c:ser>
          <c:idx val="5"/>
          <c:order val="1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task0BenchmarkPVandDemand_Run1!$K$15:$K$350</c:f>
              <c:numCache>
                <c:formatCode>0.0000</c:formatCode>
                <c:ptCount val="336"/>
              </c:numCache>
            </c:numRef>
          </c:val>
          <c:extLst>
            <c:ext xmlns:c16="http://schemas.microsoft.com/office/drawing/2014/chart" uri="{C3380CC4-5D6E-409C-BE32-E72D297353CC}">
              <c16:uniqueId val="{00000004-160F-48EE-88A9-EC67D7D6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vs Benchmark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task0BenchmarkPVandDemand_Run1!$F$14</c:f>
              <c:strCache>
                <c:ptCount val="1"/>
                <c:pt idx="0">
                  <c:v>task0BenchmarkPVMW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task0BenchmarkPVandDemand_Run1!$G$14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task0BenchmarkPVandDemand_Run1!$G$15:$G$350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task0BenchmarkPVandDemand_Run1!$K$15:$K$350</c:f>
              <c:numCache>
                <c:formatCode>0.0000</c:formatCode>
                <c:ptCount val="336"/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task0BenchmarkPVandDemand_Run1!$D$14</c:f>
              <c:strCache>
                <c:ptCount val="1"/>
                <c:pt idx="0">
                  <c:v>task0BenchmarkDemandMW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task0BenchmarkPVandDemand_Run1!$D$15:$D$350</c:f>
              <c:numCache>
                <c:formatCode>0.0000</c:formatCode>
                <c:ptCount val="336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task0BenchmarkPVandDemand_Run1!$E$14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task0BenchmarkPVandDemand_Run1!$E$15:$E$350</c:f>
              <c:numCache>
                <c:formatCode>0.0000</c:formatCode>
                <c:ptCount val="336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3.2743648140000001</c:v>
                </c:pt>
                <c:pt idx="15">
                  <c:v>3.2353720200000002</c:v>
                </c:pt>
                <c:pt idx="16">
                  <c:v>3.3493550550000002</c:v>
                </c:pt>
                <c:pt idx="17">
                  <c:v>3.2447635300000002</c:v>
                </c:pt>
                <c:pt idx="18">
                  <c:v>3.2421868010000003</c:v>
                </c:pt>
                <c:pt idx="19">
                  <c:v>3.2822741160000004</c:v>
                </c:pt>
                <c:pt idx="20">
                  <c:v>3.2492387480000002</c:v>
                </c:pt>
                <c:pt idx="21">
                  <c:v>3.4918774000000004</c:v>
                </c:pt>
                <c:pt idx="22">
                  <c:v>3.6232124870000004</c:v>
                </c:pt>
                <c:pt idx="23">
                  <c:v>3.5466995730000002</c:v>
                </c:pt>
                <c:pt idx="24">
                  <c:v>3.5594371700000003</c:v>
                </c:pt>
                <c:pt idx="25">
                  <c:v>3.5124585230000003</c:v>
                </c:pt>
                <c:pt idx="26">
                  <c:v>3.4208507920000004</c:v>
                </c:pt>
                <c:pt idx="27">
                  <c:v>3.4947716710000001</c:v>
                </c:pt>
                <c:pt idx="28">
                  <c:v>3.715273593</c:v>
                </c:pt>
                <c:pt idx="29">
                  <c:v>3.6651574920000001</c:v>
                </c:pt>
                <c:pt idx="30">
                  <c:v>3.0227062149999973</c:v>
                </c:pt>
                <c:pt idx="31">
                  <c:v>2.294259661090909</c:v>
                </c:pt>
                <c:pt idx="32">
                  <c:v>1.9916431470909091</c:v>
                </c:pt>
                <c:pt idx="33">
                  <c:v>1.933458231090909</c:v>
                </c:pt>
                <c:pt idx="34">
                  <c:v>1.7519857160909087</c:v>
                </c:pt>
                <c:pt idx="35">
                  <c:v>1.7379037390909087</c:v>
                </c:pt>
                <c:pt idx="36">
                  <c:v>1.7465881870909086</c:v>
                </c:pt>
                <c:pt idx="37">
                  <c:v>1.6939056570909088</c:v>
                </c:pt>
                <c:pt idx="38">
                  <c:v>1.7563812080909087</c:v>
                </c:pt>
                <c:pt idx="39">
                  <c:v>1.7304187270909086</c:v>
                </c:pt>
                <c:pt idx="40">
                  <c:v>1.8158714050909088</c:v>
                </c:pt>
                <c:pt idx="41">
                  <c:v>1.787584321090911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3.2223862240000001</c:v>
                </c:pt>
                <c:pt idx="63">
                  <c:v>3.2669373939999997</c:v>
                </c:pt>
                <c:pt idx="64">
                  <c:v>3.2558392270000001</c:v>
                </c:pt>
                <c:pt idx="65">
                  <c:v>3.1387699809999998</c:v>
                </c:pt>
                <c:pt idx="66">
                  <c:v>3.270181928</c:v>
                </c:pt>
                <c:pt idx="67">
                  <c:v>3.1179066849999999</c:v>
                </c:pt>
                <c:pt idx="68">
                  <c:v>3.2685227640000001</c:v>
                </c:pt>
                <c:pt idx="69">
                  <c:v>3.4442586159999999</c:v>
                </c:pt>
                <c:pt idx="70">
                  <c:v>3.4239240079999997</c:v>
                </c:pt>
                <c:pt idx="71">
                  <c:v>3.4524520549999997</c:v>
                </c:pt>
                <c:pt idx="72">
                  <c:v>3.3527714660000001</c:v>
                </c:pt>
                <c:pt idx="73">
                  <c:v>3.3005068830000002</c:v>
                </c:pt>
                <c:pt idx="74">
                  <c:v>3.1716741020000003</c:v>
                </c:pt>
                <c:pt idx="75">
                  <c:v>3.2596934689999997</c:v>
                </c:pt>
                <c:pt idx="76">
                  <c:v>3.2541751979999973</c:v>
                </c:pt>
                <c:pt idx="77">
                  <c:v>2.56</c:v>
                </c:pt>
                <c:pt idx="78">
                  <c:v>2.92</c:v>
                </c:pt>
                <c:pt idx="79">
                  <c:v>2.1853294114545445</c:v>
                </c:pt>
                <c:pt idx="80">
                  <c:v>1.968837652454545</c:v>
                </c:pt>
                <c:pt idx="81">
                  <c:v>2.0637896334545456</c:v>
                </c:pt>
                <c:pt idx="82">
                  <c:v>1.889984534454545</c:v>
                </c:pt>
                <c:pt idx="83">
                  <c:v>1.863017904454545</c:v>
                </c:pt>
                <c:pt idx="84">
                  <c:v>1.8030338124545449</c:v>
                </c:pt>
                <c:pt idx="85">
                  <c:v>1.8627927684545449</c:v>
                </c:pt>
                <c:pt idx="86">
                  <c:v>1.8567995804545452</c:v>
                </c:pt>
                <c:pt idx="87">
                  <c:v>1.8335475484545449</c:v>
                </c:pt>
                <c:pt idx="88">
                  <c:v>1.8963736144545449</c:v>
                </c:pt>
                <c:pt idx="89">
                  <c:v>1.8164935394545507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3.2640761740000004</c:v>
                </c:pt>
                <c:pt idx="111">
                  <c:v>3.2886273440000005</c:v>
                </c:pt>
                <c:pt idx="112">
                  <c:v>3.451092928</c:v>
                </c:pt>
                <c:pt idx="113">
                  <c:v>3.304023682</c:v>
                </c:pt>
                <c:pt idx="114">
                  <c:v>3.3354061860000002</c:v>
                </c:pt>
                <c:pt idx="115">
                  <c:v>3.4631309909999999</c:v>
                </c:pt>
                <c:pt idx="116">
                  <c:v>3.5708518439999999</c:v>
                </c:pt>
                <c:pt idx="117">
                  <c:v>3.5765877440000002</c:v>
                </c:pt>
                <c:pt idx="118">
                  <c:v>3.4834487270000003</c:v>
                </c:pt>
                <c:pt idx="119">
                  <c:v>3.3519768220000001</c:v>
                </c:pt>
                <c:pt idx="120">
                  <c:v>3.359957284</c:v>
                </c:pt>
                <c:pt idx="121">
                  <c:v>3.4193671829999999</c:v>
                </c:pt>
                <c:pt idx="122">
                  <c:v>3.4375778349999999</c:v>
                </c:pt>
                <c:pt idx="123">
                  <c:v>3.423152124</c:v>
                </c:pt>
                <c:pt idx="124">
                  <c:v>3.4819641210000003</c:v>
                </c:pt>
                <c:pt idx="125">
                  <c:v>3.3787590109999979</c:v>
                </c:pt>
                <c:pt idx="126">
                  <c:v>3.05</c:v>
                </c:pt>
                <c:pt idx="127">
                  <c:v>2.4006061514545451</c:v>
                </c:pt>
                <c:pt idx="128">
                  <c:v>2.0897221484545447</c:v>
                </c:pt>
                <c:pt idx="129">
                  <c:v>1.9120053744545449</c:v>
                </c:pt>
                <c:pt idx="130">
                  <c:v>1.9498818084545451</c:v>
                </c:pt>
                <c:pt idx="131">
                  <c:v>1.954782632454545</c:v>
                </c:pt>
                <c:pt idx="132">
                  <c:v>1.8978634324545451</c:v>
                </c:pt>
                <c:pt idx="133">
                  <c:v>1.852819933454545</c:v>
                </c:pt>
                <c:pt idx="134">
                  <c:v>1.9065656264545452</c:v>
                </c:pt>
                <c:pt idx="135">
                  <c:v>1.8383330054545448</c:v>
                </c:pt>
                <c:pt idx="136">
                  <c:v>1.8104511294545449</c:v>
                </c:pt>
                <c:pt idx="137">
                  <c:v>1.8470170154545449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3.11357576232</c:v>
                </c:pt>
                <c:pt idx="157">
                  <c:v>3.1568040239999999</c:v>
                </c:pt>
                <c:pt idx="158">
                  <c:v>3.4105310917400002</c:v>
                </c:pt>
                <c:pt idx="159">
                  <c:v>3.3947739648800002</c:v>
                </c:pt>
                <c:pt idx="160">
                  <c:v>3.44358424182</c:v>
                </c:pt>
                <c:pt idx="161">
                  <c:v>3.2948449881000004</c:v>
                </c:pt>
                <c:pt idx="162">
                  <c:v>3.2717993261000005</c:v>
                </c:pt>
                <c:pt idx="163">
                  <c:v>3.2269081631000005</c:v>
                </c:pt>
                <c:pt idx="164">
                  <c:v>3.2547688291000005</c:v>
                </c:pt>
                <c:pt idx="165">
                  <c:v>3.3451626181000007</c:v>
                </c:pt>
                <c:pt idx="166">
                  <c:v>3.2938844191000003</c:v>
                </c:pt>
                <c:pt idx="167">
                  <c:v>3.1723536671000003</c:v>
                </c:pt>
                <c:pt idx="168">
                  <c:v>3.27880812664</c:v>
                </c:pt>
                <c:pt idx="169">
                  <c:v>3.1982574319799997</c:v>
                </c:pt>
                <c:pt idx="170">
                  <c:v>2.6139433459199957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1.991189553363637</c:v>
                </c:pt>
                <c:pt idx="176">
                  <c:v>1.7949742133636368</c:v>
                </c:pt>
                <c:pt idx="177">
                  <c:v>1.9079333643636369</c:v>
                </c:pt>
                <c:pt idx="178">
                  <c:v>1.8617716183636368</c:v>
                </c:pt>
                <c:pt idx="179">
                  <c:v>1.7662386043636369</c:v>
                </c:pt>
                <c:pt idx="180">
                  <c:v>1.7356700633636368</c:v>
                </c:pt>
                <c:pt idx="181">
                  <c:v>1.7791832213636374</c:v>
                </c:pt>
                <c:pt idx="182">
                  <c:v>1.8256366463636371</c:v>
                </c:pt>
                <c:pt idx="183">
                  <c:v>1.7992107153636367</c:v>
                </c:pt>
                <c:pt idx="184">
                  <c:v>1.8870375453636368</c:v>
                </c:pt>
                <c:pt idx="185">
                  <c:v>1.9111544543636305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2.9297849809000001</c:v>
                </c:pt>
                <c:pt idx="205">
                  <c:v>2.9931143749999998</c:v>
                </c:pt>
                <c:pt idx="206">
                  <c:v>3.3108059335500002</c:v>
                </c:pt>
                <c:pt idx="207">
                  <c:v>3.3975319689000005</c:v>
                </c:pt>
                <c:pt idx="208">
                  <c:v>3.2981842709000002</c:v>
                </c:pt>
                <c:pt idx="209">
                  <c:v>3.2114074149000005</c:v>
                </c:pt>
                <c:pt idx="210">
                  <c:v>3.1599489559000005</c:v>
                </c:pt>
                <c:pt idx="211">
                  <c:v>3.1013740199000002</c:v>
                </c:pt>
                <c:pt idx="212">
                  <c:v>2.9629591509000006</c:v>
                </c:pt>
                <c:pt idx="213">
                  <c:v>3.1164892399000004</c:v>
                </c:pt>
                <c:pt idx="214">
                  <c:v>3.1043135329000004</c:v>
                </c:pt>
                <c:pt idx="215">
                  <c:v>3.1082193269000005</c:v>
                </c:pt>
                <c:pt idx="216">
                  <c:v>2.7939300989000002</c:v>
                </c:pt>
                <c:pt idx="217">
                  <c:v>2.8959050759000005</c:v>
                </c:pt>
                <c:pt idx="218">
                  <c:v>2.9545257449000002</c:v>
                </c:pt>
                <c:pt idx="219">
                  <c:v>2.9161064599000004</c:v>
                </c:pt>
                <c:pt idx="220">
                  <c:v>2.3453994498499942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1.7560113919999998</c:v>
                </c:pt>
                <c:pt idx="224">
                  <c:v>1.615042541</c:v>
                </c:pt>
                <c:pt idx="225">
                  <c:v>1.5994451780000001</c:v>
                </c:pt>
                <c:pt idx="226">
                  <c:v>1.6916195380000001</c:v>
                </c:pt>
                <c:pt idx="227">
                  <c:v>1.7392788269999999</c:v>
                </c:pt>
                <c:pt idx="228">
                  <c:v>1.7168365290000003</c:v>
                </c:pt>
                <c:pt idx="229">
                  <c:v>1.675417331</c:v>
                </c:pt>
                <c:pt idx="230">
                  <c:v>1.772630819</c:v>
                </c:pt>
                <c:pt idx="231">
                  <c:v>1.7872425950000002</c:v>
                </c:pt>
                <c:pt idx="232">
                  <c:v>1.7846954399999999</c:v>
                </c:pt>
                <c:pt idx="233">
                  <c:v>1.8218322610000002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2.5920512045400002</c:v>
                </c:pt>
                <c:pt idx="253">
                  <c:v>2.8790316270199998</c:v>
                </c:pt>
                <c:pt idx="254">
                  <c:v>3.27296516516</c:v>
                </c:pt>
                <c:pt idx="255">
                  <c:v>3.48458576208</c:v>
                </c:pt>
                <c:pt idx="256">
                  <c:v>3.4452444326</c:v>
                </c:pt>
                <c:pt idx="257">
                  <c:v>3.4609180736000003</c:v>
                </c:pt>
                <c:pt idx="258">
                  <c:v>3.4952153086000002</c:v>
                </c:pt>
                <c:pt idx="259">
                  <c:v>3.4960709876</c:v>
                </c:pt>
                <c:pt idx="260">
                  <c:v>3.5031497616000005</c:v>
                </c:pt>
                <c:pt idx="261">
                  <c:v>3.3781535306000001</c:v>
                </c:pt>
                <c:pt idx="262">
                  <c:v>3.3172820556000002</c:v>
                </c:pt>
                <c:pt idx="263">
                  <c:v>3.3536612666000001</c:v>
                </c:pt>
                <c:pt idx="264">
                  <c:v>3.2158675806000003</c:v>
                </c:pt>
                <c:pt idx="265">
                  <c:v>3.1362348696</c:v>
                </c:pt>
                <c:pt idx="266">
                  <c:v>3.1063805255999997</c:v>
                </c:pt>
                <c:pt idx="267">
                  <c:v>3.3460602985999999</c:v>
                </c:pt>
                <c:pt idx="268">
                  <c:v>2.8071275499999966</c:v>
                </c:pt>
                <c:pt idx="269">
                  <c:v>2.66</c:v>
                </c:pt>
                <c:pt idx="270">
                  <c:v>2.71</c:v>
                </c:pt>
                <c:pt idx="271">
                  <c:v>1.7738606887272725</c:v>
                </c:pt>
                <c:pt idx="272">
                  <c:v>1.7602442737272725</c:v>
                </c:pt>
                <c:pt idx="273">
                  <c:v>1.8735205827272727</c:v>
                </c:pt>
                <c:pt idx="274">
                  <c:v>1.8325257627272729</c:v>
                </c:pt>
                <c:pt idx="275">
                  <c:v>1.7695322747272728</c:v>
                </c:pt>
                <c:pt idx="276">
                  <c:v>1.6892079547272729</c:v>
                </c:pt>
                <c:pt idx="277">
                  <c:v>1.6575066267272729</c:v>
                </c:pt>
                <c:pt idx="278">
                  <c:v>1.6938891327272727</c:v>
                </c:pt>
                <c:pt idx="279">
                  <c:v>1.644958249727273</c:v>
                </c:pt>
                <c:pt idx="280">
                  <c:v>1.7650557917272724</c:v>
                </c:pt>
                <c:pt idx="281">
                  <c:v>1.7697447207272727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3.0811186111</c:v>
                </c:pt>
                <c:pt idx="305">
                  <c:v>3.2120100571000001</c:v>
                </c:pt>
                <c:pt idx="306">
                  <c:v>3.2275942794000003</c:v>
                </c:pt>
                <c:pt idx="307">
                  <c:v>3.3578945212</c:v>
                </c:pt>
                <c:pt idx="308">
                  <c:v>3.3974629051999998</c:v>
                </c:pt>
                <c:pt idx="309">
                  <c:v>3.3385280171999998</c:v>
                </c:pt>
                <c:pt idx="310">
                  <c:v>3.3783532141999997</c:v>
                </c:pt>
                <c:pt idx="311">
                  <c:v>3.3078617611999999</c:v>
                </c:pt>
                <c:pt idx="312">
                  <c:v>3.3735485742</c:v>
                </c:pt>
                <c:pt idx="313">
                  <c:v>3.4273863631999997</c:v>
                </c:pt>
                <c:pt idx="314">
                  <c:v>3.4923473312</c:v>
                </c:pt>
                <c:pt idx="315">
                  <c:v>2.315894364800001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1.6654966105454549</c:v>
                </c:pt>
                <c:pt idx="320">
                  <c:v>1.699882943545455</c:v>
                </c:pt>
                <c:pt idx="321">
                  <c:v>1.6640724505454549</c:v>
                </c:pt>
                <c:pt idx="322">
                  <c:v>1.7440834425454546</c:v>
                </c:pt>
                <c:pt idx="323">
                  <c:v>1.7326927095454552</c:v>
                </c:pt>
                <c:pt idx="324">
                  <c:v>1.7031647435454549</c:v>
                </c:pt>
                <c:pt idx="325">
                  <c:v>1.7007640085454552</c:v>
                </c:pt>
                <c:pt idx="326">
                  <c:v>1.813820464545455</c:v>
                </c:pt>
                <c:pt idx="327">
                  <c:v>1.7847071475454548</c:v>
                </c:pt>
                <c:pt idx="328">
                  <c:v>1.853578341545455</c:v>
                </c:pt>
                <c:pt idx="329">
                  <c:v>1.8778293805454551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5"/>
          <c:order val="2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task0BenchmarkPVandDemand_Run1!$K$15:$K$350</c:f>
              <c:numCache>
                <c:formatCode>0.0000</c:formatCode>
                <c:ptCount val="336"/>
              </c:numCache>
            </c:numRef>
          </c:val>
          <c:extLst>
            <c:ext xmlns:c16="http://schemas.microsoft.com/office/drawing/2014/chart" uri="{C3380CC4-5D6E-409C-BE32-E72D297353CC}">
              <c16:uniqueId val="{00000002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task0BenchmarkPVandDemand_Run1!$D$14</c:f>
              <c:strCache>
                <c:ptCount val="1"/>
                <c:pt idx="0">
                  <c:v>task0BenchmarkDemandMW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task0BenchmarkPVandDemand_Run1!$D$15:$D$350</c:f>
              <c:numCache>
                <c:formatCode>0.0000</c:formatCode>
                <c:ptCount val="336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task0BenchmarkPVandDemand_Run1!$E$14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task0BenchmarkPVandDemand_Run1!$A$15:$A$62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task0BenchmarkPVandDemand_Run1!$E$15:$E$350</c:f>
              <c:numCache>
                <c:formatCode>0.0000</c:formatCode>
                <c:ptCount val="336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3.2743648140000001</c:v>
                </c:pt>
                <c:pt idx="15">
                  <c:v>3.2353720200000002</c:v>
                </c:pt>
                <c:pt idx="16">
                  <c:v>3.3493550550000002</c:v>
                </c:pt>
                <c:pt idx="17">
                  <c:v>3.2447635300000002</c:v>
                </c:pt>
                <c:pt idx="18">
                  <c:v>3.2421868010000003</c:v>
                </c:pt>
                <c:pt idx="19">
                  <c:v>3.2822741160000004</c:v>
                </c:pt>
                <c:pt idx="20">
                  <c:v>3.2492387480000002</c:v>
                </c:pt>
                <c:pt idx="21">
                  <c:v>3.4918774000000004</c:v>
                </c:pt>
                <c:pt idx="22">
                  <c:v>3.6232124870000004</c:v>
                </c:pt>
                <c:pt idx="23">
                  <c:v>3.5466995730000002</c:v>
                </c:pt>
                <c:pt idx="24">
                  <c:v>3.5594371700000003</c:v>
                </c:pt>
                <c:pt idx="25">
                  <c:v>3.5124585230000003</c:v>
                </c:pt>
                <c:pt idx="26">
                  <c:v>3.4208507920000004</c:v>
                </c:pt>
                <c:pt idx="27">
                  <c:v>3.4947716710000001</c:v>
                </c:pt>
                <c:pt idx="28">
                  <c:v>3.715273593</c:v>
                </c:pt>
                <c:pt idx="29">
                  <c:v>3.6651574920000001</c:v>
                </c:pt>
                <c:pt idx="30">
                  <c:v>3.0227062149999973</c:v>
                </c:pt>
                <c:pt idx="31">
                  <c:v>2.294259661090909</c:v>
                </c:pt>
                <c:pt idx="32">
                  <c:v>1.9916431470909091</c:v>
                </c:pt>
                <c:pt idx="33">
                  <c:v>1.933458231090909</c:v>
                </c:pt>
                <c:pt idx="34">
                  <c:v>1.7519857160909087</c:v>
                </c:pt>
                <c:pt idx="35">
                  <c:v>1.7379037390909087</c:v>
                </c:pt>
                <c:pt idx="36">
                  <c:v>1.7465881870909086</c:v>
                </c:pt>
                <c:pt idx="37">
                  <c:v>1.6939056570909088</c:v>
                </c:pt>
                <c:pt idx="38">
                  <c:v>1.7563812080909087</c:v>
                </c:pt>
                <c:pt idx="39">
                  <c:v>1.7304187270909086</c:v>
                </c:pt>
                <c:pt idx="40">
                  <c:v>1.8158714050909088</c:v>
                </c:pt>
                <c:pt idx="41">
                  <c:v>1.787584321090911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3.2223862240000001</c:v>
                </c:pt>
                <c:pt idx="63">
                  <c:v>3.2669373939999997</c:v>
                </c:pt>
                <c:pt idx="64">
                  <c:v>3.2558392270000001</c:v>
                </c:pt>
                <c:pt idx="65">
                  <c:v>3.1387699809999998</c:v>
                </c:pt>
                <c:pt idx="66">
                  <c:v>3.270181928</c:v>
                </c:pt>
                <c:pt idx="67">
                  <c:v>3.1179066849999999</c:v>
                </c:pt>
                <c:pt idx="68">
                  <c:v>3.2685227640000001</c:v>
                </c:pt>
                <c:pt idx="69">
                  <c:v>3.4442586159999999</c:v>
                </c:pt>
                <c:pt idx="70">
                  <c:v>3.4239240079999997</c:v>
                </c:pt>
                <c:pt idx="71">
                  <c:v>3.4524520549999997</c:v>
                </c:pt>
                <c:pt idx="72">
                  <c:v>3.3527714660000001</c:v>
                </c:pt>
                <c:pt idx="73">
                  <c:v>3.3005068830000002</c:v>
                </c:pt>
                <c:pt idx="74">
                  <c:v>3.1716741020000003</c:v>
                </c:pt>
                <c:pt idx="75">
                  <c:v>3.2596934689999997</c:v>
                </c:pt>
                <c:pt idx="76">
                  <c:v>3.2541751979999973</c:v>
                </c:pt>
                <c:pt idx="77">
                  <c:v>2.56</c:v>
                </c:pt>
                <c:pt idx="78">
                  <c:v>2.92</c:v>
                </c:pt>
                <c:pt idx="79">
                  <c:v>2.1853294114545445</c:v>
                </c:pt>
                <c:pt idx="80">
                  <c:v>1.968837652454545</c:v>
                </c:pt>
                <c:pt idx="81">
                  <c:v>2.0637896334545456</c:v>
                </c:pt>
                <c:pt idx="82">
                  <c:v>1.889984534454545</c:v>
                </c:pt>
                <c:pt idx="83">
                  <c:v>1.863017904454545</c:v>
                </c:pt>
                <c:pt idx="84">
                  <c:v>1.8030338124545449</c:v>
                </c:pt>
                <c:pt idx="85">
                  <c:v>1.8627927684545449</c:v>
                </c:pt>
                <c:pt idx="86">
                  <c:v>1.8567995804545452</c:v>
                </c:pt>
                <c:pt idx="87">
                  <c:v>1.8335475484545449</c:v>
                </c:pt>
                <c:pt idx="88">
                  <c:v>1.8963736144545449</c:v>
                </c:pt>
                <c:pt idx="89">
                  <c:v>1.8164935394545507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3.2640761740000004</c:v>
                </c:pt>
                <c:pt idx="111">
                  <c:v>3.2886273440000005</c:v>
                </c:pt>
                <c:pt idx="112">
                  <c:v>3.451092928</c:v>
                </c:pt>
                <c:pt idx="113">
                  <c:v>3.304023682</c:v>
                </c:pt>
                <c:pt idx="114">
                  <c:v>3.3354061860000002</c:v>
                </c:pt>
                <c:pt idx="115">
                  <c:v>3.4631309909999999</c:v>
                </c:pt>
                <c:pt idx="116">
                  <c:v>3.5708518439999999</c:v>
                </c:pt>
                <c:pt idx="117">
                  <c:v>3.5765877440000002</c:v>
                </c:pt>
                <c:pt idx="118">
                  <c:v>3.4834487270000003</c:v>
                </c:pt>
                <c:pt idx="119">
                  <c:v>3.3519768220000001</c:v>
                </c:pt>
                <c:pt idx="120">
                  <c:v>3.359957284</c:v>
                </c:pt>
                <c:pt idx="121">
                  <c:v>3.4193671829999999</c:v>
                </c:pt>
                <c:pt idx="122">
                  <c:v>3.4375778349999999</c:v>
                </c:pt>
                <c:pt idx="123">
                  <c:v>3.423152124</c:v>
                </c:pt>
                <c:pt idx="124">
                  <c:v>3.4819641210000003</c:v>
                </c:pt>
                <c:pt idx="125">
                  <c:v>3.3787590109999979</c:v>
                </c:pt>
                <c:pt idx="126">
                  <c:v>3.05</c:v>
                </c:pt>
                <c:pt idx="127">
                  <c:v>2.4006061514545451</c:v>
                </c:pt>
                <c:pt idx="128">
                  <c:v>2.0897221484545447</c:v>
                </c:pt>
                <c:pt idx="129">
                  <c:v>1.9120053744545449</c:v>
                </c:pt>
                <c:pt idx="130">
                  <c:v>1.9498818084545451</c:v>
                </c:pt>
                <c:pt idx="131">
                  <c:v>1.954782632454545</c:v>
                </c:pt>
                <c:pt idx="132">
                  <c:v>1.8978634324545451</c:v>
                </c:pt>
                <c:pt idx="133">
                  <c:v>1.852819933454545</c:v>
                </c:pt>
                <c:pt idx="134">
                  <c:v>1.9065656264545452</c:v>
                </c:pt>
                <c:pt idx="135">
                  <c:v>1.8383330054545448</c:v>
                </c:pt>
                <c:pt idx="136">
                  <c:v>1.8104511294545449</c:v>
                </c:pt>
                <c:pt idx="137">
                  <c:v>1.8470170154545449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3.11357576232</c:v>
                </c:pt>
                <c:pt idx="157">
                  <c:v>3.1568040239999999</c:v>
                </c:pt>
                <c:pt idx="158">
                  <c:v>3.4105310917400002</c:v>
                </c:pt>
                <c:pt idx="159">
                  <c:v>3.3947739648800002</c:v>
                </c:pt>
                <c:pt idx="160">
                  <c:v>3.44358424182</c:v>
                </c:pt>
                <c:pt idx="161">
                  <c:v>3.2948449881000004</c:v>
                </c:pt>
                <c:pt idx="162">
                  <c:v>3.2717993261000005</c:v>
                </c:pt>
                <c:pt idx="163">
                  <c:v>3.2269081631000005</c:v>
                </c:pt>
                <c:pt idx="164">
                  <c:v>3.2547688291000005</c:v>
                </c:pt>
                <c:pt idx="165">
                  <c:v>3.3451626181000007</c:v>
                </c:pt>
                <c:pt idx="166">
                  <c:v>3.2938844191000003</c:v>
                </c:pt>
                <c:pt idx="167">
                  <c:v>3.1723536671000003</c:v>
                </c:pt>
                <c:pt idx="168">
                  <c:v>3.27880812664</c:v>
                </c:pt>
                <c:pt idx="169">
                  <c:v>3.1982574319799997</c:v>
                </c:pt>
                <c:pt idx="170">
                  <c:v>2.6139433459199957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1.991189553363637</c:v>
                </c:pt>
                <c:pt idx="176">
                  <c:v>1.7949742133636368</c:v>
                </c:pt>
                <c:pt idx="177">
                  <c:v>1.9079333643636369</c:v>
                </c:pt>
                <c:pt idx="178">
                  <c:v>1.8617716183636368</c:v>
                </c:pt>
                <c:pt idx="179">
                  <c:v>1.7662386043636369</c:v>
                </c:pt>
                <c:pt idx="180">
                  <c:v>1.7356700633636368</c:v>
                </c:pt>
                <c:pt idx="181">
                  <c:v>1.7791832213636374</c:v>
                </c:pt>
                <c:pt idx="182">
                  <c:v>1.8256366463636371</c:v>
                </c:pt>
                <c:pt idx="183">
                  <c:v>1.7992107153636367</c:v>
                </c:pt>
                <c:pt idx="184">
                  <c:v>1.8870375453636368</c:v>
                </c:pt>
                <c:pt idx="185">
                  <c:v>1.9111544543636305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2.9297849809000001</c:v>
                </c:pt>
                <c:pt idx="205">
                  <c:v>2.9931143749999998</c:v>
                </c:pt>
                <c:pt idx="206">
                  <c:v>3.3108059335500002</c:v>
                </c:pt>
                <c:pt idx="207">
                  <c:v>3.3975319689000005</c:v>
                </c:pt>
                <c:pt idx="208">
                  <c:v>3.2981842709000002</c:v>
                </c:pt>
                <c:pt idx="209">
                  <c:v>3.2114074149000005</c:v>
                </c:pt>
                <c:pt idx="210">
                  <c:v>3.1599489559000005</c:v>
                </c:pt>
                <c:pt idx="211">
                  <c:v>3.1013740199000002</c:v>
                </c:pt>
                <c:pt idx="212">
                  <c:v>2.9629591509000006</c:v>
                </c:pt>
                <c:pt idx="213">
                  <c:v>3.1164892399000004</c:v>
                </c:pt>
                <c:pt idx="214">
                  <c:v>3.1043135329000004</c:v>
                </c:pt>
                <c:pt idx="215">
                  <c:v>3.1082193269000005</c:v>
                </c:pt>
                <c:pt idx="216">
                  <c:v>2.7939300989000002</c:v>
                </c:pt>
                <c:pt idx="217">
                  <c:v>2.8959050759000005</c:v>
                </c:pt>
                <c:pt idx="218">
                  <c:v>2.9545257449000002</c:v>
                </c:pt>
                <c:pt idx="219">
                  <c:v>2.9161064599000004</c:v>
                </c:pt>
                <c:pt idx="220">
                  <c:v>2.3453994498499942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1.7560113919999998</c:v>
                </c:pt>
                <c:pt idx="224">
                  <c:v>1.615042541</c:v>
                </c:pt>
                <c:pt idx="225">
                  <c:v>1.5994451780000001</c:v>
                </c:pt>
                <c:pt idx="226">
                  <c:v>1.6916195380000001</c:v>
                </c:pt>
                <c:pt idx="227">
                  <c:v>1.7392788269999999</c:v>
                </c:pt>
                <c:pt idx="228">
                  <c:v>1.7168365290000003</c:v>
                </c:pt>
                <c:pt idx="229">
                  <c:v>1.675417331</c:v>
                </c:pt>
                <c:pt idx="230">
                  <c:v>1.772630819</c:v>
                </c:pt>
                <c:pt idx="231">
                  <c:v>1.7872425950000002</c:v>
                </c:pt>
                <c:pt idx="232">
                  <c:v>1.7846954399999999</c:v>
                </c:pt>
                <c:pt idx="233">
                  <c:v>1.8218322610000002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2.5920512045400002</c:v>
                </c:pt>
                <c:pt idx="253">
                  <c:v>2.8790316270199998</c:v>
                </c:pt>
                <c:pt idx="254">
                  <c:v>3.27296516516</c:v>
                </c:pt>
                <c:pt idx="255">
                  <c:v>3.48458576208</c:v>
                </c:pt>
                <c:pt idx="256">
                  <c:v>3.4452444326</c:v>
                </c:pt>
                <c:pt idx="257">
                  <c:v>3.4609180736000003</c:v>
                </c:pt>
                <c:pt idx="258">
                  <c:v>3.4952153086000002</c:v>
                </c:pt>
                <c:pt idx="259">
                  <c:v>3.4960709876</c:v>
                </c:pt>
                <c:pt idx="260">
                  <c:v>3.5031497616000005</c:v>
                </c:pt>
                <c:pt idx="261">
                  <c:v>3.3781535306000001</c:v>
                </c:pt>
                <c:pt idx="262">
                  <c:v>3.3172820556000002</c:v>
                </c:pt>
                <c:pt idx="263">
                  <c:v>3.3536612666000001</c:v>
                </c:pt>
                <c:pt idx="264">
                  <c:v>3.2158675806000003</c:v>
                </c:pt>
                <c:pt idx="265">
                  <c:v>3.1362348696</c:v>
                </c:pt>
                <c:pt idx="266">
                  <c:v>3.1063805255999997</c:v>
                </c:pt>
                <c:pt idx="267">
                  <c:v>3.3460602985999999</c:v>
                </c:pt>
                <c:pt idx="268">
                  <c:v>2.8071275499999966</c:v>
                </c:pt>
                <c:pt idx="269">
                  <c:v>2.66</c:v>
                </c:pt>
                <c:pt idx="270">
                  <c:v>2.71</c:v>
                </c:pt>
                <c:pt idx="271">
                  <c:v>1.7738606887272725</c:v>
                </c:pt>
                <c:pt idx="272">
                  <c:v>1.7602442737272725</c:v>
                </c:pt>
                <c:pt idx="273">
                  <c:v>1.8735205827272727</c:v>
                </c:pt>
                <c:pt idx="274">
                  <c:v>1.8325257627272729</c:v>
                </c:pt>
                <c:pt idx="275">
                  <c:v>1.7695322747272728</c:v>
                </c:pt>
                <c:pt idx="276">
                  <c:v>1.6892079547272729</c:v>
                </c:pt>
                <c:pt idx="277">
                  <c:v>1.6575066267272729</c:v>
                </c:pt>
                <c:pt idx="278">
                  <c:v>1.6938891327272727</c:v>
                </c:pt>
                <c:pt idx="279">
                  <c:v>1.644958249727273</c:v>
                </c:pt>
                <c:pt idx="280">
                  <c:v>1.7650557917272724</c:v>
                </c:pt>
                <c:pt idx="281">
                  <c:v>1.7697447207272727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3.0811186111</c:v>
                </c:pt>
                <c:pt idx="305">
                  <c:v>3.2120100571000001</c:v>
                </c:pt>
                <c:pt idx="306">
                  <c:v>3.2275942794000003</c:v>
                </c:pt>
                <c:pt idx="307">
                  <c:v>3.3578945212</c:v>
                </c:pt>
                <c:pt idx="308">
                  <c:v>3.3974629051999998</c:v>
                </c:pt>
                <c:pt idx="309">
                  <c:v>3.3385280171999998</c:v>
                </c:pt>
                <c:pt idx="310">
                  <c:v>3.3783532141999997</c:v>
                </c:pt>
                <c:pt idx="311">
                  <c:v>3.3078617611999999</c:v>
                </c:pt>
                <c:pt idx="312">
                  <c:v>3.3735485742</c:v>
                </c:pt>
                <c:pt idx="313">
                  <c:v>3.4273863631999997</c:v>
                </c:pt>
                <c:pt idx="314">
                  <c:v>3.4923473312</c:v>
                </c:pt>
                <c:pt idx="315">
                  <c:v>2.315894364800001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1.6654966105454549</c:v>
                </c:pt>
                <c:pt idx="320">
                  <c:v>1.699882943545455</c:v>
                </c:pt>
                <c:pt idx="321">
                  <c:v>1.6640724505454549</c:v>
                </c:pt>
                <c:pt idx="322">
                  <c:v>1.7440834425454546</c:v>
                </c:pt>
                <c:pt idx="323">
                  <c:v>1.7326927095454552</c:v>
                </c:pt>
                <c:pt idx="324">
                  <c:v>1.7031647435454549</c:v>
                </c:pt>
                <c:pt idx="325">
                  <c:v>1.7007640085454552</c:v>
                </c:pt>
                <c:pt idx="326">
                  <c:v>1.813820464545455</c:v>
                </c:pt>
                <c:pt idx="327">
                  <c:v>1.7847071475454548</c:v>
                </c:pt>
                <c:pt idx="328">
                  <c:v>1.853578341545455</c:v>
                </c:pt>
                <c:pt idx="329">
                  <c:v>1.8778293805454551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68452F-F6B1-45E8-9E0E-72345CE26235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18288000" y="0"/>
    <xdr:ext cx="6862482" cy="2806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8C752-4DFA-454F-9DFB-0F5D7B5A10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791141-CBFF-4BF6-BE33-DAD11B0D98FD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Demand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F0B6D17-3082-4407-9AF7-6D246D471E6B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PV_power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D3678-3EB1-4770-8230-0EDA08F58E5E}" name="task0TrainingCalendarDemandWeatherHH" displayName="task0TrainingCalendarDemandWeatherHH" ref="A1:F334" tableType="queryTable" totalsRowShown="0">
  <autoFilter ref="A1:F334" xr:uid="{79C3453E-56FA-4834-9873-60CB8FFFA4E5}"/>
  <tableColumns count="6">
    <tableColumn id="1" xr3:uid="{849DC0BF-8990-4B22-AD18-59716376F11A}" uniqueName="1" name="dateTimeUTC" queryTableFieldId="1" dataDxfId="7"/>
    <tableColumn id="2" xr3:uid="{D6FCFDE1-BC61-4901-B349-7BD706CB252C}" uniqueName="2" name="rawDemand_mw" queryTableFieldId="2"/>
    <tableColumn id="3" xr3:uid="{C4EB6AED-6D69-4222-BED7-E135BB2227E3}" uniqueName="3" name="settlementPeriod" queryTableFieldId="3"/>
    <tableColumn id="4" xr3:uid="{87CDEFA7-B6D4-4B89-8879-FAA4F7EA19DC}" uniqueName="4" name="timeOfDayLocal" queryTableFieldId="4" dataDxfId="6"/>
    <tableColumn id="5" xr3:uid="{6D27B04C-FF49-48CA-933F-B20EED36EDCA}" uniqueName="5" name="bankHoliday" queryTableFieldId="5" dataDxfId="5"/>
    <tableColumn id="6" xr3:uid="{AA4EBD74-1FD1-4607-BB29-245F88DB6D85}" uniqueName="6" name="workingDay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CA245-A368-4DF3-9DF8-12067AFCC703}" name="task0TrainingCalendarPVWeatherHH" displayName="task0TrainingCalendarPVWeatherHH" ref="A1:F334" tableType="queryTable" totalsRowShown="0">
  <autoFilter ref="A1:F334" xr:uid="{6681F723-4EE8-4992-9902-30956C1A9139}"/>
  <tableColumns count="6">
    <tableColumn id="1" xr3:uid="{57D42B42-C8E7-4ED7-BAFA-D6674F0C1900}" uniqueName="1" name="dateTimeUTC" queryTableFieldId="1" dataDxfId="3"/>
    <tableColumn id="2" xr3:uid="{294FEE17-D129-45B9-8E82-F90B8E09AFBD}" uniqueName="2" name="rawPV_power_mw" queryTableFieldId="2"/>
    <tableColumn id="3" xr3:uid="{F3EDD0B9-52FA-4E42-8926-9C48D87F40AE}" uniqueName="3" name="settlementPeriod" queryTableFieldId="3"/>
    <tableColumn id="4" xr3:uid="{23E713EE-C59D-4AD8-AE86-817D0162C2F4}" uniqueName="4" name="timeOfDayLocal" queryTableFieldId="4" dataDxfId="2"/>
    <tableColumn id="5" xr3:uid="{6B7A0AE9-1C40-4826-A9A5-134BD9270ABA}" uniqueName="5" name="bankHoliday" queryTableFieldId="5" dataDxfId="1"/>
    <tableColumn id="6" xr3:uid="{B6C165BC-4893-4724-9660-DBE1C2EFF766}" uniqueName="6" name="workingDa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tabSelected="1" zoomScale="60" zoomScaleNormal="60" workbookViewId="0">
      <pane ySplit="14" topLeftCell="A15" activePane="bottomLeft" state="frozen"/>
      <selection activeCell="M10" sqref="M10"/>
      <selection pane="bottomLeft" activeCell="S28" sqref="S28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5" width="16.77734375" style="13" bestFit="1" customWidth="1"/>
    <col min="6" max="6" width="14.5546875" bestFit="1" customWidth="1"/>
    <col min="7" max="7" width="18.5546875" style="2" bestFit="1" customWidth="1"/>
    <col min="8" max="8" width="18.6640625" style="2" bestFit="1" customWidth="1"/>
    <col min="9" max="9" width="17.109375" style="3" customWidth="1"/>
    <col min="10" max="10" width="17.77734375" style="3" customWidth="1"/>
    <col min="11" max="11" width="16.5546875" style="3" customWidth="1"/>
    <col min="12" max="12" width="25.44140625" style="2" customWidth="1"/>
    <col min="13" max="13" width="25.44140625" style="2" bestFit="1" customWidth="1"/>
    <col min="14" max="14" width="21.5546875" style="5" customWidth="1"/>
    <col min="15" max="15" width="25.77734375" style="5" customWidth="1"/>
    <col min="17" max="17" width="8" customWidth="1"/>
    <col min="18" max="18" width="12.5546875" bestFit="1" customWidth="1"/>
    <col min="19" max="19" width="13.7773437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21875" customWidth="1"/>
    <col min="25" max="25" width="10.6640625" customWidth="1"/>
  </cols>
  <sheetData>
    <row r="1" spans="1:17" ht="14.4" customHeight="1" outlineLevel="1" x14ac:dyDescent="0.3">
      <c r="A1" s="48"/>
      <c r="B1" s="46"/>
      <c r="C1" s="47"/>
      <c r="D1" s="47"/>
      <c r="E1" s="47"/>
      <c r="F1" s="47"/>
      <c r="G1" s="47"/>
      <c r="H1" s="47"/>
      <c r="I1" s="47"/>
      <c r="J1" s="47"/>
      <c r="K1" s="47"/>
      <c r="L1" s="106" t="s">
        <v>20</v>
      </c>
      <c r="M1" s="30" t="s">
        <v>16</v>
      </c>
      <c r="N1" s="30" t="s">
        <v>17</v>
      </c>
      <c r="O1" s="30" t="s">
        <v>24</v>
      </c>
      <c r="P1" s="52"/>
      <c r="Q1" s="52"/>
    </row>
    <row r="2" spans="1:17" outlineLevel="1" x14ac:dyDescent="0.3">
      <c r="A2" s="48"/>
      <c r="B2" s="30" t="s">
        <v>8</v>
      </c>
      <c r="C2" s="30" t="s">
        <v>10</v>
      </c>
      <c r="D2" s="30" t="s">
        <v>11</v>
      </c>
      <c r="E2" s="30" t="s">
        <v>21</v>
      </c>
      <c r="F2" s="30" t="s">
        <v>22</v>
      </c>
      <c r="G2" s="30" t="s">
        <v>26</v>
      </c>
      <c r="H2" s="30" t="s">
        <v>12</v>
      </c>
      <c r="I2" s="30" t="s">
        <v>13</v>
      </c>
      <c r="J2" s="30" t="s">
        <v>18</v>
      </c>
      <c r="K2" s="30" t="s">
        <v>19</v>
      </c>
      <c r="L2" s="107"/>
      <c r="M2" s="30" t="s">
        <v>14</v>
      </c>
      <c r="N2" s="30" t="s">
        <v>15</v>
      </c>
      <c r="O2" s="30" t="s">
        <v>23</v>
      </c>
      <c r="P2" s="52"/>
      <c r="Q2" s="52"/>
    </row>
    <row r="3" spans="1:17" outlineLevel="1" x14ac:dyDescent="0.3">
      <c r="A3" s="48"/>
      <c r="B3" s="33">
        <v>1</v>
      </c>
      <c r="C3" s="31">
        <f>MAX(peakd1)</f>
        <v>3.14</v>
      </c>
      <c r="D3" s="57">
        <f>(SUM(peakd1)-12)/COUNTA(peakd1)</f>
        <v>1.84</v>
      </c>
      <c r="E3" s="57">
        <v>0.9</v>
      </c>
      <c r="F3" s="34">
        <v>1</v>
      </c>
      <c r="G3" s="31">
        <f>MAX(peakd1)</f>
        <v>3.14</v>
      </c>
      <c r="H3" s="29">
        <f>MAX(newPeakd1)</f>
        <v>2.294259661090909</v>
      </c>
      <c r="I3" s="29">
        <f>SUM(chargingSolard1)</f>
        <v>35.979999999999997</v>
      </c>
      <c r="J3" s="31">
        <f>SUM(solarCharged1)</f>
        <v>12</v>
      </c>
      <c r="K3" s="31">
        <f>SUM(gridTopUpd1)</f>
        <v>0</v>
      </c>
      <c r="L3" s="45">
        <f t="shared" ref="L3:L9" si="0">(StartPeakd1-H3)/StartPeakd1</f>
        <v>0.26934405697741753</v>
      </c>
      <c r="M3" s="45">
        <f>J3/12</f>
        <v>1</v>
      </c>
      <c r="N3" s="31">
        <f>K3/12</f>
        <v>0</v>
      </c>
      <c r="O3" s="31">
        <f>L3*((M3*3)+(N3*1))</f>
        <v>0.80803217093225266</v>
      </c>
      <c r="P3" s="52"/>
      <c r="Q3" s="52"/>
    </row>
    <row r="4" spans="1:17" outlineLevel="1" x14ac:dyDescent="0.3">
      <c r="A4" s="48"/>
      <c r="B4" s="33">
        <v>2</v>
      </c>
      <c r="C4" s="31">
        <f>MAX(peakd2)</f>
        <v>3.24</v>
      </c>
      <c r="D4" s="57">
        <f>(SUM(peakd2)-12)/COUNTA(peakd2)</f>
        <v>1.9127272727272726</v>
      </c>
      <c r="E4" s="57">
        <v>0.45</v>
      </c>
      <c r="F4" s="34">
        <v>1</v>
      </c>
      <c r="G4" s="31">
        <f>MAX(peakd2)</f>
        <v>3.24</v>
      </c>
      <c r="H4" s="29">
        <f>MAX(newPeakd2)</f>
        <v>2.1853294114545445</v>
      </c>
      <c r="I4" s="29">
        <f>SUM(chargingSolard2)</f>
        <v>46.46</v>
      </c>
      <c r="J4" s="31">
        <f>SUM(solarCharged2)</f>
        <v>12</v>
      </c>
      <c r="K4" s="31">
        <f>SUM(gridTopUpd2)</f>
        <v>0</v>
      </c>
      <c r="L4" s="45">
        <f t="shared" si="0"/>
        <v>0.30403521928199223</v>
      </c>
      <c r="M4" s="45">
        <f t="shared" ref="M4:M9" si="1">J4/12</f>
        <v>1</v>
      </c>
      <c r="N4" s="31">
        <f t="shared" ref="N4:N9" si="2">K4/12</f>
        <v>0</v>
      </c>
      <c r="O4" s="31">
        <f t="shared" ref="O4:O9" si="3">L4*((M4*3)+(N4*1))</f>
        <v>0.91210565784597675</v>
      </c>
      <c r="P4" s="52"/>
      <c r="Q4" s="52"/>
    </row>
    <row r="5" spans="1:17" outlineLevel="1" x14ac:dyDescent="0.3">
      <c r="A5" s="48"/>
      <c r="B5" s="33">
        <v>3</v>
      </c>
      <c r="C5" s="31">
        <f>MAX(peakd3)</f>
        <v>3.23</v>
      </c>
      <c r="D5" s="57">
        <f>((SUM(peakd2)-12)/COUNTA(peakd3))-(0.028275)</f>
        <v>1.8844522727272726</v>
      </c>
      <c r="E5" s="57">
        <v>0.45</v>
      </c>
      <c r="F5" s="34">
        <v>1</v>
      </c>
      <c r="G5" s="31">
        <f>MAX(peakd3)</f>
        <v>3.23</v>
      </c>
      <c r="H5" s="29">
        <f>MAX(newPeakd3)</f>
        <v>2.4006061514545451</v>
      </c>
      <c r="I5" s="29">
        <f>SUM(chargingSolard3)</f>
        <v>29.099999999999998</v>
      </c>
      <c r="J5" s="31">
        <f>SUM(solarCharged3)</f>
        <v>12</v>
      </c>
      <c r="K5" s="31">
        <f>SUM(gridTopUpd3)</f>
        <v>0</v>
      </c>
      <c r="L5" s="45">
        <f t="shared" si="0"/>
        <v>0.23547574794441239</v>
      </c>
      <c r="M5" s="45">
        <f t="shared" si="1"/>
        <v>1</v>
      </c>
      <c r="N5" s="31">
        <f t="shared" si="2"/>
        <v>0</v>
      </c>
      <c r="O5" s="31">
        <f t="shared" si="3"/>
        <v>0.70642724383323718</v>
      </c>
      <c r="P5" s="52"/>
      <c r="Q5" s="52"/>
    </row>
    <row r="6" spans="1:17" outlineLevel="1" x14ac:dyDescent="0.3">
      <c r="A6" s="48"/>
      <c r="B6" s="33">
        <v>4</v>
      </c>
      <c r="C6" s="31">
        <f>MAX(peakd4)</f>
        <v>3.13</v>
      </c>
      <c r="D6" s="57">
        <f>((SUM(peakd3)-12)/COUNTA(peakd3))-(0.01985/5)-(0.1766/10)-(0.0795/10)-(0.0358/10)-(0.0161/10)-(0.0072/10)-(0.0033/10)-(0.00263/10)</f>
        <v>1.9148260909090913</v>
      </c>
      <c r="E6" s="57">
        <v>0.42</v>
      </c>
      <c r="F6" s="34">
        <v>0.35</v>
      </c>
      <c r="G6" s="31">
        <f>MAX(peakd4)*1.1</f>
        <v>3.4430000000000001</v>
      </c>
      <c r="H6" s="29">
        <f>MAX(newPeakd4)</f>
        <v>1.991189553363637</v>
      </c>
      <c r="I6" s="29">
        <f>SUM(chargingSolard4)</f>
        <v>56.07</v>
      </c>
      <c r="J6" s="31">
        <f>SUM(solarCharged4)</f>
        <v>12</v>
      </c>
      <c r="K6" s="31">
        <f>SUM(gridTopUpd4)</f>
        <v>0</v>
      </c>
      <c r="L6" s="45">
        <f t="shared" si="0"/>
        <v>0.36586319956572072</v>
      </c>
      <c r="M6" s="45">
        <f t="shared" si="1"/>
        <v>1</v>
      </c>
      <c r="N6" s="31">
        <f t="shared" si="2"/>
        <v>0</v>
      </c>
      <c r="O6" s="31">
        <f t="shared" si="3"/>
        <v>1.0975895986971622</v>
      </c>
      <c r="P6" s="52"/>
      <c r="Q6" s="52"/>
    </row>
    <row r="7" spans="1:17" outlineLevel="1" x14ac:dyDescent="0.3">
      <c r="A7" s="48"/>
      <c r="B7" s="33">
        <v>5</v>
      </c>
      <c r="C7" s="31">
        <f>MAX(peakd5)</f>
        <v>2.95</v>
      </c>
      <c r="D7" s="57">
        <f>((SUM(peakd4)-12)/COUNTA(peakd4))-(0.052)</f>
        <v>1.7898181818181815</v>
      </c>
      <c r="E7" s="57">
        <v>0.65</v>
      </c>
      <c r="F7" s="34">
        <v>0.35</v>
      </c>
      <c r="G7" s="31">
        <f>MAX(peakd5)*1.1</f>
        <v>3.2450000000000006</v>
      </c>
      <c r="H7" s="29">
        <f>MAX(newPeakd5)</f>
        <v>1.8218322610000002</v>
      </c>
      <c r="I7" s="29">
        <f>SUM(chargingSolard5)</f>
        <v>55.209999999999994</v>
      </c>
      <c r="J7" s="31">
        <f>SUM(solarCharged5)</f>
        <v>12</v>
      </c>
      <c r="K7" s="31">
        <f>SUM(gridTopUpd5)</f>
        <v>0</v>
      </c>
      <c r="L7" s="45">
        <f t="shared" si="0"/>
        <v>0.41979864299363057</v>
      </c>
      <c r="M7" s="45">
        <f t="shared" si="1"/>
        <v>1</v>
      </c>
      <c r="N7" s="31">
        <f t="shared" si="2"/>
        <v>0</v>
      </c>
      <c r="O7" s="31">
        <f t="shared" si="3"/>
        <v>1.2593959289808918</v>
      </c>
      <c r="P7" s="52"/>
      <c r="Q7" s="52"/>
    </row>
    <row r="8" spans="1:17" outlineLevel="1" x14ac:dyDescent="0.3">
      <c r="A8" s="48"/>
      <c r="B8" s="33">
        <v>6</v>
      </c>
      <c r="C8" s="31">
        <f>MAX(peakd6)</f>
        <v>3.16</v>
      </c>
      <c r="D8" s="57">
        <f>((SUM(peakd5)-12)/COUNTA(peakd5))+0.033-0.00035</f>
        <v>1.7562863636363635</v>
      </c>
      <c r="E8" s="57">
        <v>0.66</v>
      </c>
      <c r="F8" s="34">
        <v>0.3</v>
      </c>
      <c r="G8" s="31">
        <f>MAX(peakd6)*1.1</f>
        <v>3.4760000000000004</v>
      </c>
      <c r="H8" s="29">
        <f>MAX(newPeakd6)</f>
        <v>1.8735205827272727</v>
      </c>
      <c r="I8" s="29">
        <f>SUM(chargingSolard6)</f>
        <v>31.730000000000004</v>
      </c>
      <c r="J8" s="31">
        <f>SUM(solarCharged6)</f>
        <v>12</v>
      </c>
      <c r="K8" s="31">
        <f>SUM(gridTopUpd6)</f>
        <v>0</v>
      </c>
      <c r="L8" s="45">
        <f t="shared" si="0"/>
        <v>0.40333739403590041</v>
      </c>
      <c r="M8" s="45">
        <f t="shared" si="1"/>
        <v>1</v>
      </c>
      <c r="N8" s="31">
        <f t="shared" si="2"/>
        <v>0</v>
      </c>
      <c r="O8" s="31">
        <f t="shared" si="3"/>
        <v>1.2100121821077012</v>
      </c>
      <c r="P8" s="52"/>
      <c r="Q8" s="52"/>
    </row>
    <row r="9" spans="1:17" outlineLevel="1" x14ac:dyDescent="0.3">
      <c r="A9" s="48"/>
      <c r="B9" s="33">
        <v>7</v>
      </c>
      <c r="C9" s="31">
        <f>MAX(peakd7)</f>
        <v>3.01</v>
      </c>
      <c r="D9" s="57">
        <f>((SUM(peakd6)-12)/COUNTA(peakd6))+0.1-(0.08655)</f>
        <v>1.7616318181818185</v>
      </c>
      <c r="E9" s="57">
        <v>0.9</v>
      </c>
      <c r="F9" s="34">
        <v>0.5</v>
      </c>
      <c r="G9" s="31">
        <f>MAX(peakd7)*1.2</f>
        <v>3.6119999999999997</v>
      </c>
      <c r="H9" s="29">
        <f>MAX(newPeakd7)</f>
        <v>1.8778293805454551</v>
      </c>
      <c r="I9" s="29">
        <f>SUM(chargingSolard7)</f>
        <v>55.989999999999995</v>
      </c>
      <c r="J9" s="31">
        <f>SUM(solarCharged7)</f>
        <v>12</v>
      </c>
      <c r="K9" s="31">
        <f>SUM(gridTopUpd7)</f>
        <v>0</v>
      </c>
      <c r="L9" s="45">
        <f t="shared" si="0"/>
        <v>0.40196516543138372</v>
      </c>
      <c r="M9" s="45">
        <f t="shared" si="1"/>
        <v>1</v>
      </c>
      <c r="N9" s="45">
        <f t="shared" si="2"/>
        <v>0</v>
      </c>
      <c r="O9" s="31">
        <f t="shared" si="3"/>
        <v>1.205895496294151</v>
      </c>
      <c r="P9" s="52"/>
      <c r="Q9" s="52"/>
    </row>
    <row r="10" spans="1:17" ht="25.8" outlineLevel="1" x14ac:dyDescent="0.5">
      <c r="A10" s="48"/>
      <c r="B10" s="48"/>
      <c r="C10" s="60" t="s">
        <v>9</v>
      </c>
      <c r="D10" s="112" t="s">
        <v>43</v>
      </c>
      <c r="E10" s="49"/>
      <c r="F10" s="47"/>
      <c r="G10" s="50"/>
      <c r="H10" s="50"/>
      <c r="I10" s="51"/>
      <c r="J10" s="51"/>
      <c r="K10" s="51"/>
      <c r="L10" s="50"/>
      <c r="M10" s="50"/>
      <c r="N10" s="93" t="s">
        <v>25</v>
      </c>
      <c r="O10" s="95">
        <f>SUM(O3:O9)</f>
        <v>7.1994582786913739</v>
      </c>
    </row>
    <row r="11" spans="1:17" outlineLevel="1" x14ac:dyDescent="0.3">
      <c r="A11" s="48"/>
      <c r="B11" s="48"/>
      <c r="C11" s="47"/>
      <c r="D11" s="112" t="s">
        <v>42</v>
      </c>
      <c r="E11" s="49"/>
      <c r="F11" s="47"/>
      <c r="G11" s="50"/>
      <c r="H11" s="50"/>
      <c r="I11" s="51"/>
      <c r="J11" s="51"/>
      <c r="K11" s="51"/>
      <c r="L11" s="50"/>
      <c r="M11" s="50"/>
      <c r="N11" s="94" t="s">
        <v>30</v>
      </c>
      <c r="O11" s="90">
        <f>MAX(G15:G350)</f>
        <v>1.4923473312</v>
      </c>
    </row>
    <row r="12" spans="1:17" outlineLevel="1" x14ac:dyDescent="0.3">
      <c r="A12" s="48"/>
      <c r="B12" s="48"/>
      <c r="C12" s="47"/>
      <c r="D12" s="49" t="s">
        <v>27</v>
      </c>
      <c r="E12" s="49"/>
      <c r="F12" s="47"/>
      <c r="G12" s="50"/>
      <c r="H12" s="50"/>
      <c r="I12" s="51"/>
      <c r="J12" s="51"/>
      <c r="K12" s="51"/>
      <c r="L12" s="50"/>
      <c r="M12" s="50"/>
      <c r="N12" s="94" t="s">
        <v>31</v>
      </c>
      <c r="O12" s="90">
        <f>MIN(G15:G350)</f>
        <v>-1.3459275494545448</v>
      </c>
    </row>
    <row r="13" spans="1:17" outlineLevel="1" x14ac:dyDescent="0.3">
      <c r="A13" s="48"/>
      <c r="B13" s="48"/>
      <c r="C13" s="47"/>
      <c r="D13" s="49" t="s">
        <v>28</v>
      </c>
      <c r="E13" s="49"/>
      <c r="F13" s="47"/>
      <c r="G13" s="50"/>
      <c r="H13" s="50"/>
      <c r="I13" s="51"/>
      <c r="J13" s="51"/>
      <c r="K13" s="51"/>
      <c r="L13" s="50"/>
      <c r="M13" s="50"/>
      <c r="N13" s="94" t="s">
        <v>32</v>
      </c>
      <c r="O13" s="90">
        <f>MAX(H15:H350)</f>
        <v>6</v>
      </c>
    </row>
    <row r="14" spans="1:17" s="1" customFormat="1" x14ac:dyDescent="0.3">
      <c r="A14" s="53" t="s">
        <v>6</v>
      </c>
      <c r="B14" s="53" t="s">
        <v>8</v>
      </c>
      <c r="C14" s="53" t="s">
        <v>0</v>
      </c>
      <c r="D14" s="54" t="s">
        <v>44</v>
      </c>
      <c r="E14" s="54" t="s">
        <v>7</v>
      </c>
      <c r="F14" s="53" t="s">
        <v>45</v>
      </c>
      <c r="G14" s="55" t="s">
        <v>29</v>
      </c>
      <c r="H14" s="55" t="s">
        <v>1</v>
      </c>
      <c r="I14" s="56" t="s">
        <v>3</v>
      </c>
      <c r="J14" s="56" t="s">
        <v>2</v>
      </c>
      <c r="K14" s="56"/>
      <c r="L14" s="55" t="s">
        <v>4</v>
      </c>
      <c r="M14" s="55" t="s">
        <v>5</v>
      </c>
      <c r="N14" s="101"/>
      <c r="O14" s="101"/>
    </row>
    <row r="15" spans="1:17" x14ac:dyDescent="0.3">
      <c r="A15" s="16">
        <v>1</v>
      </c>
      <c r="B15" s="16">
        <v>1</v>
      </c>
      <c r="C15" s="10">
        <f>BenchmarkDemand!A2</f>
        <v>43297.020833333336</v>
      </c>
      <c r="D15" s="12">
        <f>BenchmarkDemand!B2</f>
        <v>1.62</v>
      </c>
      <c r="E15" s="12">
        <f>D15+G15</f>
        <v>1.62</v>
      </c>
      <c r="F15" s="11">
        <f>BenchmarkPV!B2</f>
        <v>0</v>
      </c>
      <c r="G15" s="8">
        <v>0</v>
      </c>
      <c r="H15" s="8">
        <v>0</v>
      </c>
      <c r="I15" s="96">
        <f>IF(G15&lt;0,G15,0)</f>
        <v>0</v>
      </c>
      <c r="J15" s="96">
        <f>IF(G15&gt;0,G15,0)</f>
        <v>0</v>
      </c>
      <c r="K15" s="97"/>
      <c r="L15" s="7">
        <f>MIN(J15,F15)</f>
        <v>0</v>
      </c>
      <c r="M15" s="7">
        <f>J15-L15</f>
        <v>0</v>
      </c>
      <c r="N15" s="102"/>
      <c r="O15" s="102"/>
      <c r="P15" s="1"/>
      <c r="Q15" s="36"/>
    </row>
    <row r="16" spans="1:17" x14ac:dyDescent="0.3">
      <c r="A16" s="16">
        <f>A15+1</f>
        <v>2</v>
      </c>
      <c r="B16" s="16">
        <v>1</v>
      </c>
      <c r="C16" s="10">
        <f>BenchmarkDemand!A3</f>
        <v>43297.041666666664</v>
      </c>
      <c r="D16" s="12">
        <f>BenchmarkDemand!B3</f>
        <v>1.56</v>
      </c>
      <c r="E16" s="12">
        <f t="shared" ref="E16:E79" si="4">D16+G16</f>
        <v>1.56</v>
      </c>
      <c r="F16" s="11">
        <f>BenchmarkPV!B3</f>
        <v>0</v>
      </c>
      <c r="G16" s="8">
        <v>0</v>
      </c>
      <c r="H16" s="8">
        <f>H15+((G16*0.5))</f>
        <v>0</v>
      </c>
      <c r="I16" s="96">
        <f t="shared" ref="I16:I79" si="5">IF(G16&lt;0,G16,0)</f>
        <v>0</v>
      </c>
      <c r="J16" s="96">
        <f t="shared" ref="J16:J79" si="6">IF(G16&gt;0,G16,0)</f>
        <v>0</v>
      </c>
      <c r="K16" s="97"/>
      <c r="L16" s="7">
        <f t="shared" ref="L16:L45" si="7">MIN(J16,F16)</f>
        <v>0</v>
      </c>
      <c r="M16" s="7">
        <f t="shared" ref="M16:M62" si="8">J16-L16</f>
        <v>0</v>
      </c>
      <c r="N16" s="102"/>
      <c r="O16" s="102"/>
      <c r="P16" s="1"/>
      <c r="Q16" s="35"/>
    </row>
    <row r="17" spans="1:23" x14ac:dyDescent="0.3">
      <c r="A17" s="16">
        <f t="shared" ref="A17:A62" si="9">A16+1</f>
        <v>3</v>
      </c>
      <c r="B17" s="16">
        <v>1</v>
      </c>
      <c r="C17" s="10">
        <f>BenchmarkDemand!A4</f>
        <v>43297.0625</v>
      </c>
      <c r="D17" s="12">
        <f>BenchmarkDemand!B4</f>
        <v>1.48</v>
      </c>
      <c r="E17" s="12">
        <f t="shared" si="4"/>
        <v>1.48</v>
      </c>
      <c r="F17" s="11">
        <f>BenchmarkPV!B4</f>
        <v>0</v>
      </c>
      <c r="G17" s="8">
        <v>0</v>
      </c>
      <c r="H17" s="8">
        <f t="shared" ref="H17:H80" si="10">H16+((G17*0.5))</f>
        <v>0</v>
      </c>
      <c r="I17" s="96">
        <f t="shared" si="5"/>
        <v>0</v>
      </c>
      <c r="J17" s="96">
        <f t="shared" si="6"/>
        <v>0</v>
      </c>
      <c r="K17" s="97"/>
      <c r="L17" s="7">
        <f t="shared" si="7"/>
        <v>0</v>
      </c>
      <c r="M17" s="7">
        <f t="shared" si="8"/>
        <v>0</v>
      </c>
      <c r="N17" s="102"/>
      <c r="O17" s="102"/>
      <c r="P17" s="1"/>
      <c r="Q17" s="37"/>
    </row>
    <row r="18" spans="1:23" x14ac:dyDescent="0.3">
      <c r="A18" s="16">
        <f t="shared" si="9"/>
        <v>4</v>
      </c>
      <c r="B18" s="16">
        <v>1</v>
      </c>
      <c r="C18" s="10">
        <f>BenchmarkDemand!A5</f>
        <v>43297.083333333336</v>
      </c>
      <c r="D18" s="12">
        <f>BenchmarkDemand!B5</f>
        <v>1.48</v>
      </c>
      <c r="E18" s="12">
        <f t="shared" si="4"/>
        <v>1.48</v>
      </c>
      <c r="F18" s="11">
        <f>BenchmarkPV!B5</f>
        <v>0</v>
      </c>
      <c r="G18" s="8">
        <v>0</v>
      </c>
      <c r="H18" s="8">
        <f t="shared" si="10"/>
        <v>0</v>
      </c>
      <c r="I18" s="96">
        <f t="shared" si="5"/>
        <v>0</v>
      </c>
      <c r="J18" s="96">
        <f t="shared" si="6"/>
        <v>0</v>
      </c>
      <c r="K18" s="97"/>
      <c r="L18" s="7">
        <f t="shared" si="7"/>
        <v>0</v>
      </c>
      <c r="M18" s="7">
        <f t="shared" si="8"/>
        <v>0</v>
      </c>
      <c r="N18" s="102"/>
      <c r="O18" s="102"/>
      <c r="P18" s="1"/>
      <c r="Q18" s="1"/>
    </row>
    <row r="19" spans="1:23" x14ac:dyDescent="0.3">
      <c r="A19" s="16">
        <f t="shared" si="9"/>
        <v>5</v>
      </c>
      <c r="B19" s="16">
        <v>1</v>
      </c>
      <c r="C19" s="10">
        <f>BenchmarkDemand!A6</f>
        <v>43297.104166666664</v>
      </c>
      <c r="D19" s="12">
        <f>BenchmarkDemand!B6</f>
        <v>1.48</v>
      </c>
      <c r="E19" s="12">
        <f t="shared" si="4"/>
        <v>1.48</v>
      </c>
      <c r="F19" s="11">
        <f>BenchmarkPV!B6</f>
        <v>0</v>
      </c>
      <c r="G19" s="8">
        <v>0</v>
      </c>
      <c r="H19" s="8">
        <f t="shared" si="10"/>
        <v>0</v>
      </c>
      <c r="I19" s="96">
        <f t="shared" si="5"/>
        <v>0</v>
      </c>
      <c r="J19" s="96">
        <f t="shared" si="6"/>
        <v>0</v>
      </c>
      <c r="K19" s="97"/>
      <c r="L19" s="7">
        <f t="shared" si="7"/>
        <v>0</v>
      </c>
      <c r="M19" s="7">
        <f t="shared" si="8"/>
        <v>0</v>
      </c>
      <c r="N19" s="102"/>
      <c r="O19" s="102"/>
      <c r="P19" s="1"/>
      <c r="Q19" s="1"/>
    </row>
    <row r="20" spans="1:23" x14ac:dyDescent="0.3">
      <c r="A20" s="16">
        <f t="shared" si="9"/>
        <v>6</v>
      </c>
      <c r="B20" s="16">
        <v>1</v>
      </c>
      <c r="C20" s="10">
        <f>BenchmarkDemand!A7</f>
        <v>43297.125</v>
      </c>
      <c r="D20" s="12">
        <f>BenchmarkDemand!B7</f>
        <v>1.48</v>
      </c>
      <c r="E20" s="12">
        <f t="shared" si="4"/>
        <v>1.48</v>
      </c>
      <c r="F20" s="11">
        <f>BenchmarkPV!B7</f>
        <v>0</v>
      </c>
      <c r="G20" s="8">
        <v>0</v>
      </c>
      <c r="H20" s="8">
        <f t="shared" si="10"/>
        <v>0</v>
      </c>
      <c r="I20" s="96">
        <f t="shared" si="5"/>
        <v>0</v>
      </c>
      <c r="J20" s="96">
        <f t="shared" si="6"/>
        <v>0</v>
      </c>
      <c r="K20" s="97"/>
      <c r="L20" s="7">
        <f t="shared" si="7"/>
        <v>0</v>
      </c>
      <c r="M20" s="7">
        <f t="shared" si="8"/>
        <v>0</v>
      </c>
      <c r="N20" s="102"/>
      <c r="O20" s="102"/>
      <c r="P20" s="1"/>
    </row>
    <row r="21" spans="1:23" x14ac:dyDescent="0.3">
      <c r="A21" s="16">
        <f t="shared" si="9"/>
        <v>7</v>
      </c>
      <c r="B21" s="16">
        <v>1</v>
      </c>
      <c r="C21" s="10">
        <f>BenchmarkDemand!A8</f>
        <v>43297.145833333336</v>
      </c>
      <c r="D21" s="12">
        <f>BenchmarkDemand!B8</f>
        <v>1.48</v>
      </c>
      <c r="E21" s="12">
        <f t="shared" si="4"/>
        <v>1.48</v>
      </c>
      <c r="F21" s="11">
        <f>BenchmarkPV!B8</f>
        <v>0</v>
      </c>
      <c r="G21" s="8">
        <v>0</v>
      </c>
      <c r="H21" s="8">
        <f t="shared" si="10"/>
        <v>0</v>
      </c>
      <c r="I21" s="96">
        <f t="shared" si="5"/>
        <v>0</v>
      </c>
      <c r="J21" s="96">
        <f t="shared" si="6"/>
        <v>0</v>
      </c>
      <c r="K21" s="97"/>
      <c r="L21" s="7">
        <f t="shared" si="7"/>
        <v>0</v>
      </c>
      <c r="M21" s="7">
        <f t="shared" si="8"/>
        <v>0</v>
      </c>
      <c r="N21" s="102"/>
      <c r="O21" s="102"/>
      <c r="P21" s="1"/>
    </row>
    <row r="22" spans="1:23" x14ac:dyDescent="0.3">
      <c r="A22" s="16">
        <f t="shared" si="9"/>
        <v>8</v>
      </c>
      <c r="B22" s="16">
        <v>1</v>
      </c>
      <c r="C22" s="10">
        <f>BenchmarkDemand!A9</f>
        <v>43297.166666666664</v>
      </c>
      <c r="D22" s="12">
        <f>BenchmarkDemand!B9</f>
        <v>1.55</v>
      </c>
      <c r="E22" s="12">
        <f t="shared" si="4"/>
        <v>1.55</v>
      </c>
      <c r="F22" s="11">
        <f>BenchmarkPV!B9</f>
        <v>0</v>
      </c>
      <c r="G22" s="8">
        <v>0</v>
      </c>
      <c r="H22" s="8">
        <f t="shared" si="10"/>
        <v>0</v>
      </c>
      <c r="I22" s="96">
        <f t="shared" si="5"/>
        <v>0</v>
      </c>
      <c r="J22" s="96">
        <f t="shared" si="6"/>
        <v>0</v>
      </c>
      <c r="K22" s="97"/>
      <c r="L22" s="7">
        <f t="shared" si="7"/>
        <v>0</v>
      </c>
      <c r="M22" s="7">
        <f t="shared" si="8"/>
        <v>0</v>
      </c>
      <c r="N22" s="102"/>
      <c r="O22" s="102"/>
      <c r="P22" s="1"/>
    </row>
    <row r="23" spans="1:23" x14ac:dyDescent="0.3">
      <c r="A23" s="16">
        <f t="shared" si="9"/>
        <v>9</v>
      </c>
      <c r="B23" s="16">
        <v>1</v>
      </c>
      <c r="C23" s="10">
        <f>BenchmarkDemand!A10</f>
        <v>43297.1875</v>
      </c>
      <c r="D23" s="12">
        <f>BenchmarkDemand!B10</f>
        <v>1.7</v>
      </c>
      <c r="E23" s="12">
        <f t="shared" si="4"/>
        <v>1.7</v>
      </c>
      <c r="F23" s="11">
        <f>BenchmarkPV!B10</f>
        <v>0.01</v>
      </c>
      <c r="G23" s="8">
        <v>0</v>
      </c>
      <c r="H23" s="8">
        <f t="shared" si="10"/>
        <v>0</v>
      </c>
      <c r="I23" s="96">
        <f t="shared" si="5"/>
        <v>0</v>
      </c>
      <c r="J23" s="96">
        <f t="shared" si="6"/>
        <v>0</v>
      </c>
      <c r="K23" s="97"/>
      <c r="L23" s="7">
        <f t="shared" si="7"/>
        <v>0</v>
      </c>
      <c r="M23" s="7">
        <f t="shared" si="8"/>
        <v>0</v>
      </c>
      <c r="N23" s="102"/>
      <c r="O23" s="102"/>
      <c r="P23" s="1"/>
    </row>
    <row r="24" spans="1:23" x14ac:dyDescent="0.3">
      <c r="A24" s="16">
        <f t="shared" si="9"/>
        <v>10</v>
      </c>
      <c r="B24" s="16">
        <v>1</v>
      </c>
      <c r="C24" s="10">
        <f>BenchmarkDemand!A11</f>
        <v>43297.208333333336</v>
      </c>
      <c r="D24" s="12">
        <f>BenchmarkDemand!B11</f>
        <v>2</v>
      </c>
      <c r="E24" s="12">
        <f t="shared" si="4"/>
        <v>2</v>
      </c>
      <c r="F24" s="11">
        <f>BenchmarkPV!B11</f>
        <v>7.0000000000000007E-2</v>
      </c>
      <c r="G24" s="8">
        <v>0</v>
      </c>
      <c r="H24" s="8">
        <f t="shared" si="10"/>
        <v>0</v>
      </c>
      <c r="I24" s="96">
        <f t="shared" si="5"/>
        <v>0</v>
      </c>
      <c r="J24" s="96">
        <f t="shared" si="6"/>
        <v>0</v>
      </c>
      <c r="K24" s="97"/>
      <c r="L24" s="7">
        <f t="shared" si="7"/>
        <v>0</v>
      </c>
      <c r="M24" s="7">
        <f t="shared" si="8"/>
        <v>0</v>
      </c>
      <c r="N24" s="102"/>
      <c r="O24" s="102"/>
      <c r="P24" s="1"/>
      <c r="Q24" s="1"/>
    </row>
    <row r="25" spans="1:23" x14ac:dyDescent="0.3">
      <c r="A25" s="16">
        <f t="shared" si="9"/>
        <v>11</v>
      </c>
      <c r="B25" s="16">
        <v>1</v>
      </c>
      <c r="C25" s="10">
        <f>BenchmarkDemand!A12</f>
        <v>43297.229166666664</v>
      </c>
      <c r="D25" s="12">
        <f>BenchmarkDemand!B12</f>
        <v>2.2200000000000002</v>
      </c>
      <c r="E25" s="12">
        <f t="shared" si="4"/>
        <v>2.2200000000000002</v>
      </c>
      <c r="F25" s="11">
        <f>BenchmarkPV!B12</f>
        <v>0.17</v>
      </c>
      <c r="G25" s="8">
        <v>0</v>
      </c>
      <c r="H25" s="8">
        <f t="shared" si="10"/>
        <v>0</v>
      </c>
      <c r="I25" s="96">
        <f t="shared" si="5"/>
        <v>0</v>
      </c>
      <c r="J25" s="96">
        <f t="shared" si="6"/>
        <v>0</v>
      </c>
      <c r="K25" s="97"/>
      <c r="L25" s="7">
        <f>MIN(J25,F25)</f>
        <v>0</v>
      </c>
      <c r="M25" s="7">
        <f t="shared" si="8"/>
        <v>0</v>
      </c>
      <c r="N25" s="102"/>
      <c r="O25" s="102"/>
      <c r="P25" s="1"/>
      <c r="Q25" s="1"/>
    </row>
    <row r="26" spans="1:23" x14ac:dyDescent="0.3">
      <c r="A26" s="16">
        <f t="shared" si="9"/>
        <v>12</v>
      </c>
      <c r="B26" s="16">
        <v>1</v>
      </c>
      <c r="C26" s="10">
        <f>BenchmarkDemand!A13</f>
        <v>43297.25</v>
      </c>
      <c r="D26" s="12">
        <f>BenchmarkDemand!B13</f>
        <v>2.54</v>
      </c>
      <c r="E26" s="12">
        <f t="shared" si="4"/>
        <v>2.54</v>
      </c>
      <c r="F26" s="11">
        <f>BenchmarkPV!B13</f>
        <v>0.36</v>
      </c>
      <c r="G26" s="8">
        <v>0</v>
      </c>
      <c r="H26" s="8">
        <f t="shared" si="10"/>
        <v>0</v>
      </c>
      <c r="I26" s="96">
        <f t="shared" si="5"/>
        <v>0</v>
      </c>
      <c r="J26" s="96">
        <f t="shared" si="6"/>
        <v>0</v>
      </c>
      <c r="K26" s="97"/>
      <c r="L26" s="7">
        <f t="shared" si="7"/>
        <v>0</v>
      </c>
      <c r="M26" s="7">
        <f t="shared" si="8"/>
        <v>0</v>
      </c>
      <c r="N26" s="102"/>
      <c r="O26" s="102"/>
      <c r="P26" s="1"/>
      <c r="Q26" s="1"/>
    </row>
    <row r="27" spans="1:23" x14ac:dyDescent="0.3">
      <c r="A27" s="16">
        <f t="shared" si="9"/>
        <v>13</v>
      </c>
      <c r="B27" s="16">
        <v>1</v>
      </c>
      <c r="C27" s="10">
        <f>BenchmarkDemand!A14</f>
        <v>43297.270833333336</v>
      </c>
      <c r="D27" s="12">
        <f>BenchmarkDemand!B14</f>
        <v>2.69</v>
      </c>
      <c r="E27" s="12">
        <f t="shared" si="4"/>
        <v>2.69</v>
      </c>
      <c r="F27" s="11">
        <f>BenchmarkPV!B14</f>
        <v>0.95</v>
      </c>
      <c r="G27" s="8">
        <v>0</v>
      </c>
      <c r="H27" s="8">
        <f t="shared" si="10"/>
        <v>0</v>
      </c>
      <c r="I27" s="96">
        <f t="shared" si="5"/>
        <v>0</v>
      </c>
      <c r="J27" s="96">
        <f t="shared" si="6"/>
        <v>0</v>
      </c>
      <c r="K27" s="97"/>
      <c r="L27" s="7">
        <f t="shared" si="7"/>
        <v>0</v>
      </c>
      <c r="M27" s="7">
        <f t="shared" si="8"/>
        <v>0</v>
      </c>
      <c r="N27" s="102"/>
      <c r="O27" s="102"/>
      <c r="P27" s="1"/>
    </row>
    <row r="28" spans="1:23" x14ac:dyDescent="0.3">
      <c r="A28" s="16">
        <f t="shared" si="9"/>
        <v>14</v>
      </c>
      <c r="B28" s="16">
        <v>1</v>
      </c>
      <c r="C28" s="10">
        <f>BenchmarkDemand!A15</f>
        <v>43297.291666666664</v>
      </c>
      <c r="D28" s="12">
        <f>BenchmarkDemand!B15</f>
        <v>2.87</v>
      </c>
      <c r="E28" s="12">
        <f t="shared" si="4"/>
        <v>2.87</v>
      </c>
      <c r="F28" s="11">
        <f>BenchmarkPV!B15</f>
        <v>1.1200000000000001</v>
      </c>
      <c r="G28" s="8">
        <v>0</v>
      </c>
      <c r="H28" s="8">
        <f t="shared" si="10"/>
        <v>0</v>
      </c>
      <c r="I28" s="96">
        <f t="shared" si="5"/>
        <v>0</v>
      </c>
      <c r="J28" s="96">
        <f t="shared" si="6"/>
        <v>0</v>
      </c>
      <c r="K28" s="97"/>
      <c r="L28" s="7">
        <f t="shared" si="7"/>
        <v>0</v>
      </c>
      <c r="M28" s="7">
        <f t="shared" si="8"/>
        <v>0</v>
      </c>
      <c r="N28" s="102"/>
      <c r="O28" s="102"/>
      <c r="P28" s="1"/>
      <c r="Q28" s="1"/>
    </row>
    <row r="29" spans="1:23" x14ac:dyDescent="0.3">
      <c r="A29" s="16">
        <f t="shared" si="9"/>
        <v>15</v>
      </c>
      <c r="B29" s="16">
        <v>1</v>
      </c>
      <c r="C29" s="10">
        <f>BenchmarkDemand!A16</f>
        <v>43297.3125</v>
      </c>
      <c r="D29" s="12">
        <f>BenchmarkDemand!B16</f>
        <v>2.87</v>
      </c>
      <c r="E29" s="12">
        <f t="shared" si="4"/>
        <v>3.2743648140000001</v>
      </c>
      <c r="F29" s="11">
        <f>BenchmarkPV!B16</f>
        <v>1.04</v>
      </c>
      <c r="G29" s="8">
        <v>0.40436481400000002</v>
      </c>
      <c r="H29" s="8">
        <f t="shared" si="10"/>
        <v>0.20218240700000001</v>
      </c>
      <c r="I29" s="96">
        <f t="shared" si="5"/>
        <v>0</v>
      </c>
      <c r="J29" s="96">
        <f t="shared" si="6"/>
        <v>0.40436481400000002</v>
      </c>
      <c r="K29" s="97"/>
      <c r="L29" s="7">
        <f t="shared" si="7"/>
        <v>0.40436481400000002</v>
      </c>
      <c r="M29" s="7">
        <f t="shared" si="8"/>
        <v>0</v>
      </c>
      <c r="N29" s="102"/>
      <c r="O29" s="102"/>
      <c r="P29" s="1"/>
    </row>
    <row r="30" spans="1:23" x14ac:dyDescent="0.3">
      <c r="A30" s="16">
        <f t="shared" si="9"/>
        <v>16</v>
      </c>
      <c r="B30" s="16">
        <v>1</v>
      </c>
      <c r="C30" s="10">
        <f>BenchmarkDemand!A17</f>
        <v>43297.333333333336</v>
      </c>
      <c r="D30" s="12">
        <f>BenchmarkDemand!B17</f>
        <v>2.82</v>
      </c>
      <c r="E30" s="12">
        <f t="shared" si="4"/>
        <v>3.2353720200000002</v>
      </c>
      <c r="F30" s="11">
        <f>BenchmarkPV!B17</f>
        <v>1.45</v>
      </c>
      <c r="G30" s="8">
        <v>0.4153720200000004</v>
      </c>
      <c r="H30" s="8">
        <f t="shared" si="10"/>
        <v>0.40986841700000021</v>
      </c>
      <c r="I30" s="96">
        <f t="shared" si="5"/>
        <v>0</v>
      </c>
      <c r="J30" s="96">
        <f t="shared" si="6"/>
        <v>0.4153720200000004</v>
      </c>
      <c r="K30" s="97"/>
      <c r="L30" s="7">
        <f t="shared" si="7"/>
        <v>0.4153720200000004</v>
      </c>
      <c r="M30" s="7">
        <f t="shared" si="8"/>
        <v>0</v>
      </c>
      <c r="N30" s="102"/>
      <c r="O30" s="102"/>
      <c r="P30" s="1"/>
      <c r="Q30" s="32"/>
    </row>
    <row r="31" spans="1:23" x14ac:dyDescent="0.3">
      <c r="A31" s="16">
        <f t="shared" si="9"/>
        <v>17</v>
      </c>
      <c r="B31" s="16">
        <v>1</v>
      </c>
      <c r="C31" s="10">
        <f>BenchmarkDemand!A18</f>
        <v>43297.354166666664</v>
      </c>
      <c r="D31" s="12">
        <f>BenchmarkDemand!B18</f>
        <v>2.79</v>
      </c>
      <c r="E31" s="12">
        <f t="shared" si="4"/>
        <v>3.3493550550000002</v>
      </c>
      <c r="F31" s="11">
        <f>BenchmarkPV!B18</f>
        <v>1.25</v>
      </c>
      <c r="G31" s="8">
        <v>0.55935505500000016</v>
      </c>
      <c r="H31" s="8">
        <f t="shared" si="10"/>
        <v>0.68954594450000029</v>
      </c>
      <c r="I31" s="96">
        <f t="shared" si="5"/>
        <v>0</v>
      </c>
      <c r="J31" s="96">
        <f t="shared" si="6"/>
        <v>0.55935505500000016</v>
      </c>
      <c r="K31" s="97"/>
      <c r="L31" s="7">
        <f t="shared" si="7"/>
        <v>0.55935505500000016</v>
      </c>
      <c r="M31" s="7">
        <f t="shared" si="8"/>
        <v>0</v>
      </c>
      <c r="N31" s="102"/>
      <c r="O31" s="102"/>
      <c r="P31" s="1"/>
      <c r="S31" s="38"/>
      <c r="T31" s="38"/>
      <c r="U31" s="38"/>
      <c r="V31" s="38"/>
      <c r="W31" s="38"/>
    </row>
    <row r="32" spans="1:23" x14ac:dyDescent="0.3">
      <c r="A32" s="16">
        <f t="shared" si="9"/>
        <v>18</v>
      </c>
      <c r="B32" s="16">
        <v>1</v>
      </c>
      <c r="C32" s="10">
        <f>BenchmarkDemand!A19</f>
        <v>43297.375</v>
      </c>
      <c r="D32" s="12">
        <f>BenchmarkDemand!B19</f>
        <v>2.65</v>
      </c>
      <c r="E32" s="12">
        <f t="shared" si="4"/>
        <v>3.2447635300000002</v>
      </c>
      <c r="F32" s="11">
        <f>BenchmarkPV!B19</f>
        <v>1.67</v>
      </c>
      <c r="G32" s="8">
        <v>0.59476353000000026</v>
      </c>
      <c r="H32" s="8">
        <f t="shared" si="10"/>
        <v>0.98692770950000042</v>
      </c>
      <c r="I32" s="96">
        <f t="shared" si="5"/>
        <v>0</v>
      </c>
      <c r="J32" s="96">
        <f t="shared" si="6"/>
        <v>0.59476353000000026</v>
      </c>
      <c r="K32" s="97"/>
      <c r="L32" s="7">
        <f t="shared" si="7"/>
        <v>0.59476353000000026</v>
      </c>
      <c r="M32" s="7">
        <f t="shared" si="8"/>
        <v>0</v>
      </c>
      <c r="N32" s="102"/>
      <c r="O32" s="102"/>
      <c r="P32" s="1"/>
    </row>
    <row r="33" spans="1:28" x14ac:dyDescent="0.3">
      <c r="A33" s="16">
        <f t="shared" si="9"/>
        <v>19</v>
      </c>
      <c r="B33" s="16">
        <v>1</v>
      </c>
      <c r="C33" s="10">
        <f>BenchmarkDemand!A20</f>
        <v>43297.395833333336</v>
      </c>
      <c r="D33" s="12">
        <f>BenchmarkDemand!B20</f>
        <v>2.56</v>
      </c>
      <c r="E33" s="12">
        <f t="shared" si="4"/>
        <v>3.2421868010000003</v>
      </c>
      <c r="F33" s="11">
        <f>BenchmarkPV!B20</f>
        <v>2.2999999999999998</v>
      </c>
      <c r="G33" s="8">
        <v>0.68218680100000029</v>
      </c>
      <c r="H33" s="8">
        <f t="shared" si="10"/>
        <v>1.3280211100000006</v>
      </c>
      <c r="I33" s="96">
        <f t="shared" si="5"/>
        <v>0</v>
      </c>
      <c r="J33" s="96">
        <f t="shared" si="6"/>
        <v>0.68218680100000029</v>
      </c>
      <c r="K33" s="97"/>
      <c r="L33" s="7">
        <f t="shared" si="7"/>
        <v>0.68218680100000029</v>
      </c>
      <c r="M33" s="7">
        <f t="shared" si="8"/>
        <v>0</v>
      </c>
      <c r="N33" s="102"/>
      <c r="O33" s="102"/>
      <c r="P33" s="1"/>
      <c r="Q33" s="1"/>
    </row>
    <row r="34" spans="1:28" x14ac:dyDescent="0.3">
      <c r="A34" s="16">
        <f t="shared" si="9"/>
        <v>20</v>
      </c>
      <c r="B34" s="16">
        <v>1</v>
      </c>
      <c r="C34" s="10">
        <f>BenchmarkDemand!A21</f>
        <v>43297.416666666664</v>
      </c>
      <c r="D34" s="12">
        <f>BenchmarkDemand!B21</f>
        <v>2.56</v>
      </c>
      <c r="E34" s="12">
        <f t="shared" si="4"/>
        <v>3.2822741160000004</v>
      </c>
      <c r="F34" s="11">
        <f>BenchmarkPV!B21</f>
        <v>2.84</v>
      </c>
      <c r="G34" s="8">
        <v>0.72227411600000035</v>
      </c>
      <c r="H34" s="8">
        <f t="shared" si="10"/>
        <v>1.6891581680000007</v>
      </c>
      <c r="I34" s="96">
        <f t="shared" si="5"/>
        <v>0</v>
      </c>
      <c r="J34" s="96">
        <f t="shared" si="6"/>
        <v>0.72227411600000035</v>
      </c>
      <c r="K34" s="97"/>
      <c r="L34" s="7">
        <f t="shared" si="7"/>
        <v>0.72227411600000035</v>
      </c>
      <c r="M34" s="7">
        <f t="shared" si="8"/>
        <v>0</v>
      </c>
      <c r="N34" s="102"/>
      <c r="O34" s="102"/>
      <c r="P34" s="1"/>
      <c r="Q34" s="1"/>
    </row>
    <row r="35" spans="1:28" x14ac:dyDescent="0.3">
      <c r="A35" s="16">
        <f t="shared" si="9"/>
        <v>21</v>
      </c>
      <c r="B35" s="16">
        <v>1</v>
      </c>
      <c r="C35" s="10">
        <f>BenchmarkDemand!A22</f>
        <v>43297.4375</v>
      </c>
      <c r="D35" s="12">
        <f>BenchmarkDemand!B22</f>
        <v>2.52</v>
      </c>
      <c r="E35" s="12">
        <f t="shared" si="4"/>
        <v>3.2492387480000002</v>
      </c>
      <c r="F35" s="11">
        <f>BenchmarkPV!B22</f>
        <v>2.66</v>
      </c>
      <c r="G35" s="8">
        <v>0.72923874800000021</v>
      </c>
      <c r="H35" s="8">
        <f t="shared" si="10"/>
        <v>2.0537775420000006</v>
      </c>
      <c r="I35" s="96">
        <f t="shared" si="5"/>
        <v>0</v>
      </c>
      <c r="J35" s="96">
        <f t="shared" si="6"/>
        <v>0.72923874800000021</v>
      </c>
      <c r="K35" s="97"/>
      <c r="L35" s="7">
        <f t="shared" si="7"/>
        <v>0.72923874800000021</v>
      </c>
      <c r="M35" s="7">
        <f t="shared" si="8"/>
        <v>0</v>
      </c>
      <c r="N35" s="102"/>
      <c r="O35" s="102"/>
      <c r="P35" s="1"/>
      <c r="Q35" s="1"/>
    </row>
    <row r="36" spans="1:28" x14ac:dyDescent="0.3">
      <c r="A36" s="16">
        <f t="shared" si="9"/>
        <v>22</v>
      </c>
      <c r="B36" s="16">
        <v>1</v>
      </c>
      <c r="C36" s="10">
        <f>BenchmarkDemand!A23</f>
        <v>43297.458333333336</v>
      </c>
      <c r="D36" s="12">
        <f>BenchmarkDemand!B23</f>
        <v>2.74</v>
      </c>
      <c r="E36" s="12">
        <f t="shared" si="4"/>
        <v>3.4918774000000004</v>
      </c>
      <c r="F36" s="11">
        <f>BenchmarkPV!B23</f>
        <v>2.81</v>
      </c>
      <c r="G36" s="8">
        <v>0.75187740000000014</v>
      </c>
      <c r="H36" s="8">
        <f t="shared" si="10"/>
        <v>2.4297162420000005</v>
      </c>
      <c r="I36" s="96">
        <f t="shared" si="5"/>
        <v>0</v>
      </c>
      <c r="J36" s="96">
        <f t="shared" si="6"/>
        <v>0.75187740000000014</v>
      </c>
      <c r="K36" s="97"/>
      <c r="L36" s="7">
        <f t="shared" si="7"/>
        <v>0.75187740000000014</v>
      </c>
      <c r="M36" s="7">
        <f t="shared" si="8"/>
        <v>0</v>
      </c>
      <c r="N36" s="102"/>
      <c r="O36" s="102"/>
      <c r="P36" s="1"/>
      <c r="Q36" s="1"/>
    </row>
    <row r="37" spans="1:28" x14ac:dyDescent="0.3">
      <c r="A37" s="16">
        <f t="shared" si="9"/>
        <v>23</v>
      </c>
      <c r="B37" s="16">
        <v>1</v>
      </c>
      <c r="C37" s="10">
        <f>BenchmarkDemand!A24</f>
        <v>43297.479166666664</v>
      </c>
      <c r="D37" s="12">
        <f>BenchmarkDemand!B24</f>
        <v>2.85</v>
      </c>
      <c r="E37" s="12">
        <f t="shared" si="4"/>
        <v>3.6232124870000004</v>
      </c>
      <c r="F37" s="11">
        <f>BenchmarkPV!B24</f>
        <v>1.61</v>
      </c>
      <c r="G37" s="8">
        <v>0.77321248700000034</v>
      </c>
      <c r="H37" s="8">
        <f t="shared" si="10"/>
        <v>2.8163224855000006</v>
      </c>
      <c r="I37" s="96">
        <f t="shared" si="5"/>
        <v>0</v>
      </c>
      <c r="J37" s="96">
        <f t="shared" si="6"/>
        <v>0.77321248700000034</v>
      </c>
      <c r="K37" s="97"/>
      <c r="L37" s="7">
        <f t="shared" si="7"/>
        <v>0.77321248700000034</v>
      </c>
      <c r="M37" s="7">
        <f t="shared" si="8"/>
        <v>0</v>
      </c>
      <c r="N37" s="102"/>
      <c r="O37" s="102"/>
      <c r="P37" s="1"/>
      <c r="Q37" s="1"/>
    </row>
    <row r="38" spans="1:28" ht="16.2" customHeight="1" x14ac:dyDescent="0.3">
      <c r="A38" s="16">
        <f t="shared" si="9"/>
        <v>24</v>
      </c>
      <c r="B38" s="16">
        <v>1</v>
      </c>
      <c r="C38" s="10">
        <f>BenchmarkDemand!A25</f>
        <v>43297.5</v>
      </c>
      <c r="D38" s="12">
        <f>BenchmarkDemand!B25</f>
        <v>2.73</v>
      </c>
      <c r="E38" s="12">
        <f t="shared" si="4"/>
        <v>3.5466995730000002</v>
      </c>
      <c r="F38" s="11">
        <f>BenchmarkPV!B25</f>
        <v>2.15</v>
      </c>
      <c r="G38" s="8">
        <v>0.81669957300000018</v>
      </c>
      <c r="H38" s="8">
        <f t="shared" si="10"/>
        <v>3.2246722720000007</v>
      </c>
      <c r="I38" s="96">
        <f t="shared" si="5"/>
        <v>0</v>
      </c>
      <c r="J38" s="96">
        <f t="shared" si="6"/>
        <v>0.81669957300000018</v>
      </c>
      <c r="K38" s="97"/>
      <c r="L38" s="7">
        <f t="shared" si="7"/>
        <v>0.81669957300000018</v>
      </c>
      <c r="M38" s="7">
        <f t="shared" si="8"/>
        <v>0</v>
      </c>
      <c r="N38" s="102"/>
      <c r="O38" s="102"/>
      <c r="P38" s="1"/>
      <c r="Q38" s="1"/>
      <c r="Y38" s="3"/>
    </row>
    <row r="39" spans="1:28" x14ac:dyDescent="0.3">
      <c r="A39" s="16">
        <f t="shared" si="9"/>
        <v>25</v>
      </c>
      <c r="B39" s="16">
        <v>1</v>
      </c>
      <c r="C39" s="10">
        <f>BenchmarkDemand!A26</f>
        <v>43297.520833333336</v>
      </c>
      <c r="D39" s="12">
        <f>BenchmarkDemand!B26</f>
        <v>2.7</v>
      </c>
      <c r="E39" s="12">
        <f t="shared" si="4"/>
        <v>3.5594371700000003</v>
      </c>
      <c r="F39" s="11">
        <f>BenchmarkPV!B26</f>
        <v>1.48</v>
      </c>
      <c r="G39" s="8">
        <v>0.85943717000000008</v>
      </c>
      <c r="H39" s="8">
        <f t="shared" si="10"/>
        <v>3.654390857000001</v>
      </c>
      <c r="I39" s="96">
        <f t="shared" si="5"/>
        <v>0</v>
      </c>
      <c r="J39" s="96">
        <f t="shared" si="6"/>
        <v>0.85943717000000008</v>
      </c>
      <c r="K39" s="97"/>
      <c r="L39" s="7">
        <f t="shared" si="7"/>
        <v>0.85943717000000008</v>
      </c>
      <c r="M39" s="7">
        <f t="shared" si="8"/>
        <v>0</v>
      </c>
      <c r="N39" s="102"/>
      <c r="O39" s="102"/>
      <c r="P39" s="1"/>
      <c r="Q39" s="1"/>
      <c r="Y39" s="5"/>
    </row>
    <row r="40" spans="1:28" x14ac:dyDescent="0.3">
      <c r="A40" s="16">
        <f t="shared" si="9"/>
        <v>26</v>
      </c>
      <c r="B40" s="16">
        <v>1</v>
      </c>
      <c r="C40" s="10">
        <f>BenchmarkDemand!A27</f>
        <v>43297.541666666664</v>
      </c>
      <c r="D40" s="12">
        <f>BenchmarkDemand!B27</f>
        <v>2.62</v>
      </c>
      <c r="E40" s="12">
        <f t="shared" si="4"/>
        <v>3.5124585230000003</v>
      </c>
      <c r="F40" s="11">
        <f>BenchmarkPV!B27</f>
        <v>1.5</v>
      </c>
      <c r="G40" s="8">
        <v>0.89245852300000017</v>
      </c>
      <c r="H40" s="8">
        <f t="shared" si="10"/>
        <v>4.1006201185000011</v>
      </c>
      <c r="I40" s="96">
        <f t="shared" si="5"/>
        <v>0</v>
      </c>
      <c r="J40" s="96">
        <f t="shared" si="6"/>
        <v>0.89245852300000017</v>
      </c>
      <c r="K40" s="97"/>
      <c r="L40" s="7">
        <f t="shared" si="7"/>
        <v>0.89245852300000017</v>
      </c>
      <c r="M40" s="7">
        <f t="shared" si="8"/>
        <v>0</v>
      </c>
      <c r="N40" s="102"/>
      <c r="O40" s="102"/>
      <c r="P40" s="1"/>
      <c r="Q40" s="1"/>
    </row>
    <row r="41" spans="1:28" x14ac:dyDescent="0.3">
      <c r="A41" s="16">
        <f t="shared" si="9"/>
        <v>27</v>
      </c>
      <c r="B41" s="16">
        <v>1</v>
      </c>
      <c r="C41" s="10">
        <f>BenchmarkDemand!A28</f>
        <v>43297.5625</v>
      </c>
      <c r="D41" s="12">
        <f>BenchmarkDemand!B28</f>
        <v>2.4700000000000002</v>
      </c>
      <c r="E41" s="12">
        <f t="shared" si="4"/>
        <v>3.4208507920000004</v>
      </c>
      <c r="F41" s="11">
        <f>BenchmarkPV!B28</f>
        <v>1.75</v>
      </c>
      <c r="G41" s="8">
        <v>0.95085079200000022</v>
      </c>
      <c r="H41" s="8">
        <f t="shared" si="10"/>
        <v>4.5760455145000014</v>
      </c>
      <c r="I41" s="96">
        <f t="shared" si="5"/>
        <v>0</v>
      </c>
      <c r="J41" s="96">
        <f t="shared" si="6"/>
        <v>0.95085079200000022</v>
      </c>
      <c r="K41" s="97"/>
      <c r="L41" s="7">
        <f t="shared" si="7"/>
        <v>0.95085079200000022</v>
      </c>
      <c r="M41" s="7">
        <f t="shared" si="8"/>
        <v>0</v>
      </c>
      <c r="N41" s="102"/>
      <c r="O41" s="102"/>
      <c r="P41" s="1"/>
      <c r="Q41" s="1"/>
    </row>
    <row r="42" spans="1:28" x14ac:dyDescent="0.3">
      <c r="A42" s="16">
        <f t="shared" si="9"/>
        <v>28</v>
      </c>
      <c r="B42" s="16">
        <v>1</v>
      </c>
      <c r="C42" s="10">
        <f>BenchmarkDemand!A29</f>
        <v>43297.583333333336</v>
      </c>
      <c r="D42" s="12">
        <f>BenchmarkDemand!B29</f>
        <v>2.5499999999999998</v>
      </c>
      <c r="E42" s="12">
        <f t="shared" si="4"/>
        <v>3.4947716710000001</v>
      </c>
      <c r="F42" s="11">
        <f>BenchmarkPV!B29</f>
        <v>2.58</v>
      </c>
      <c r="G42" s="8">
        <v>0.94477167100000026</v>
      </c>
      <c r="H42" s="8">
        <f t="shared" si="10"/>
        <v>5.0484313500000013</v>
      </c>
      <c r="I42" s="96">
        <f t="shared" si="5"/>
        <v>0</v>
      </c>
      <c r="J42" s="96">
        <f t="shared" si="6"/>
        <v>0.94477167100000026</v>
      </c>
      <c r="K42" s="97"/>
      <c r="L42" s="7">
        <f t="shared" si="7"/>
        <v>0.94477167100000026</v>
      </c>
      <c r="M42" s="7">
        <f t="shared" si="8"/>
        <v>0</v>
      </c>
      <c r="N42" s="102"/>
      <c r="O42" s="102"/>
      <c r="P42" s="1"/>
      <c r="Q42" s="1"/>
    </row>
    <row r="43" spans="1:28" x14ac:dyDescent="0.3">
      <c r="A43" s="16">
        <f t="shared" si="9"/>
        <v>29</v>
      </c>
      <c r="B43" s="16">
        <v>1</v>
      </c>
      <c r="C43" s="10">
        <f>BenchmarkDemand!A30</f>
        <v>43297.604166666664</v>
      </c>
      <c r="D43" s="12">
        <f>BenchmarkDemand!B30</f>
        <v>2.78</v>
      </c>
      <c r="E43" s="12">
        <f t="shared" si="4"/>
        <v>3.715273593</v>
      </c>
      <c r="F43" s="11">
        <f>BenchmarkPV!B30</f>
        <v>1.45</v>
      </c>
      <c r="G43" s="8">
        <v>0.93527359300000024</v>
      </c>
      <c r="H43" s="8">
        <f t="shared" si="10"/>
        <v>5.5160681465000012</v>
      </c>
      <c r="I43" s="96">
        <f t="shared" si="5"/>
        <v>0</v>
      </c>
      <c r="J43" s="96">
        <f t="shared" si="6"/>
        <v>0.93527359300000024</v>
      </c>
      <c r="K43" s="97"/>
      <c r="L43" s="7">
        <f t="shared" si="7"/>
        <v>0.93527359300000024</v>
      </c>
      <c r="M43" s="7">
        <f t="shared" si="8"/>
        <v>0</v>
      </c>
      <c r="N43" s="102"/>
      <c r="O43" s="102"/>
      <c r="Q43" s="1"/>
    </row>
    <row r="44" spans="1:28" x14ac:dyDescent="0.3">
      <c r="A44" s="17">
        <f t="shared" si="9"/>
        <v>30</v>
      </c>
      <c r="B44" s="17">
        <v>1</v>
      </c>
      <c r="C44" s="10">
        <f>BenchmarkDemand!A31</f>
        <v>43297.625</v>
      </c>
      <c r="D44" s="12">
        <f>BenchmarkDemand!B31</f>
        <v>2.82</v>
      </c>
      <c r="E44" s="12">
        <f t="shared" si="4"/>
        <v>3.6651574920000001</v>
      </c>
      <c r="F44" s="11">
        <f>BenchmarkPV!B31</f>
        <v>2.2200000000000002</v>
      </c>
      <c r="G44" s="8">
        <v>0.84515749200000023</v>
      </c>
      <c r="H44" s="8">
        <f t="shared" si="10"/>
        <v>5.9386468925000013</v>
      </c>
      <c r="I44" s="96">
        <f t="shared" si="5"/>
        <v>0</v>
      </c>
      <c r="J44" s="96">
        <f t="shared" si="6"/>
        <v>0.84515749200000023</v>
      </c>
      <c r="K44" s="97"/>
      <c r="L44" s="21">
        <f t="shared" si="7"/>
        <v>0.84515749200000023</v>
      </c>
      <c r="M44" s="21">
        <f t="shared" si="8"/>
        <v>0</v>
      </c>
      <c r="N44" s="103"/>
      <c r="O44" s="103"/>
      <c r="P44" s="1"/>
      <c r="Q44" s="1"/>
    </row>
    <row r="45" spans="1:28" s="27" customFormat="1" ht="15" thickBot="1" x14ac:dyDescent="0.35">
      <c r="A45" s="23">
        <f t="shared" si="9"/>
        <v>31</v>
      </c>
      <c r="B45" s="23">
        <v>1</v>
      </c>
      <c r="C45" s="10">
        <f>BenchmarkDemand!A32</f>
        <v>43297.645833333336</v>
      </c>
      <c r="D45" s="12">
        <f>BenchmarkDemand!B32</f>
        <v>2.9</v>
      </c>
      <c r="E45" s="12">
        <f t="shared" si="4"/>
        <v>3.0227062149999973</v>
      </c>
      <c r="F45" s="108">
        <f>BenchmarkPV!B32</f>
        <v>2.54</v>
      </c>
      <c r="G45" s="43">
        <v>0.12270621499999734</v>
      </c>
      <c r="H45" s="43">
        <f t="shared" si="10"/>
        <v>6</v>
      </c>
      <c r="I45" s="96">
        <f>IF(G45&lt;0,G45,0)</f>
        <v>0</v>
      </c>
      <c r="J45" s="96">
        <f t="shared" si="6"/>
        <v>0.12270621499999734</v>
      </c>
      <c r="K45" s="98"/>
      <c r="L45" s="24">
        <f t="shared" si="7"/>
        <v>0.12270621499999734</v>
      </c>
      <c r="M45" s="24">
        <f t="shared" si="8"/>
        <v>0</v>
      </c>
      <c r="N45" s="104"/>
      <c r="O45" s="104"/>
      <c r="P45" s="25"/>
      <c r="Q45" s="25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s="22" customFormat="1" x14ac:dyDescent="0.3">
      <c r="A46" s="68">
        <f>A45+1</f>
        <v>32</v>
      </c>
      <c r="B46" s="68">
        <v>1</v>
      </c>
      <c r="C46" s="74">
        <f>BenchmarkDemand!A33</f>
        <v>43297.666666666664</v>
      </c>
      <c r="D46" s="12">
        <f>BenchmarkDemand!B33</f>
        <v>3.12</v>
      </c>
      <c r="E46" s="12">
        <f t="shared" si="4"/>
        <v>2.294259661090909</v>
      </c>
      <c r="F46" s="69">
        <f>BenchmarkPV!B33</f>
        <v>2.54</v>
      </c>
      <c r="G46" s="70">
        <v>-0.82574033890909115</v>
      </c>
      <c r="H46" s="70">
        <f t="shared" si="10"/>
        <v>5.5871298305454546</v>
      </c>
      <c r="I46" s="96">
        <f t="shared" si="5"/>
        <v>-0.82574033890909115</v>
      </c>
      <c r="J46" s="96">
        <f t="shared" si="6"/>
        <v>0</v>
      </c>
      <c r="K46" s="99"/>
      <c r="L46" s="72">
        <f t="shared" ref="L46:L62" si="11">MIN(J46,F46)</f>
        <v>0</v>
      </c>
      <c r="M46" s="72">
        <f t="shared" si="8"/>
        <v>0</v>
      </c>
      <c r="N46" s="105"/>
      <c r="O46" s="105"/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22" customFormat="1" x14ac:dyDescent="0.3">
      <c r="A47" s="73">
        <f t="shared" si="9"/>
        <v>33</v>
      </c>
      <c r="B47" s="73">
        <v>1</v>
      </c>
      <c r="C47" s="74">
        <f>BenchmarkDemand!A34</f>
        <v>43297.6875</v>
      </c>
      <c r="D47" s="12">
        <f>BenchmarkDemand!B34</f>
        <v>3.14</v>
      </c>
      <c r="E47" s="12">
        <f t="shared" si="4"/>
        <v>1.9916431470909091</v>
      </c>
      <c r="F47" s="75">
        <f>BenchmarkPV!B34</f>
        <v>1.83</v>
      </c>
      <c r="G47" s="76">
        <v>-1.1483568529090911</v>
      </c>
      <c r="H47" s="76">
        <f t="shared" si="10"/>
        <v>5.0129514040909093</v>
      </c>
      <c r="I47" s="96">
        <f t="shared" si="5"/>
        <v>-1.1483568529090911</v>
      </c>
      <c r="J47" s="96">
        <f t="shared" si="6"/>
        <v>0</v>
      </c>
      <c r="K47" s="97"/>
      <c r="L47" s="71">
        <f t="shared" si="11"/>
        <v>0</v>
      </c>
      <c r="M47" s="71">
        <f t="shared" si="8"/>
        <v>0</v>
      </c>
      <c r="N47" s="102"/>
      <c r="O47" s="102"/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22" customFormat="1" x14ac:dyDescent="0.3">
      <c r="A48" s="73">
        <f t="shared" si="9"/>
        <v>34</v>
      </c>
      <c r="B48" s="73">
        <v>1</v>
      </c>
      <c r="C48" s="74">
        <f>BenchmarkDemand!A35</f>
        <v>43297.708333333336</v>
      </c>
      <c r="D48" s="12">
        <f>BenchmarkDemand!B35</f>
        <v>3.1</v>
      </c>
      <c r="E48" s="12">
        <f t="shared" si="4"/>
        <v>1.933458231090909</v>
      </c>
      <c r="F48" s="75">
        <f>BenchmarkPV!B35</f>
        <v>1.52</v>
      </c>
      <c r="G48" s="76">
        <v>-1.1665417689090911</v>
      </c>
      <c r="H48" s="76">
        <f t="shared" si="10"/>
        <v>4.4296805196363636</v>
      </c>
      <c r="I48" s="96">
        <f t="shared" si="5"/>
        <v>-1.1665417689090911</v>
      </c>
      <c r="J48" s="96">
        <f t="shared" si="6"/>
        <v>0</v>
      </c>
      <c r="K48" s="97"/>
      <c r="L48" s="71">
        <f t="shared" si="11"/>
        <v>0</v>
      </c>
      <c r="M48" s="71">
        <f t="shared" si="8"/>
        <v>0</v>
      </c>
      <c r="N48" s="102"/>
      <c r="O48" s="102"/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22" customFormat="1" x14ac:dyDescent="0.3">
      <c r="A49" s="73">
        <f t="shared" si="9"/>
        <v>35</v>
      </c>
      <c r="B49" s="73">
        <v>1</v>
      </c>
      <c r="C49" s="74">
        <f>BenchmarkDemand!A36</f>
        <v>43297.729166666664</v>
      </c>
      <c r="D49" s="12">
        <f>BenchmarkDemand!B36</f>
        <v>3.08</v>
      </c>
      <c r="E49" s="12">
        <f t="shared" si="4"/>
        <v>1.7519857160909087</v>
      </c>
      <c r="F49" s="75">
        <f>BenchmarkPV!B36</f>
        <v>1.34</v>
      </c>
      <c r="G49" s="76">
        <v>-1.3280142839090914</v>
      </c>
      <c r="H49" s="76">
        <f t="shared" si="10"/>
        <v>3.7656733776818179</v>
      </c>
      <c r="I49" s="96">
        <f t="shared" si="5"/>
        <v>-1.3280142839090914</v>
      </c>
      <c r="J49" s="96">
        <f t="shared" si="6"/>
        <v>0</v>
      </c>
      <c r="K49" s="97"/>
      <c r="L49" s="71">
        <f t="shared" si="11"/>
        <v>0</v>
      </c>
      <c r="M49" s="71">
        <f t="shared" si="8"/>
        <v>0</v>
      </c>
      <c r="N49" s="102"/>
      <c r="O49" s="102"/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22" customFormat="1" x14ac:dyDescent="0.3">
      <c r="A50" s="73">
        <f t="shared" si="9"/>
        <v>36</v>
      </c>
      <c r="B50" s="73">
        <v>1</v>
      </c>
      <c r="C50" s="74">
        <f>BenchmarkDemand!A37</f>
        <v>43297.75</v>
      </c>
      <c r="D50" s="12">
        <f>BenchmarkDemand!B37</f>
        <v>3.05</v>
      </c>
      <c r="E50" s="12">
        <f t="shared" si="4"/>
        <v>1.7379037390909087</v>
      </c>
      <c r="F50" s="75">
        <f>BenchmarkPV!B37</f>
        <v>0.79</v>
      </c>
      <c r="G50" s="76">
        <v>-1.3120962609090911</v>
      </c>
      <c r="H50" s="76">
        <f t="shared" si="10"/>
        <v>3.1096252472272723</v>
      </c>
      <c r="I50" s="96">
        <f t="shared" si="5"/>
        <v>-1.3120962609090911</v>
      </c>
      <c r="J50" s="96">
        <f t="shared" si="6"/>
        <v>0</v>
      </c>
      <c r="K50" s="97"/>
      <c r="L50" s="71">
        <f t="shared" si="11"/>
        <v>0</v>
      </c>
      <c r="M50" s="71">
        <f t="shared" si="8"/>
        <v>0</v>
      </c>
      <c r="N50" s="102"/>
      <c r="O50" s="102"/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22" customFormat="1" x14ac:dyDescent="0.3">
      <c r="A51" s="73">
        <f t="shared" si="9"/>
        <v>37</v>
      </c>
      <c r="B51" s="73">
        <v>1</v>
      </c>
      <c r="C51" s="74">
        <f>BenchmarkDemand!A38</f>
        <v>43297.770833333336</v>
      </c>
      <c r="D51" s="12">
        <f>BenchmarkDemand!B38</f>
        <v>2.96</v>
      </c>
      <c r="E51" s="12">
        <f t="shared" si="4"/>
        <v>1.7465881870909086</v>
      </c>
      <c r="F51" s="75">
        <f>BenchmarkPV!B38</f>
        <v>0.36</v>
      </c>
      <c r="G51" s="76">
        <v>-1.2134118129090914</v>
      </c>
      <c r="H51" s="76">
        <f t="shared" si="10"/>
        <v>2.5029193407727268</v>
      </c>
      <c r="I51" s="96">
        <f t="shared" si="5"/>
        <v>-1.2134118129090914</v>
      </c>
      <c r="J51" s="96">
        <f t="shared" si="6"/>
        <v>0</v>
      </c>
      <c r="K51" s="97"/>
      <c r="L51" s="71">
        <f t="shared" si="11"/>
        <v>0</v>
      </c>
      <c r="M51" s="71">
        <f t="shared" si="8"/>
        <v>0</v>
      </c>
      <c r="N51" s="102"/>
      <c r="O51" s="102"/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22" customFormat="1" x14ac:dyDescent="0.3">
      <c r="A52" s="73">
        <f t="shared" si="9"/>
        <v>38</v>
      </c>
      <c r="B52" s="73">
        <v>1</v>
      </c>
      <c r="C52" s="74">
        <f>BenchmarkDemand!A39</f>
        <v>43297.791666666664</v>
      </c>
      <c r="D52" s="12">
        <f>BenchmarkDemand!B39</f>
        <v>2.84</v>
      </c>
      <c r="E52" s="12">
        <f t="shared" si="4"/>
        <v>1.6939056570909088</v>
      </c>
      <c r="F52" s="75">
        <f>BenchmarkPV!B39</f>
        <v>0.13</v>
      </c>
      <c r="G52" s="76">
        <v>-1.1460943429090911</v>
      </c>
      <c r="H52" s="76">
        <f t="shared" si="10"/>
        <v>1.9298721693181813</v>
      </c>
      <c r="I52" s="96">
        <f t="shared" si="5"/>
        <v>-1.1460943429090911</v>
      </c>
      <c r="J52" s="96">
        <f t="shared" si="6"/>
        <v>0</v>
      </c>
      <c r="K52" s="97"/>
      <c r="L52" s="71">
        <f t="shared" si="11"/>
        <v>0</v>
      </c>
      <c r="M52" s="71">
        <f t="shared" si="8"/>
        <v>0</v>
      </c>
      <c r="N52" s="102"/>
      <c r="O52" s="102"/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22" customFormat="1" x14ac:dyDescent="0.3">
      <c r="A53" s="73">
        <f t="shared" si="9"/>
        <v>39</v>
      </c>
      <c r="B53" s="73">
        <v>1</v>
      </c>
      <c r="C53" s="74">
        <f>BenchmarkDemand!A40</f>
        <v>43297.8125</v>
      </c>
      <c r="D53" s="12">
        <f>BenchmarkDemand!B40</f>
        <v>2.82</v>
      </c>
      <c r="E53" s="12">
        <f t="shared" si="4"/>
        <v>1.7563812080909087</v>
      </c>
      <c r="F53" s="75">
        <f>BenchmarkPV!B40</f>
        <v>0.05</v>
      </c>
      <c r="G53" s="76">
        <v>-1.0636187919090911</v>
      </c>
      <c r="H53" s="76">
        <f t="shared" si="10"/>
        <v>1.3980627733636357</v>
      </c>
      <c r="I53" s="96">
        <f t="shared" si="5"/>
        <v>-1.0636187919090911</v>
      </c>
      <c r="J53" s="96">
        <f t="shared" si="6"/>
        <v>0</v>
      </c>
      <c r="K53" s="97"/>
      <c r="L53" s="71">
        <f t="shared" si="11"/>
        <v>0</v>
      </c>
      <c r="M53" s="71">
        <f t="shared" si="8"/>
        <v>0</v>
      </c>
      <c r="N53" s="102"/>
      <c r="O53" s="102"/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22" customFormat="1" x14ac:dyDescent="0.3">
      <c r="A54" s="73">
        <f t="shared" si="9"/>
        <v>40</v>
      </c>
      <c r="B54" s="73">
        <v>1</v>
      </c>
      <c r="C54" s="74">
        <f>BenchmarkDemand!A41</f>
        <v>43297.833333333336</v>
      </c>
      <c r="D54" s="12">
        <f>BenchmarkDemand!B41</f>
        <v>2.75</v>
      </c>
      <c r="E54" s="12">
        <f t="shared" si="4"/>
        <v>1.7304187270909086</v>
      </c>
      <c r="F54" s="75">
        <f>BenchmarkPV!B41</f>
        <v>0.01</v>
      </c>
      <c r="G54" s="76">
        <v>-1.0195812729090914</v>
      </c>
      <c r="H54" s="76">
        <f t="shared" si="10"/>
        <v>0.88827213690909002</v>
      </c>
      <c r="I54" s="96">
        <f t="shared" si="5"/>
        <v>-1.0195812729090914</v>
      </c>
      <c r="J54" s="96">
        <f t="shared" si="6"/>
        <v>0</v>
      </c>
      <c r="K54" s="97"/>
      <c r="L54" s="71">
        <f t="shared" si="11"/>
        <v>0</v>
      </c>
      <c r="M54" s="71">
        <f t="shared" si="8"/>
        <v>0</v>
      </c>
      <c r="N54" s="102"/>
      <c r="O54" s="102"/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22" customFormat="1" x14ac:dyDescent="0.3">
      <c r="A55" s="73">
        <f t="shared" si="9"/>
        <v>41</v>
      </c>
      <c r="B55" s="73">
        <v>1</v>
      </c>
      <c r="C55" s="74">
        <f>BenchmarkDemand!A42</f>
        <v>43297.854166666664</v>
      </c>
      <c r="D55" s="12">
        <f>BenchmarkDemand!B42</f>
        <v>2.75</v>
      </c>
      <c r="E55" s="12">
        <f t="shared" si="4"/>
        <v>1.8158714050909088</v>
      </c>
      <c r="F55" s="75">
        <f>BenchmarkPV!B42</f>
        <v>0</v>
      </c>
      <c r="G55" s="76">
        <v>-0.93412859490909117</v>
      </c>
      <c r="H55" s="76">
        <f t="shared" si="10"/>
        <v>0.42120783945454443</v>
      </c>
      <c r="I55" s="96">
        <f t="shared" si="5"/>
        <v>-0.93412859490909117</v>
      </c>
      <c r="J55" s="96">
        <f t="shared" si="6"/>
        <v>0</v>
      </c>
      <c r="K55" s="97"/>
      <c r="L55" s="71">
        <f t="shared" si="11"/>
        <v>0</v>
      </c>
      <c r="M55" s="71">
        <f t="shared" si="8"/>
        <v>0</v>
      </c>
      <c r="N55" s="102"/>
      <c r="O55" s="102"/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28" customFormat="1" ht="15" thickBot="1" x14ac:dyDescent="0.35">
      <c r="A56" s="77">
        <f t="shared" si="9"/>
        <v>42</v>
      </c>
      <c r="B56" s="77">
        <v>1</v>
      </c>
      <c r="C56" s="74">
        <f>BenchmarkDemand!A43</f>
        <v>43297.875</v>
      </c>
      <c r="D56" s="12">
        <f>BenchmarkDemand!B43</f>
        <v>2.63</v>
      </c>
      <c r="E56" s="12">
        <f t="shared" si="4"/>
        <v>1.787584321090911</v>
      </c>
      <c r="F56" s="109">
        <f>BenchmarkPV!B43</f>
        <v>0</v>
      </c>
      <c r="G56" s="78">
        <v>-0.84241567890908886</v>
      </c>
      <c r="H56" s="78">
        <f t="shared" si="10"/>
        <v>0</v>
      </c>
      <c r="I56" s="96">
        <f t="shared" si="5"/>
        <v>-0.84241567890908886</v>
      </c>
      <c r="J56" s="96">
        <f t="shared" si="6"/>
        <v>0</v>
      </c>
      <c r="K56" s="98"/>
      <c r="L56" s="79">
        <f t="shared" si="11"/>
        <v>0</v>
      </c>
      <c r="M56" s="79">
        <f t="shared" si="8"/>
        <v>0</v>
      </c>
      <c r="N56" s="104"/>
      <c r="O56" s="104"/>
      <c r="P56" s="25"/>
      <c r="Q56" s="25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x14ac:dyDescent="0.3">
      <c r="A57" s="18">
        <f t="shared" si="9"/>
        <v>43</v>
      </c>
      <c r="B57" s="18">
        <v>1</v>
      </c>
      <c r="C57" s="10">
        <f>BenchmarkDemand!A44</f>
        <v>43297.895833333336</v>
      </c>
      <c r="D57" s="12">
        <f>BenchmarkDemand!B44</f>
        <v>2.37</v>
      </c>
      <c r="E57" s="12">
        <f t="shared" si="4"/>
        <v>2.37</v>
      </c>
      <c r="F57" s="19">
        <f>BenchmarkPV!B44</f>
        <v>0</v>
      </c>
      <c r="G57" s="39">
        <v>0</v>
      </c>
      <c r="H57" s="39">
        <f t="shared" si="10"/>
        <v>0</v>
      </c>
      <c r="I57" s="96">
        <f t="shared" si="5"/>
        <v>0</v>
      </c>
      <c r="J57" s="96">
        <f t="shared" si="6"/>
        <v>0</v>
      </c>
      <c r="K57" s="99"/>
      <c r="L57" s="20">
        <f t="shared" si="11"/>
        <v>0</v>
      </c>
      <c r="M57" s="20">
        <f t="shared" si="8"/>
        <v>0</v>
      </c>
      <c r="N57" s="105"/>
      <c r="O57" s="105"/>
      <c r="P57" s="1"/>
      <c r="Q57" s="1"/>
    </row>
    <row r="58" spans="1:28" x14ac:dyDescent="0.3">
      <c r="A58" s="16">
        <f t="shared" si="9"/>
        <v>44</v>
      </c>
      <c r="B58" s="16">
        <v>1</v>
      </c>
      <c r="C58" s="10">
        <f>BenchmarkDemand!A45</f>
        <v>43297.916666666664</v>
      </c>
      <c r="D58" s="12">
        <f>BenchmarkDemand!B45</f>
        <v>2.09</v>
      </c>
      <c r="E58" s="12">
        <f t="shared" si="4"/>
        <v>2.09</v>
      </c>
      <c r="F58" s="11">
        <f>BenchmarkPV!B45</f>
        <v>0</v>
      </c>
      <c r="G58" s="8">
        <v>0</v>
      </c>
      <c r="H58" s="8">
        <f t="shared" si="10"/>
        <v>0</v>
      </c>
      <c r="I58" s="96">
        <f t="shared" si="5"/>
        <v>0</v>
      </c>
      <c r="J58" s="96">
        <f t="shared" si="6"/>
        <v>0</v>
      </c>
      <c r="K58" s="97"/>
      <c r="L58" s="7">
        <f t="shared" si="11"/>
        <v>0</v>
      </c>
      <c r="M58" s="7">
        <f t="shared" si="8"/>
        <v>0</v>
      </c>
      <c r="N58" s="102"/>
      <c r="O58" s="102"/>
      <c r="P58" s="1"/>
      <c r="Q58" s="1"/>
    </row>
    <row r="59" spans="1:28" x14ac:dyDescent="0.3">
      <c r="A59" s="16">
        <f t="shared" si="9"/>
        <v>45</v>
      </c>
      <c r="B59" s="16">
        <v>1</v>
      </c>
      <c r="C59" s="10">
        <f>BenchmarkDemand!A46</f>
        <v>43297.9375</v>
      </c>
      <c r="D59" s="12">
        <f>BenchmarkDemand!B46</f>
        <v>1.86</v>
      </c>
      <c r="E59" s="12">
        <f t="shared" si="4"/>
        <v>1.86</v>
      </c>
      <c r="F59" s="11">
        <f>BenchmarkPV!B46</f>
        <v>0</v>
      </c>
      <c r="G59" s="8">
        <v>0</v>
      </c>
      <c r="H59" s="8">
        <f t="shared" si="10"/>
        <v>0</v>
      </c>
      <c r="I59" s="96">
        <f t="shared" si="5"/>
        <v>0</v>
      </c>
      <c r="J59" s="96">
        <f t="shared" si="6"/>
        <v>0</v>
      </c>
      <c r="K59" s="97"/>
      <c r="L59" s="7">
        <f t="shared" si="11"/>
        <v>0</v>
      </c>
      <c r="M59" s="7">
        <f t="shared" si="8"/>
        <v>0</v>
      </c>
      <c r="N59" s="102"/>
      <c r="O59" s="102"/>
      <c r="P59" s="1"/>
      <c r="Q59" s="1"/>
    </row>
    <row r="60" spans="1:28" s="4" customFormat="1" x14ac:dyDescent="0.3">
      <c r="A60" s="16">
        <f t="shared" si="9"/>
        <v>46</v>
      </c>
      <c r="B60" s="16">
        <v>1</v>
      </c>
      <c r="C60" s="10">
        <f>BenchmarkDemand!A47</f>
        <v>43297.958333333336</v>
      </c>
      <c r="D60" s="12">
        <f>BenchmarkDemand!B47</f>
        <v>1.82</v>
      </c>
      <c r="E60" s="12">
        <f t="shared" si="4"/>
        <v>1.82</v>
      </c>
      <c r="F60" s="11">
        <f>BenchmarkPV!B47</f>
        <v>0</v>
      </c>
      <c r="G60" s="8">
        <v>0</v>
      </c>
      <c r="H60" s="8">
        <f t="shared" si="10"/>
        <v>0</v>
      </c>
      <c r="I60" s="96">
        <f t="shared" si="5"/>
        <v>0</v>
      </c>
      <c r="J60" s="96">
        <f t="shared" si="6"/>
        <v>0</v>
      </c>
      <c r="K60" s="97"/>
      <c r="L60" s="7">
        <f t="shared" si="11"/>
        <v>0</v>
      </c>
      <c r="M60" s="7">
        <f t="shared" si="8"/>
        <v>0</v>
      </c>
      <c r="N60" s="102"/>
      <c r="O60" s="102"/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17">
        <f t="shared" si="9"/>
        <v>47</v>
      </c>
      <c r="B61" s="17">
        <v>1</v>
      </c>
      <c r="C61" s="10">
        <f>BenchmarkDemand!A48</f>
        <v>43297.979166666664</v>
      </c>
      <c r="D61" s="12">
        <f>BenchmarkDemand!B48</f>
        <v>1.74</v>
      </c>
      <c r="E61" s="12">
        <f t="shared" si="4"/>
        <v>1.74</v>
      </c>
      <c r="F61" s="11">
        <f>BenchmarkPV!B48</f>
        <v>0</v>
      </c>
      <c r="G61" s="8">
        <v>0</v>
      </c>
      <c r="H61" s="8">
        <f t="shared" si="10"/>
        <v>0</v>
      </c>
      <c r="I61" s="96">
        <f t="shared" si="5"/>
        <v>0</v>
      </c>
      <c r="J61" s="96">
        <f t="shared" si="6"/>
        <v>0</v>
      </c>
      <c r="K61" s="97"/>
      <c r="L61" s="7">
        <f t="shared" si="11"/>
        <v>0</v>
      </c>
      <c r="M61" s="7">
        <f t="shared" si="8"/>
        <v>0</v>
      </c>
      <c r="N61" s="103"/>
      <c r="O61" s="103"/>
      <c r="P61" s="1"/>
      <c r="Q61" s="1"/>
    </row>
    <row r="62" spans="1:28" s="42" customFormat="1" ht="15" thickBot="1" x14ac:dyDescent="0.35">
      <c r="A62" s="114">
        <f t="shared" si="9"/>
        <v>48</v>
      </c>
      <c r="B62" s="114">
        <v>1</v>
      </c>
      <c r="C62" s="115">
        <f>BenchmarkDemand!A49</f>
        <v>43298</v>
      </c>
      <c r="D62" s="116">
        <f>BenchmarkDemand!B49</f>
        <v>1.71</v>
      </c>
      <c r="E62" s="116">
        <f t="shared" si="4"/>
        <v>1.71</v>
      </c>
      <c r="F62" s="117">
        <f>BenchmarkPV!B49</f>
        <v>0</v>
      </c>
      <c r="G62" s="118">
        <v>0</v>
      </c>
      <c r="H62" s="118">
        <f t="shared" si="10"/>
        <v>0</v>
      </c>
      <c r="I62" s="119">
        <f t="shared" si="5"/>
        <v>0</v>
      </c>
      <c r="J62" s="119">
        <f t="shared" si="6"/>
        <v>0</v>
      </c>
      <c r="K62" s="120"/>
      <c r="L62" s="131">
        <f t="shared" si="11"/>
        <v>0</v>
      </c>
      <c r="M62" s="131">
        <f t="shared" si="8"/>
        <v>0</v>
      </c>
      <c r="N62" s="122"/>
      <c r="O62" s="122"/>
      <c r="P62" s="58"/>
      <c r="Q62" s="58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</row>
    <row r="63" spans="1:28" s="67" customFormat="1" x14ac:dyDescent="0.3">
      <c r="A63" s="61">
        <v>1</v>
      </c>
      <c r="B63" s="61">
        <v>2</v>
      </c>
      <c r="C63" s="62">
        <f>BenchmarkDemand!A50</f>
        <v>43298.020833333336</v>
      </c>
      <c r="D63" s="124">
        <f>BenchmarkDemand!B50</f>
        <v>1.61</v>
      </c>
      <c r="E63" s="124">
        <f t="shared" si="4"/>
        <v>1.61</v>
      </c>
      <c r="F63" s="63">
        <f>BenchmarkPV!B50</f>
        <v>0</v>
      </c>
      <c r="G63" s="64">
        <v>0</v>
      </c>
      <c r="H63" s="64">
        <f t="shared" si="10"/>
        <v>0</v>
      </c>
      <c r="I63" s="65">
        <f t="shared" si="5"/>
        <v>0</v>
      </c>
      <c r="J63" s="65">
        <f t="shared" si="6"/>
        <v>0</v>
      </c>
      <c r="K63" s="66"/>
      <c r="L63" s="65">
        <f t="shared" ref="L63:L93" si="12">MIN(J63,F63)</f>
        <v>0</v>
      </c>
      <c r="M63" s="65">
        <f>J63-L63</f>
        <v>0</v>
      </c>
      <c r="N63" s="66"/>
      <c r="O63" s="66"/>
      <c r="P63" s="66"/>
      <c r="Q63" s="66"/>
    </row>
    <row r="64" spans="1:28" x14ac:dyDescent="0.3">
      <c r="A64" s="16">
        <f>A63+1</f>
        <v>2</v>
      </c>
      <c r="B64" s="16">
        <v>2</v>
      </c>
      <c r="C64" s="10">
        <f>BenchmarkDemand!A51</f>
        <v>43298.041666666664</v>
      </c>
      <c r="D64" s="12">
        <f>BenchmarkDemand!B51</f>
        <v>1.56</v>
      </c>
      <c r="E64" s="12">
        <f t="shared" si="4"/>
        <v>1.56</v>
      </c>
      <c r="F64" s="11">
        <f>BenchmarkPV!B51</f>
        <v>0</v>
      </c>
      <c r="G64" s="8">
        <v>0</v>
      </c>
      <c r="H64" s="8">
        <f t="shared" si="10"/>
        <v>0</v>
      </c>
      <c r="I64" s="96">
        <f t="shared" si="5"/>
        <v>0</v>
      </c>
      <c r="J64" s="96">
        <f t="shared" si="6"/>
        <v>0</v>
      </c>
      <c r="K64" s="97"/>
      <c r="L64" s="7">
        <f t="shared" si="12"/>
        <v>0</v>
      </c>
      <c r="M64" s="7">
        <f t="shared" ref="M64:M93" si="13">J64-L64</f>
        <v>0</v>
      </c>
      <c r="N64" s="102"/>
      <c r="O64" s="102"/>
      <c r="P64" s="1"/>
      <c r="Q64" s="1"/>
    </row>
    <row r="65" spans="1:17" x14ac:dyDescent="0.3">
      <c r="A65" s="16">
        <f t="shared" ref="A65:A110" si="14">A64+1</f>
        <v>3</v>
      </c>
      <c r="B65" s="16">
        <v>2</v>
      </c>
      <c r="C65" s="10">
        <f>BenchmarkDemand!A52</f>
        <v>43298.0625</v>
      </c>
      <c r="D65" s="12">
        <f>BenchmarkDemand!B52</f>
        <v>1.47</v>
      </c>
      <c r="E65" s="12">
        <f t="shared" si="4"/>
        <v>1.47</v>
      </c>
      <c r="F65" s="11">
        <f>BenchmarkPV!B52</f>
        <v>0</v>
      </c>
      <c r="G65" s="8">
        <v>0</v>
      </c>
      <c r="H65" s="8">
        <f t="shared" si="10"/>
        <v>0</v>
      </c>
      <c r="I65" s="96">
        <f t="shared" si="5"/>
        <v>0</v>
      </c>
      <c r="J65" s="96">
        <f t="shared" si="6"/>
        <v>0</v>
      </c>
      <c r="K65" s="97"/>
      <c r="L65" s="7">
        <f t="shared" si="12"/>
        <v>0</v>
      </c>
      <c r="M65" s="7">
        <f t="shared" si="13"/>
        <v>0</v>
      </c>
      <c r="N65" s="102"/>
      <c r="O65" s="102"/>
      <c r="P65" s="1"/>
      <c r="Q65" s="1"/>
    </row>
    <row r="66" spans="1:17" x14ac:dyDescent="0.3">
      <c r="A66" s="16">
        <f t="shared" si="14"/>
        <v>4</v>
      </c>
      <c r="B66" s="16">
        <v>2</v>
      </c>
      <c r="C66" s="10">
        <f>BenchmarkDemand!A53</f>
        <v>43298.083333333336</v>
      </c>
      <c r="D66" s="12">
        <f>BenchmarkDemand!B53</f>
        <v>1.47</v>
      </c>
      <c r="E66" s="12">
        <f t="shared" si="4"/>
        <v>1.47</v>
      </c>
      <c r="F66" s="11">
        <f>BenchmarkPV!B53</f>
        <v>0</v>
      </c>
      <c r="G66" s="8">
        <v>0</v>
      </c>
      <c r="H66" s="8">
        <f t="shared" si="10"/>
        <v>0</v>
      </c>
      <c r="I66" s="96">
        <f t="shared" si="5"/>
        <v>0</v>
      </c>
      <c r="J66" s="96">
        <f t="shared" si="6"/>
        <v>0</v>
      </c>
      <c r="K66" s="97"/>
      <c r="L66" s="7">
        <f t="shared" si="12"/>
        <v>0</v>
      </c>
      <c r="M66" s="7">
        <f t="shared" si="13"/>
        <v>0</v>
      </c>
      <c r="N66" s="102"/>
      <c r="O66" s="102"/>
      <c r="P66" s="1"/>
      <c r="Q66" s="1"/>
    </row>
    <row r="67" spans="1:17" x14ac:dyDescent="0.3">
      <c r="A67" s="16">
        <f t="shared" si="14"/>
        <v>5</v>
      </c>
      <c r="B67" s="16">
        <v>2</v>
      </c>
      <c r="C67" s="10">
        <f>BenchmarkDemand!A54</f>
        <v>43298.104166666664</v>
      </c>
      <c r="D67" s="12">
        <f>BenchmarkDemand!B54</f>
        <v>1.47</v>
      </c>
      <c r="E67" s="12">
        <f t="shared" si="4"/>
        <v>1.47</v>
      </c>
      <c r="F67" s="11">
        <f>BenchmarkPV!B54</f>
        <v>0</v>
      </c>
      <c r="G67" s="8">
        <v>0</v>
      </c>
      <c r="H67" s="8">
        <f t="shared" si="10"/>
        <v>0</v>
      </c>
      <c r="I67" s="96">
        <f t="shared" si="5"/>
        <v>0</v>
      </c>
      <c r="J67" s="96">
        <f t="shared" si="6"/>
        <v>0</v>
      </c>
      <c r="K67" s="97"/>
      <c r="L67" s="7">
        <f t="shared" si="12"/>
        <v>0</v>
      </c>
      <c r="M67" s="7">
        <f t="shared" si="13"/>
        <v>0</v>
      </c>
      <c r="N67" s="102"/>
      <c r="O67" s="102"/>
      <c r="P67" s="1"/>
      <c r="Q67" s="1"/>
    </row>
    <row r="68" spans="1:17" x14ac:dyDescent="0.3">
      <c r="A68" s="16">
        <f t="shared" si="14"/>
        <v>6</v>
      </c>
      <c r="B68" s="16">
        <v>2</v>
      </c>
      <c r="C68" s="10">
        <f>BenchmarkDemand!A55</f>
        <v>43298.125</v>
      </c>
      <c r="D68" s="12">
        <f>BenchmarkDemand!B55</f>
        <v>1.47</v>
      </c>
      <c r="E68" s="12">
        <f t="shared" si="4"/>
        <v>1.47</v>
      </c>
      <c r="F68" s="11">
        <f>BenchmarkPV!B55</f>
        <v>0</v>
      </c>
      <c r="G68" s="8">
        <v>0</v>
      </c>
      <c r="H68" s="8">
        <f t="shared" si="10"/>
        <v>0</v>
      </c>
      <c r="I68" s="96">
        <f t="shared" si="5"/>
        <v>0</v>
      </c>
      <c r="J68" s="96">
        <f t="shared" si="6"/>
        <v>0</v>
      </c>
      <c r="K68" s="97"/>
      <c r="L68" s="7">
        <f t="shared" si="12"/>
        <v>0</v>
      </c>
      <c r="M68" s="7">
        <f t="shared" si="13"/>
        <v>0</v>
      </c>
      <c r="N68" s="102"/>
      <c r="O68" s="102"/>
      <c r="P68" s="1"/>
      <c r="Q68" s="1"/>
    </row>
    <row r="69" spans="1:17" x14ac:dyDescent="0.3">
      <c r="A69" s="16">
        <f t="shared" si="14"/>
        <v>7</v>
      </c>
      <c r="B69" s="16">
        <v>2</v>
      </c>
      <c r="C69" s="10">
        <f>BenchmarkDemand!A56</f>
        <v>43298.145833333336</v>
      </c>
      <c r="D69" s="12">
        <f>BenchmarkDemand!B56</f>
        <v>1.47</v>
      </c>
      <c r="E69" s="12">
        <f t="shared" si="4"/>
        <v>1.47</v>
      </c>
      <c r="F69" s="11">
        <f>BenchmarkPV!B56</f>
        <v>0</v>
      </c>
      <c r="G69" s="8">
        <v>0</v>
      </c>
      <c r="H69" s="8">
        <f t="shared" si="10"/>
        <v>0</v>
      </c>
      <c r="I69" s="96">
        <f t="shared" si="5"/>
        <v>0</v>
      </c>
      <c r="J69" s="96">
        <f t="shared" si="6"/>
        <v>0</v>
      </c>
      <c r="K69" s="97"/>
      <c r="L69" s="7">
        <f t="shared" si="12"/>
        <v>0</v>
      </c>
      <c r="M69" s="7">
        <f t="shared" si="13"/>
        <v>0</v>
      </c>
      <c r="N69" s="102"/>
      <c r="O69" s="102"/>
      <c r="P69" s="1"/>
      <c r="Q69" s="1"/>
    </row>
    <row r="70" spans="1:17" x14ac:dyDescent="0.3">
      <c r="A70" s="16">
        <f t="shared" si="14"/>
        <v>8</v>
      </c>
      <c r="B70" s="16">
        <v>2</v>
      </c>
      <c r="C70" s="10">
        <f>BenchmarkDemand!A57</f>
        <v>43298.166666666664</v>
      </c>
      <c r="D70" s="12">
        <f>BenchmarkDemand!B57</f>
        <v>1.59</v>
      </c>
      <c r="E70" s="12">
        <f t="shared" si="4"/>
        <v>1.59</v>
      </c>
      <c r="F70" s="11">
        <f>BenchmarkPV!B57</f>
        <v>0</v>
      </c>
      <c r="G70" s="8">
        <v>0</v>
      </c>
      <c r="H70" s="8">
        <f t="shared" si="10"/>
        <v>0</v>
      </c>
      <c r="I70" s="96">
        <f t="shared" si="5"/>
        <v>0</v>
      </c>
      <c r="J70" s="96">
        <f t="shared" si="6"/>
        <v>0</v>
      </c>
      <c r="K70" s="97"/>
      <c r="L70" s="7">
        <f t="shared" si="12"/>
        <v>0</v>
      </c>
      <c r="M70" s="7">
        <f t="shared" si="13"/>
        <v>0</v>
      </c>
      <c r="N70" s="102"/>
      <c r="O70" s="102"/>
      <c r="P70" s="1"/>
      <c r="Q70" s="1"/>
    </row>
    <row r="71" spans="1:17" x14ac:dyDescent="0.3">
      <c r="A71" s="16">
        <f t="shared" si="14"/>
        <v>9</v>
      </c>
      <c r="B71" s="16">
        <v>2</v>
      </c>
      <c r="C71" s="10">
        <f>BenchmarkDemand!A58</f>
        <v>43298.1875</v>
      </c>
      <c r="D71" s="12">
        <f>BenchmarkDemand!B58</f>
        <v>1.67</v>
      </c>
      <c r="E71" s="12">
        <f t="shared" si="4"/>
        <v>1.67</v>
      </c>
      <c r="F71" s="11">
        <f>BenchmarkPV!B58</f>
        <v>0.04</v>
      </c>
      <c r="G71" s="8">
        <v>0</v>
      </c>
      <c r="H71" s="8">
        <f t="shared" si="10"/>
        <v>0</v>
      </c>
      <c r="I71" s="96">
        <f t="shared" si="5"/>
        <v>0</v>
      </c>
      <c r="J71" s="96">
        <f t="shared" si="6"/>
        <v>0</v>
      </c>
      <c r="K71" s="97"/>
      <c r="L71" s="7">
        <f t="shared" si="12"/>
        <v>0</v>
      </c>
      <c r="M71" s="7">
        <f t="shared" si="13"/>
        <v>0</v>
      </c>
      <c r="N71" s="102"/>
      <c r="O71" s="102"/>
      <c r="P71" s="1"/>
      <c r="Q71" s="1"/>
    </row>
    <row r="72" spans="1:17" x14ac:dyDescent="0.3">
      <c r="A72" s="16">
        <f t="shared" si="14"/>
        <v>10</v>
      </c>
      <c r="B72" s="16">
        <v>2</v>
      </c>
      <c r="C72" s="10">
        <f>BenchmarkDemand!A59</f>
        <v>43298.208333333336</v>
      </c>
      <c r="D72" s="12">
        <f>BenchmarkDemand!B59</f>
        <v>1.99</v>
      </c>
      <c r="E72" s="12">
        <f t="shared" si="4"/>
        <v>1.99</v>
      </c>
      <c r="F72" s="11">
        <f>BenchmarkPV!B59</f>
        <v>0.1</v>
      </c>
      <c r="G72" s="8">
        <v>0</v>
      </c>
      <c r="H72" s="8">
        <f t="shared" si="10"/>
        <v>0</v>
      </c>
      <c r="I72" s="96">
        <f t="shared" si="5"/>
        <v>0</v>
      </c>
      <c r="J72" s="96">
        <f t="shared" si="6"/>
        <v>0</v>
      </c>
      <c r="K72" s="97"/>
      <c r="L72" s="7">
        <f t="shared" si="12"/>
        <v>0</v>
      </c>
      <c r="M72" s="7">
        <f t="shared" si="13"/>
        <v>0</v>
      </c>
      <c r="N72" s="102"/>
      <c r="O72" s="102"/>
      <c r="P72" s="1"/>
      <c r="Q72" s="1"/>
    </row>
    <row r="73" spans="1:17" x14ac:dyDescent="0.3">
      <c r="A73" s="16">
        <f t="shared" si="14"/>
        <v>11</v>
      </c>
      <c r="B73" s="16">
        <v>2</v>
      </c>
      <c r="C73" s="10">
        <f>BenchmarkDemand!A60</f>
        <v>43298.229166666664</v>
      </c>
      <c r="D73" s="12">
        <f>BenchmarkDemand!B60</f>
        <v>2.2400000000000002</v>
      </c>
      <c r="E73" s="12">
        <f t="shared" si="4"/>
        <v>2.2400000000000002</v>
      </c>
      <c r="F73" s="11">
        <f>BenchmarkPV!B60</f>
        <v>0.21</v>
      </c>
      <c r="G73" s="8">
        <v>0</v>
      </c>
      <c r="H73" s="8">
        <f t="shared" si="10"/>
        <v>0</v>
      </c>
      <c r="I73" s="96">
        <f t="shared" si="5"/>
        <v>0</v>
      </c>
      <c r="J73" s="96">
        <f t="shared" si="6"/>
        <v>0</v>
      </c>
      <c r="K73" s="97"/>
      <c r="L73" s="7">
        <f t="shared" si="12"/>
        <v>0</v>
      </c>
      <c r="M73" s="7">
        <f t="shared" si="13"/>
        <v>0</v>
      </c>
      <c r="N73" s="102"/>
      <c r="O73" s="102"/>
      <c r="P73" s="1"/>
      <c r="Q73" s="1"/>
    </row>
    <row r="74" spans="1:17" x14ac:dyDescent="0.3">
      <c r="A74" s="16">
        <f t="shared" si="14"/>
        <v>12</v>
      </c>
      <c r="B74" s="16">
        <v>2</v>
      </c>
      <c r="C74" s="10">
        <f>BenchmarkDemand!A61</f>
        <v>43298.25</v>
      </c>
      <c r="D74" s="12">
        <f>BenchmarkDemand!B61</f>
        <v>2.62</v>
      </c>
      <c r="E74" s="12">
        <f t="shared" si="4"/>
        <v>2.62</v>
      </c>
      <c r="F74" s="11">
        <f>BenchmarkPV!B61</f>
        <v>0.4</v>
      </c>
      <c r="G74" s="8">
        <v>0</v>
      </c>
      <c r="H74" s="8">
        <f t="shared" si="10"/>
        <v>0</v>
      </c>
      <c r="I74" s="96">
        <f t="shared" si="5"/>
        <v>0</v>
      </c>
      <c r="J74" s="96">
        <f t="shared" si="6"/>
        <v>0</v>
      </c>
      <c r="K74" s="97"/>
      <c r="L74" s="7">
        <f t="shared" si="12"/>
        <v>0</v>
      </c>
      <c r="M74" s="7">
        <f t="shared" si="13"/>
        <v>0</v>
      </c>
      <c r="N74" s="102"/>
      <c r="O74" s="102"/>
      <c r="P74" s="1"/>
      <c r="Q74" s="1"/>
    </row>
    <row r="75" spans="1:17" x14ac:dyDescent="0.3">
      <c r="A75" s="16">
        <f t="shared" si="14"/>
        <v>13</v>
      </c>
      <c r="B75" s="16">
        <v>2</v>
      </c>
      <c r="C75" s="10">
        <f>BenchmarkDemand!A62</f>
        <v>43298.270833333336</v>
      </c>
      <c r="D75" s="12">
        <f>BenchmarkDemand!B62</f>
        <v>2.8</v>
      </c>
      <c r="E75" s="12">
        <f t="shared" si="4"/>
        <v>2.8</v>
      </c>
      <c r="F75" s="11">
        <f>BenchmarkPV!B62</f>
        <v>0.57999999999999996</v>
      </c>
      <c r="G75" s="8">
        <v>0</v>
      </c>
      <c r="H75" s="8">
        <f t="shared" si="10"/>
        <v>0</v>
      </c>
      <c r="I75" s="96">
        <f t="shared" si="5"/>
        <v>0</v>
      </c>
      <c r="J75" s="96">
        <f t="shared" si="6"/>
        <v>0</v>
      </c>
      <c r="K75" s="97"/>
      <c r="L75" s="7">
        <f t="shared" si="12"/>
        <v>0</v>
      </c>
      <c r="M75" s="7">
        <f t="shared" si="13"/>
        <v>0</v>
      </c>
      <c r="N75" s="102"/>
      <c r="O75" s="102"/>
      <c r="P75" s="1"/>
      <c r="Q75" s="1"/>
    </row>
    <row r="76" spans="1:17" x14ac:dyDescent="0.3">
      <c r="A76" s="16">
        <f t="shared" si="14"/>
        <v>14</v>
      </c>
      <c r="B76" s="16">
        <v>2</v>
      </c>
      <c r="C76" s="10">
        <f>BenchmarkDemand!A63</f>
        <v>43298.291666666664</v>
      </c>
      <c r="D76" s="12">
        <f>BenchmarkDemand!B63</f>
        <v>2.89</v>
      </c>
      <c r="E76" s="12">
        <f t="shared" si="4"/>
        <v>2.89</v>
      </c>
      <c r="F76" s="11">
        <f>BenchmarkPV!B63</f>
        <v>0.74</v>
      </c>
      <c r="G76" s="8">
        <v>0</v>
      </c>
      <c r="H76" s="8">
        <f t="shared" si="10"/>
        <v>0</v>
      </c>
      <c r="I76" s="96">
        <f t="shared" si="5"/>
        <v>0</v>
      </c>
      <c r="J76" s="96">
        <f t="shared" si="6"/>
        <v>0</v>
      </c>
      <c r="K76" s="97"/>
      <c r="L76" s="7">
        <f t="shared" si="12"/>
        <v>0</v>
      </c>
      <c r="M76" s="7">
        <f t="shared" si="13"/>
        <v>0</v>
      </c>
      <c r="N76" s="102"/>
      <c r="O76" s="102"/>
      <c r="P76" s="1"/>
      <c r="Q76" s="1"/>
    </row>
    <row r="77" spans="1:17" x14ac:dyDescent="0.3">
      <c r="A77" s="16">
        <f t="shared" si="14"/>
        <v>15</v>
      </c>
      <c r="B77" s="16">
        <v>2</v>
      </c>
      <c r="C77" s="10">
        <f>BenchmarkDemand!A64</f>
        <v>43298.3125</v>
      </c>
      <c r="D77" s="12">
        <f>BenchmarkDemand!B64</f>
        <v>2.82</v>
      </c>
      <c r="E77" s="12">
        <f t="shared" si="4"/>
        <v>3.2223862240000001</v>
      </c>
      <c r="F77" s="11">
        <f>BenchmarkPV!B64</f>
        <v>1.17</v>
      </c>
      <c r="G77" s="8">
        <v>0.40238622400000024</v>
      </c>
      <c r="H77" s="8">
        <f t="shared" si="10"/>
        <v>0.20119311200000012</v>
      </c>
      <c r="I77" s="96">
        <f t="shared" si="5"/>
        <v>0</v>
      </c>
      <c r="J77" s="96">
        <f t="shared" si="6"/>
        <v>0.40238622400000024</v>
      </c>
      <c r="K77" s="97"/>
      <c r="L77" s="7">
        <f t="shared" si="12"/>
        <v>0.40238622400000024</v>
      </c>
      <c r="M77" s="7">
        <f t="shared" si="13"/>
        <v>0</v>
      </c>
      <c r="N77" s="102"/>
      <c r="O77" s="102"/>
      <c r="P77" s="1"/>
      <c r="Q77" s="1"/>
    </row>
    <row r="78" spans="1:17" x14ac:dyDescent="0.3">
      <c r="A78" s="16">
        <f t="shared" si="14"/>
        <v>16</v>
      </c>
      <c r="B78" s="16">
        <v>2</v>
      </c>
      <c r="C78" s="10">
        <f>BenchmarkDemand!A65</f>
        <v>43298.333333333336</v>
      </c>
      <c r="D78" s="12">
        <f>BenchmarkDemand!B65</f>
        <v>2.84</v>
      </c>
      <c r="E78" s="12">
        <f t="shared" si="4"/>
        <v>3.2669373939999997</v>
      </c>
      <c r="F78" s="11">
        <f>BenchmarkPV!B65</f>
        <v>1.27</v>
      </c>
      <c r="G78" s="8">
        <v>0.42693739399999986</v>
      </c>
      <c r="H78" s="8">
        <f t="shared" si="10"/>
        <v>0.41466180900000005</v>
      </c>
      <c r="I78" s="96">
        <f t="shared" si="5"/>
        <v>0</v>
      </c>
      <c r="J78" s="96">
        <f t="shared" si="6"/>
        <v>0.42693739399999986</v>
      </c>
      <c r="K78" s="97"/>
      <c r="L78" s="7">
        <f t="shared" si="12"/>
        <v>0.42693739399999986</v>
      </c>
      <c r="M78" s="7">
        <f t="shared" si="13"/>
        <v>0</v>
      </c>
      <c r="N78" s="102"/>
      <c r="O78" s="102"/>
      <c r="P78" s="1"/>
      <c r="Q78" s="1"/>
    </row>
    <row r="79" spans="1:17" x14ac:dyDescent="0.3">
      <c r="A79" s="16">
        <f t="shared" si="14"/>
        <v>17</v>
      </c>
      <c r="B79" s="16">
        <v>2</v>
      </c>
      <c r="C79" s="10">
        <f>BenchmarkDemand!A66</f>
        <v>43298.354166666664</v>
      </c>
      <c r="D79" s="12">
        <f>BenchmarkDemand!B66</f>
        <v>2.72</v>
      </c>
      <c r="E79" s="12">
        <f t="shared" si="4"/>
        <v>3.2558392270000001</v>
      </c>
      <c r="F79" s="11">
        <f>BenchmarkPV!B66</f>
        <v>1.74</v>
      </c>
      <c r="G79" s="8">
        <v>0.53583922699999986</v>
      </c>
      <c r="H79" s="8">
        <f t="shared" si="10"/>
        <v>0.68258142249999998</v>
      </c>
      <c r="I79" s="96">
        <f t="shared" si="5"/>
        <v>0</v>
      </c>
      <c r="J79" s="96">
        <f t="shared" si="6"/>
        <v>0.53583922699999986</v>
      </c>
      <c r="K79" s="97"/>
      <c r="L79" s="7">
        <f t="shared" si="12"/>
        <v>0.53583922699999986</v>
      </c>
      <c r="M79" s="7">
        <f t="shared" si="13"/>
        <v>0</v>
      </c>
      <c r="N79" s="102"/>
      <c r="O79" s="102"/>
      <c r="P79" s="1"/>
      <c r="Q79" s="1"/>
    </row>
    <row r="80" spans="1:17" x14ac:dyDescent="0.3">
      <c r="A80" s="16">
        <f t="shared" si="14"/>
        <v>18</v>
      </c>
      <c r="B80" s="16">
        <v>2</v>
      </c>
      <c r="C80" s="10">
        <f>BenchmarkDemand!A67</f>
        <v>43298.375</v>
      </c>
      <c r="D80" s="12">
        <f>BenchmarkDemand!B67</f>
        <v>2.57</v>
      </c>
      <c r="E80" s="12">
        <f t="shared" ref="E80:E143" si="15">D80+G80</f>
        <v>3.1387699809999998</v>
      </c>
      <c r="F80" s="11">
        <f>BenchmarkPV!B67</f>
        <v>2.35</v>
      </c>
      <c r="G80" s="8">
        <v>0.56876998099999998</v>
      </c>
      <c r="H80" s="8">
        <f t="shared" si="10"/>
        <v>0.96696641299999997</v>
      </c>
      <c r="I80" s="96">
        <f t="shared" ref="I80:I143" si="16">IF(G80&lt;0,G80,0)</f>
        <v>0</v>
      </c>
      <c r="J80" s="96">
        <f t="shared" ref="J80:J143" si="17">IF(G80&gt;0,G80,0)</f>
        <v>0.56876998099999998</v>
      </c>
      <c r="K80" s="97"/>
      <c r="L80" s="7">
        <f t="shared" si="12"/>
        <v>0.56876998099999998</v>
      </c>
      <c r="M80" s="7">
        <f t="shared" si="13"/>
        <v>0</v>
      </c>
      <c r="N80" s="102"/>
      <c r="O80" s="102"/>
      <c r="P80" s="1"/>
      <c r="Q80" s="1"/>
    </row>
    <row r="81" spans="1:28" x14ac:dyDescent="0.3">
      <c r="A81" s="16">
        <f t="shared" si="14"/>
        <v>19</v>
      </c>
      <c r="B81" s="16">
        <v>2</v>
      </c>
      <c r="C81" s="10">
        <f>BenchmarkDemand!A68</f>
        <v>43298.395833333336</v>
      </c>
      <c r="D81" s="12">
        <f>BenchmarkDemand!B68</f>
        <v>2.54</v>
      </c>
      <c r="E81" s="12">
        <f t="shared" si="15"/>
        <v>3.270181928</v>
      </c>
      <c r="F81" s="11">
        <f>BenchmarkPV!B68</f>
        <v>2.68</v>
      </c>
      <c r="G81" s="8">
        <v>0.73018192799999992</v>
      </c>
      <c r="H81" s="8">
        <f t="shared" ref="H81:H144" si="18">H80+((G81*0.5))</f>
        <v>1.3320573769999999</v>
      </c>
      <c r="I81" s="96">
        <f t="shared" si="16"/>
        <v>0</v>
      </c>
      <c r="J81" s="96">
        <f t="shared" si="17"/>
        <v>0.73018192799999992</v>
      </c>
      <c r="K81" s="97"/>
      <c r="L81" s="7">
        <f t="shared" si="12"/>
        <v>0.73018192799999992</v>
      </c>
      <c r="M81" s="7">
        <f t="shared" si="13"/>
        <v>0</v>
      </c>
      <c r="N81" s="102"/>
      <c r="O81" s="102"/>
      <c r="P81" s="1"/>
      <c r="Q81" s="1"/>
    </row>
    <row r="82" spans="1:28" x14ac:dyDescent="0.3">
      <c r="A82" s="16">
        <f t="shared" si="14"/>
        <v>20</v>
      </c>
      <c r="B82" s="16">
        <v>2</v>
      </c>
      <c r="C82" s="10">
        <f>BenchmarkDemand!A69</f>
        <v>43298.416666666664</v>
      </c>
      <c r="D82" s="12">
        <f>BenchmarkDemand!B69</f>
        <v>2.34</v>
      </c>
      <c r="E82" s="12">
        <f t="shared" si="15"/>
        <v>3.1179066849999999</v>
      </c>
      <c r="F82" s="11">
        <f>BenchmarkPV!B69</f>
        <v>3.41</v>
      </c>
      <c r="G82" s="8">
        <v>0.77790668500000004</v>
      </c>
      <c r="H82" s="8">
        <f t="shared" si="18"/>
        <v>1.7210107195</v>
      </c>
      <c r="I82" s="96">
        <f t="shared" si="16"/>
        <v>0</v>
      </c>
      <c r="J82" s="96">
        <f t="shared" si="17"/>
        <v>0.77790668500000004</v>
      </c>
      <c r="K82" s="97"/>
      <c r="L82" s="7">
        <f t="shared" si="12"/>
        <v>0.77790668500000004</v>
      </c>
      <c r="M82" s="7">
        <f t="shared" si="13"/>
        <v>0</v>
      </c>
      <c r="N82" s="102"/>
      <c r="O82" s="102"/>
      <c r="P82" s="1"/>
      <c r="Q82" s="1"/>
    </row>
    <row r="83" spans="1:28" x14ac:dyDescent="0.3">
      <c r="A83" s="16">
        <f t="shared" si="14"/>
        <v>21</v>
      </c>
      <c r="B83" s="16">
        <v>2</v>
      </c>
      <c r="C83" s="10">
        <f>BenchmarkDemand!A70</f>
        <v>43298.4375</v>
      </c>
      <c r="D83" s="12">
        <f>BenchmarkDemand!B70</f>
        <v>2.38</v>
      </c>
      <c r="E83" s="12">
        <f t="shared" si="15"/>
        <v>3.2685227640000001</v>
      </c>
      <c r="F83" s="11">
        <f>BenchmarkPV!B70</f>
        <v>3.35</v>
      </c>
      <c r="G83" s="8">
        <v>0.88852276400000019</v>
      </c>
      <c r="H83" s="8">
        <f t="shared" si="18"/>
        <v>2.1652721015000003</v>
      </c>
      <c r="I83" s="96">
        <f t="shared" si="16"/>
        <v>0</v>
      </c>
      <c r="J83" s="96">
        <f t="shared" si="17"/>
        <v>0.88852276400000019</v>
      </c>
      <c r="K83" s="97"/>
      <c r="L83" s="7">
        <f t="shared" si="12"/>
        <v>0.88852276400000019</v>
      </c>
      <c r="M83" s="7">
        <f t="shared" si="13"/>
        <v>0</v>
      </c>
      <c r="N83" s="102"/>
      <c r="O83" s="102"/>
      <c r="P83" s="1"/>
      <c r="Q83" s="1"/>
    </row>
    <row r="84" spans="1:28" x14ac:dyDescent="0.3">
      <c r="A84" s="16">
        <f t="shared" si="14"/>
        <v>22</v>
      </c>
      <c r="B84" s="16">
        <v>2</v>
      </c>
      <c r="C84" s="10">
        <f>BenchmarkDemand!A71</f>
        <v>43298.458333333336</v>
      </c>
      <c r="D84" s="12">
        <f>BenchmarkDemand!B71</f>
        <v>2.5299999999999998</v>
      </c>
      <c r="E84" s="12">
        <f t="shared" si="15"/>
        <v>3.4442586159999999</v>
      </c>
      <c r="F84" s="11">
        <f>BenchmarkPV!B71</f>
        <v>3.28</v>
      </c>
      <c r="G84" s="8">
        <v>0.91425861600000013</v>
      </c>
      <c r="H84" s="8">
        <f t="shared" si="18"/>
        <v>2.6224014095000001</v>
      </c>
      <c r="I84" s="96">
        <f t="shared" si="16"/>
        <v>0</v>
      </c>
      <c r="J84" s="96">
        <f t="shared" si="17"/>
        <v>0.91425861600000013</v>
      </c>
      <c r="K84" s="97"/>
      <c r="L84" s="7">
        <f t="shared" si="12"/>
        <v>0.91425861600000013</v>
      </c>
      <c r="M84" s="7">
        <f t="shared" si="13"/>
        <v>0</v>
      </c>
      <c r="N84" s="102"/>
      <c r="O84" s="102"/>
      <c r="P84" s="1"/>
      <c r="Q84" s="1"/>
    </row>
    <row r="85" spans="1:28" x14ac:dyDescent="0.3">
      <c r="A85" s="16">
        <f t="shared" si="14"/>
        <v>23</v>
      </c>
      <c r="B85" s="16">
        <v>2</v>
      </c>
      <c r="C85" s="10">
        <f>BenchmarkDemand!A72</f>
        <v>43298.479166666664</v>
      </c>
      <c r="D85" s="12">
        <f>BenchmarkDemand!B72</f>
        <v>2.5099999999999998</v>
      </c>
      <c r="E85" s="12">
        <f t="shared" si="15"/>
        <v>3.4239240079999997</v>
      </c>
      <c r="F85" s="11">
        <f>BenchmarkPV!B72</f>
        <v>2.8</v>
      </c>
      <c r="G85" s="8">
        <v>0.91392400799999995</v>
      </c>
      <c r="H85" s="8">
        <f t="shared" si="18"/>
        <v>3.0793634135000003</v>
      </c>
      <c r="I85" s="96">
        <f t="shared" si="16"/>
        <v>0</v>
      </c>
      <c r="J85" s="96">
        <f t="shared" si="17"/>
        <v>0.91392400799999995</v>
      </c>
      <c r="K85" s="97"/>
      <c r="L85" s="7">
        <f t="shared" si="12"/>
        <v>0.91392400799999995</v>
      </c>
      <c r="M85" s="7">
        <f t="shared" si="13"/>
        <v>0</v>
      </c>
      <c r="N85" s="102"/>
      <c r="O85" s="102"/>
      <c r="P85" s="1"/>
      <c r="Q85" s="1"/>
    </row>
    <row r="86" spans="1:28" x14ac:dyDescent="0.3">
      <c r="A86" s="16">
        <f t="shared" si="14"/>
        <v>24</v>
      </c>
      <c r="B86" s="16">
        <v>2</v>
      </c>
      <c r="C86" s="10">
        <f>BenchmarkDemand!A73</f>
        <v>43298.5</v>
      </c>
      <c r="D86" s="12">
        <f>BenchmarkDemand!B73</f>
        <v>2.5099999999999998</v>
      </c>
      <c r="E86" s="12">
        <f t="shared" si="15"/>
        <v>3.4524520549999997</v>
      </c>
      <c r="F86" s="11">
        <f>BenchmarkPV!B73</f>
        <v>2.31</v>
      </c>
      <c r="G86" s="8">
        <v>0.94245205499999996</v>
      </c>
      <c r="H86" s="8">
        <f t="shared" si="18"/>
        <v>3.5505894410000005</v>
      </c>
      <c r="I86" s="96">
        <f t="shared" si="16"/>
        <v>0</v>
      </c>
      <c r="J86" s="96">
        <f t="shared" si="17"/>
        <v>0.94245205499999996</v>
      </c>
      <c r="K86" s="97"/>
      <c r="L86" s="7">
        <f t="shared" si="12"/>
        <v>0.94245205499999996</v>
      </c>
      <c r="M86" s="7">
        <f t="shared" si="13"/>
        <v>0</v>
      </c>
      <c r="N86" s="102"/>
      <c r="O86" s="102"/>
      <c r="P86" s="1"/>
      <c r="Q86" s="1"/>
    </row>
    <row r="87" spans="1:28" x14ac:dyDescent="0.3">
      <c r="A87" s="16">
        <f t="shared" si="14"/>
        <v>25</v>
      </c>
      <c r="B87" s="16">
        <v>2</v>
      </c>
      <c r="C87" s="10">
        <f>BenchmarkDemand!A74</f>
        <v>43298.520833333336</v>
      </c>
      <c r="D87" s="12">
        <f>BenchmarkDemand!B74</f>
        <v>2.38</v>
      </c>
      <c r="E87" s="12">
        <f t="shared" si="15"/>
        <v>3.3527714660000001</v>
      </c>
      <c r="F87" s="11">
        <f>BenchmarkPV!B74</f>
        <v>2.63</v>
      </c>
      <c r="G87" s="8">
        <v>0.9727714660000002</v>
      </c>
      <c r="H87" s="8">
        <f t="shared" si="18"/>
        <v>4.0369751740000002</v>
      </c>
      <c r="I87" s="96">
        <f t="shared" si="16"/>
        <v>0</v>
      </c>
      <c r="J87" s="96">
        <f t="shared" si="17"/>
        <v>0.9727714660000002</v>
      </c>
      <c r="K87" s="97"/>
      <c r="L87" s="7">
        <f t="shared" si="12"/>
        <v>0.9727714660000002</v>
      </c>
      <c r="M87" s="7">
        <f t="shared" si="13"/>
        <v>0</v>
      </c>
      <c r="N87" s="102"/>
      <c r="O87" s="102"/>
      <c r="P87" s="1"/>
      <c r="Q87" s="1"/>
    </row>
    <row r="88" spans="1:28" x14ac:dyDescent="0.3">
      <c r="A88" s="16">
        <f t="shared" si="14"/>
        <v>26</v>
      </c>
      <c r="B88" s="16">
        <v>2</v>
      </c>
      <c r="C88" s="10">
        <f>BenchmarkDemand!A75</f>
        <v>43298.541666666664</v>
      </c>
      <c r="D88" s="12">
        <f>BenchmarkDemand!B75</f>
        <v>2.27</v>
      </c>
      <c r="E88" s="12">
        <f t="shared" si="15"/>
        <v>3.3005068830000002</v>
      </c>
      <c r="F88" s="11">
        <f>BenchmarkPV!B75</f>
        <v>2.73</v>
      </c>
      <c r="G88" s="8">
        <v>1.0305068830000002</v>
      </c>
      <c r="H88" s="8">
        <f t="shared" si="18"/>
        <v>4.5522286155000007</v>
      </c>
      <c r="I88" s="96">
        <f t="shared" si="16"/>
        <v>0</v>
      </c>
      <c r="J88" s="96">
        <f t="shared" si="17"/>
        <v>1.0305068830000002</v>
      </c>
      <c r="K88" s="97"/>
      <c r="L88" s="7">
        <f t="shared" si="12"/>
        <v>1.0305068830000002</v>
      </c>
      <c r="M88" s="7">
        <f t="shared" si="13"/>
        <v>0</v>
      </c>
      <c r="N88" s="102"/>
      <c r="O88" s="102"/>
      <c r="P88" s="1"/>
      <c r="Q88" s="1"/>
    </row>
    <row r="89" spans="1:28" x14ac:dyDescent="0.3">
      <c r="A89" s="16">
        <f t="shared" si="14"/>
        <v>27</v>
      </c>
      <c r="B89" s="16">
        <v>2</v>
      </c>
      <c r="C89" s="10">
        <f>BenchmarkDemand!A76</f>
        <v>43298.5625</v>
      </c>
      <c r="D89" s="12">
        <f>BenchmarkDemand!B76</f>
        <v>2.1800000000000002</v>
      </c>
      <c r="E89" s="12">
        <f t="shared" si="15"/>
        <v>3.1716741020000003</v>
      </c>
      <c r="F89" s="11">
        <f>BenchmarkPV!B76</f>
        <v>2.9</v>
      </c>
      <c r="G89" s="8">
        <v>0.99167410200000017</v>
      </c>
      <c r="H89" s="8">
        <f t="shared" si="18"/>
        <v>5.0480656665000012</v>
      </c>
      <c r="I89" s="96">
        <f t="shared" si="16"/>
        <v>0</v>
      </c>
      <c r="J89" s="96">
        <f t="shared" si="17"/>
        <v>0.99167410200000017</v>
      </c>
      <c r="K89" s="97"/>
      <c r="L89" s="7">
        <f t="shared" si="12"/>
        <v>0.99167410200000017</v>
      </c>
      <c r="M89" s="7">
        <f t="shared" si="13"/>
        <v>0</v>
      </c>
      <c r="N89" s="102"/>
      <c r="O89" s="102"/>
      <c r="P89" s="1"/>
      <c r="Q89" s="1"/>
    </row>
    <row r="90" spans="1:28" x14ac:dyDescent="0.3">
      <c r="A90" s="16">
        <f t="shared" si="14"/>
        <v>28</v>
      </c>
      <c r="B90" s="16">
        <v>2</v>
      </c>
      <c r="C90" s="10">
        <f>BenchmarkDemand!A77</f>
        <v>43298.583333333336</v>
      </c>
      <c r="D90" s="12">
        <f>BenchmarkDemand!B77</f>
        <v>2.2599999999999998</v>
      </c>
      <c r="E90" s="12">
        <f t="shared" si="15"/>
        <v>3.2596934689999997</v>
      </c>
      <c r="F90" s="11">
        <f>BenchmarkPV!B77</f>
        <v>3.39</v>
      </c>
      <c r="G90" s="8">
        <v>0.99969346899999989</v>
      </c>
      <c r="H90" s="8">
        <f t="shared" si="18"/>
        <v>5.5479124010000014</v>
      </c>
      <c r="I90" s="96">
        <f t="shared" si="16"/>
        <v>0</v>
      </c>
      <c r="J90" s="96">
        <f t="shared" si="17"/>
        <v>0.99969346899999989</v>
      </c>
      <c r="K90" s="97"/>
      <c r="L90" s="7">
        <f t="shared" si="12"/>
        <v>0.99969346899999989</v>
      </c>
      <c r="M90" s="7">
        <f t="shared" si="13"/>
        <v>0</v>
      </c>
      <c r="N90" s="102"/>
      <c r="O90" s="102"/>
      <c r="P90" s="1"/>
      <c r="Q90" s="1"/>
    </row>
    <row r="91" spans="1:28" x14ac:dyDescent="0.3">
      <c r="A91" s="16">
        <f t="shared" si="14"/>
        <v>29</v>
      </c>
      <c r="B91" s="16">
        <v>2</v>
      </c>
      <c r="C91" s="10">
        <f>BenchmarkDemand!A78</f>
        <v>43298.604166666664</v>
      </c>
      <c r="D91" s="12">
        <f>BenchmarkDemand!B78</f>
        <v>2.35</v>
      </c>
      <c r="E91" s="12">
        <f t="shared" si="15"/>
        <v>3.2541751979999973</v>
      </c>
      <c r="F91" s="11">
        <f>BenchmarkPV!B78</f>
        <v>2.96</v>
      </c>
      <c r="G91" s="8">
        <v>0.90417519799999724</v>
      </c>
      <c r="H91" s="8">
        <f t="shared" si="18"/>
        <v>6</v>
      </c>
      <c r="I91" s="96">
        <f t="shared" si="16"/>
        <v>0</v>
      </c>
      <c r="J91" s="96">
        <f t="shared" si="17"/>
        <v>0.90417519799999724</v>
      </c>
      <c r="K91" s="97"/>
      <c r="L91" s="7">
        <f t="shared" si="12"/>
        <v>0.90417519799999724</v>
      </c>
      <c r="M91" s="7">
        <f t="shared" si="13"/>
        <v>0</v>
      </c>
      <c r="N91" s="102"/>
      <c r="O91" s="102"/>
      <c r="P91" s="1"/>
      <c r="Q91" s="1"/>
    </row>
    <row r="92" spans="1:28" x14ac:dyDescent="0.3">
      <c r="A92" s="17">
        <f t="shared" si="14"/>
        <v>30</v>
      </c>
      <c r="B92" s="17">
        <v>2</v>
      </c>
      <c r="C92" s="10">
        <f>BenchmarkDemand!A79</f>
        <v>43298.625</v>
      </c>
      <c r="D92" s="12">
        <f>BenchmarkDemand!B79</f>
        <v>2.56</v>
      </c>
      <c r="E92" s="12">
        <f t="shared" si="15"/>
        <v>2.56</v>
      </c>
      <c r="F92" s="11">
        <f>BenchmarkPV!B79</f>
        <v>3.32</v>
      </c>
      <c r="G92" s="8">
        <v>0</v>
      </c>
      <c r="H92" s="8">
        <f t="shared" si="18"/>
        <v>6</v>
      </c>
      <c r="I92" s="96">
        <f t="shared" si="16"/>
        <v>0</v>
      </c>
      <c r="J92" s="96">
        <f t="shared" si="17"/>
        <v>0</v>
      </c>
      <c r="K92" s="97"/>
      <c r="L92" s="21">
        <f t="shared" si="12"/>
        <v>0</v>
      </c>
      <c r="M92" s="21">
        <f t="shared" si="13"/>
        <v>0</v>
      </c>
      <c r="N92" s="103"/>
      <c r="O92" s="103"/>
      <c r="P92" s="1"/>
      <c r="Q92" s="1"/>
    </row>
    <row r="93" spans="1:28" s="27" customFormat="1" ht="15" thickBot="1" x14ac:dyDescent="0.35">
      <c r="A93" s="23">
        <f t="shared" si="14"/>
        <v>31</v>
      </c>
      <c r="B93" s="23">
        <v>2</v>
      </c>
      <c r="C93" s="74">
        <f>BenchmarkDemand!A80</f>
        <v>43298.645833333336</v>
      </c>
      <c r="D93" s="12">
        <f>BenchmarkDemand!B80</f>
        <v>2.92</v>
      </c>
      <c r="E93" s="12">
        <f t="shared" si="15"/>
        <v>2.92</v>
      </c>
      <c r="F93" s="108">
        <f>BenchmarkPV!B80</f>
        <v>2.1</v>
      </c>
      <c r="G93" s="43">
        <v>0</v>
      </c>
      <c r="H93" s="43">
        <f>H92+((G93*0.5))</f>
        <v>6</v>
      </c>
      <c r="I93" s="96">
        <f t="shared" si="16"/>
        <v>0</v>
      </c>
      <c r="J93" s="96">
        <f t="shared" si="17"/>
        <v>0</v>
      </c>
      <c r="K93" s="98"/>
      <c r="L93" s="24">
        <f t="shared" si="12"/>
        <v>0</v>
      </c>
      <c r="M93" s="24">
        <f t="shared" si="13"/>
        <v>0</v>
      </c>
      <c r="N93" s="104"/>
      <c r="O93" s="104"/>
      <c r="P93" s="25"/>
      <c r="Q93" s="25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s="88" customFormat="1" x14ac:dyDescent="0.3">
      <c r="A94" s="68">
        <f>A93+1</f>
        <v>32</v>
      </c>
      <c r="B94" s="68">
        <v>2</v>
      </c>
      <c r="C94" s="74">
        <f>BenchmarkDemand!A81</f>
        <v>43298.666666666664</v>
      </c>
      <c r="D94" s="12">
        <f>BenchmarkDemand!B81</f>
        <v>3.09</v>
      </c>
      <c r="E94" s="12">
        <f t="shared" si="15"/>
        <v>2.1853294114545445</v>
      </c>
      <c r="F94" s="111">
        <f>BenchmarkPV!B81</f>
        <v>1.84</v>
      </c>
      <c r="G94" s="70">
        <v>-0.90467058854545512</v>
      </c>
      <c r="H94" s="70">
        <f t="shared" si="18"/>
        <v>5.5476647057272723</v>
      </c>
      <c r="I94" s="96">
        <f t="shared" si="16"/>
        <v>-0.90467058854545512</v>
      </c>
      <c r="J94" s="96">
        <f t="shared" si="17"/>
        <v>0</v>
      </c>
      <c r="K94" s="99"/>
      <c r="L94" s="70"/>
      <c r="M94" s="70"/>
      <c r="N94" s="105"/>
      <c r="O94" s="105"/>
      <c r="P94" s="87"/>
      <c r="Q94" s="87"/>
    </row>
    <row r="95" spans="1:28" s="88" customFormat="1" x14ac:dyDescent="0.3">
      <c r="A95" s="73">
        <f t="shared" si="14"/>
        <v>33</v>
      </c>
      <c r="B95" s="73">
        <v>2</v>
      </c>
      <c r="C95" s="74">
        <f>BenchmarkDemand!A82</f>
        <v>43298.6875</v>
      </c>
      <c r="D95" s="12">
        <f>BenchmarkDemand!B82</f>
        <v>3.11</v>
      </c>
      <c r="E95" s="12">
        <f t="shared" si="15"/>
        <v>1.968837652454545</v>
      </c>
      <c r="F95" s="110">
        <f>BenchmarkPV!B82</f>
        <v>1.9</v>
      </c>
      <c r="G95" s="76">
        <v>-1.1411623475454549</v>
      </c>
      <c r="H95" s="76">
        <f t="shared" si="18"/>
        <v>4.9770835319545448</v>
      </c>
      <c r="I95" s="96">
        <f t="shared" si="16"/>
        <v>-1.1411623475454549</v>
      </c>
      <c r="J95" s="96">
        <f t="shared" si="17"/>
        <v>0</v>
      </c>
      <c r="K95" s="97"/>
      <c r="L95" s="76"/>
      <c r="M95" s="76"/>
      <c r="N95" s="102"/>
      <c r="O95" s="102"/>
      <c r="P95" s="87"/>
      <c r="Q95" s="87"/>
    </row>
    <row r="96" spans="1:28" s="88" customFormat="1" x14ac:dyDescent="0.3">
      <c r="A96" s="73">
        <f t="shared" si="14"/>
        <v>34</v>
      </c>
      <c r="B96" s="73">
        <v>2</v>
      </c>
      <c r="C96" s="74">
        <f>BenchmarkDemand!A83</f>
        <v>43298.708333333336</v>
      </c>
      <c r="D96" s="12">
        <f>BenchmarkDemand!B83</f>
        <v>3.24</v>
      </c>
      <c r="E96" s="12">
        <f t="shared" si="15"/>
        <v>2.0637896334545456</v>
      </c>
      <c r="F96" s="110">
        <f>BenchmarkPV!B83</f>
        <v>0.99</v>
      </c>
      <c r="G96" s="76">
        <v>-1.1762103665454549</v>
      </c>
      <c r="H96" s="76">
        <f t="shared" si="18"/>
        <v>4.3889783486818175</v>
      </c>
      <c r="I96" s="96">
        <f t="shared" si="16"/>
        <v>-1.1762103665454549</v>
      </c>
      <c r="J96" s="96">
        <f t="shared" si="17"/>
        <v>0</v>
      </c>
      <c r="K96" s="97"/>
      <c r="L96" s="76"/>
      <c r="M96" s="76"/>
      <c r="N96" s="102"/>
      <c r="O96" s="102"/>
      <c r="P96" s="87"/>
      <c r="Q96" s="87"/>
    </row>
    <row r="97" spans="1:28" s="88" customFormat="1" x14ac:dyDescent="0.3">
      <c r="A97" s="73">
        <f t="shared" si="14"/>
        <v>35</v>
      </c>
      <c r="B97" s="73">
        <v>2</v>
      </c>
      <c r="C97" s="74">
        <f>BenchmarkDemand!A84</f>
        <v>43298.729166666664</v>
      </c>
      <c r="D97" s="12">
        <f>BenchmarkDemand!B84</f>
        <v>3.21</v>
      </c>
      <c r="E97" s="12">
        <f t="shared" si="15"/>
        <v>1.889984534454545</v>
      </c>
      <c r="F97" s="110">
        <f>BenchmarkPV!B84</f>
        <v>0.64</v>
      </c>
      <c r="G97" s="76">
        <v>-1.320015465545455</v>
      </c>
      <c r="H97" s="76">
        <f t="shared" si="18"/>
        <v>3.7289706159090898</v>
      </c>
      <c r="I97" s="96">
        <f t="shared" si="16"/>
        <v>-1.320015465545455</v>
      </c>
      <c r="J97" s="96">
        <f t="shared" si="17"/>
        <v>0</v>
      </c>
      <c r="K97" s="97"/>
      <c r="L97" s="76"/>
      <c r="M97" s="76"/>
      <c r="N97" s="102"/>
      <c r="O97" s="102"/>
      <c r="P97" s="87"/>
      <c r="Q97" s="87"/>
    </row>
    <row r="98" spans="1:28" s="88" customFormat="1" x14ac:dyDescent="0.3">
      <c r="A98" s="73">
        <f t="shared" si="14"/>
        <v>36</v>
      </c>
      <c r="B98" s="73">
        <v>2</v>
      </c>
      <c r="C98" s="74">
        <f>BenchmarkDemand!A85</f>
        <v>43298.75</v>
      </c>
      <c r="D98" s="12">
        <f>BenchmarkDemand!B85</f>
        <v>3.15</v>
      </c>
      <c r="E98" s="12">
        <f t="shared" si="15"/>
        <v>1.863017904454545</v>
      </c>
      <c r="F98" s="110">
        <f>BenchmarkPV!B85</f>
        <v>0.31</v>
      </c>
      <c r="G98" s="76">
        <v>-1.286982095545455</v>
      </c>
      <c r="H98" s="76">
        <f t="shared" si="18"/>
        <v>3.0854795681363623</v>
      </c>
      <c r="I98" s="96">
        <f t="shared" si="16"/>
        <v>-1.286982095545455</v>
      </c>
      <c r="J98" s="96">
        <f t="shared" si="17"/>
        <v>0</v>
      </c>
      <c r="K98" s="97"/>
      <c r="L98" s="76"/>
      <c r="M98" s="76"/>
      <c r="N98" s="102"/>
      <c r="O98" s="102"/>
      <c r="P98" s="87"/>
      <c r="Q98" s="87"/>
    </row>
    <row r="99" spans="1:28" s="88" customFormat="1" x14ac:dyDescent="0.3">
      <c r="A99" s="73">
        <f t="shared" si="14"/>
        <v>37</v>
      </c>
      <c r="B99" s="73">
        <v>2</v>
      </c>
      <c r="C99" s="74">
        <f>BenchmarkDemand!A86</f>
        <v>43298.770833333336</v>
      </c>
      <c r="D99" s="12">
        <f>BenchmarkDemand!B86</f>
        <v>3.05</v>
      </c>
      <c r="E99" s="12">
        <f t="shared" si="15"/>
        <v>1.8030338124545449</v>
      </c>
      <c r="F99" s="110">
        <f>BenchmarkPV!B86</f>
        <v>0.18</v>
      </c>
      <c r="G99" s="76">
        <v>-1.246966187545455</v>
      </c>
      <c r="H99" s="76">
        <f t="shared" si="18"/>
        <v>2.4619964743636347</v>
      </c>
      <c r="I99" s="96">
        <f t="shared" si="16"/>
        <v>-1.246966187545455</v>
      </c>
      <c r="J99" s="96">
        <f t="shared" si="17"/>
        <v>0</v>
      </c>
      <c r="K99" s="97"/>
      <c r="L99" s="76"/>
      <c r="M99" s="76"/>
      <c r="N99" s="102"/>
      <c r="O99" s="102"/>
      <c r="P99" s="87"/>
      <c r="Q99" s="87"/>
    </row>
    <row r="100" spans="1:28" s="88" customFormat="1" x14ac:dyDescent="0.3">
      <c r="A100" s="73">
        <f t="shared" si="14"/>
        <v>38</v>
      </c>
      <c r="B100" s="73">
        <v>2</v>
      </c>
      <c r="C100" s="74">
        <f>BenchmarkDemand!A87</f>
        <v>43298.791666666664</v>
      </c>
      <c r="D100" s="12">
        <f>BenchmarkDemand!B87</f>
        <v>3</v>
      </c>
      <c r="E100" s="12">
        <f t="shared" si="15"/>
        <v>1.8627927684545449</v>
      </c>
      <c r="F100" s="110">
        <f>BenchmarkPV!B87</f>
        <v>0.11</v>
      </c>
      <c r="G100" s="76">
        <v>-1.1372072315454551</v>
      </c>
      <c r="H100" s="76">
        <f t="shared" si="18"/>
        <v>1.8933928585909072</v>
      </c>
      <c r="I100" s="96">
        <f t="shared" si="16"/>
        <v>-1.1372072315454551</v>
      </c>
      <c r="J100" s="96">
        <f t="shared" si="17"/>
        <v>0</v>
      </c>
      <c r="K100" s="97"/>
      <c r="L100" s="76"/>
      <c r="M100" s="76"/>
      <c r="N100" s="102"/>
      <c r="O100" s="102"/>
      <c r="P100" s="87"/>
      <c r="Q100" s="87"/>
    </row>
    <row r="101" spans="1:28" s="88" customFormat="1" x14ac:dyDescent="0.3">
      <c r="A101" s="73">
        <f t="shared" si="14"/>
        <v>39</v>
      </c>
      <c r="B101" s="73">
        <v>2</v>
      </c>
      <c r="C101" s="74">
        <f>BenchmarkDemand!A88</f>
        <v>43298.8125</v>
      </c>
      <c r="D101" s="12">
        <f>BenchmarkDemand!B88</f>
        <v>2.89</v>
      </c>
      <c r="E101" s="12">
        <f t="shared" si="15"/>
        <v>1.8567995804545452</v>
      </c>
      <c r="F101" s="110">
        <f>BenchmarkPV!B88</f>
        <v>0.04</v>
      </c>
      <c r="G101" s="76">
        <v>-1.0332004195454549</v>
      </c>
      <c r="H101" s="76">
        <f t="shared" si="18"/>
        <v>1.3767926488181796</v>
      </c>
      <c r="I101" s="96">
        <f t="shared" si="16"/>
        <v>-1.0332004195454549</v>
      </c>
      <c r="J101" s="96">
        <f t="shared" si="17"/>
        <v>0</v>
      </c>
      <c r="K101" s="97"/>
      <c r="L101" s="76"/>
      <c r="M101" s="76"/>
      <c r="N101" s="102"/>
      <c r="O101" s="102"/>
      <c r="P101" s="87"/>
      <c r="Q101" s="87"/>
    </row>
    <row r="102" spans="1:28" s="88" customFormat="1" x14ac:dyDescent="0.3">
      <c r="A102" s="73">
        <f t="shared" si="14"/>
        <v>40</v>
      </c>
      <c r="B102" s="73">
        <v>2</v>
      </c>
      <c r="C102" s="74">
        <f>BenchmarkDemand!A89</f>
        <v>43298.833333333336</v>
      </c>
      <c r="D102" s="12">
        <f>BenchmarkDemand!B89</f>
        <v>2.82</v>
      </c>
      <c r="E102" s="12">
        <f t="shared" si="15"/>
        <v>1.8335475484545449</v>
      </c>
      <c r="F102" s="110">
        <f>BenchmarkPV!B89</f>
        <v>0</v>
      </c>
      <c r="G102" s="76">
        <v>-0.98645245154545491</v>
      </c>
      <c r="H102" s="76">
        <f t="shared" si="18"/>
        <v>0.88356642304545219</v>
      </c>
      <c r="I102" s="96">
        <f t="shared" si="16"/>
        <v>-0.98645245154545491</v>
      </c>
      <c r="J102" s="96">
        <f t="shared" si="17"/>
        <v>0</v>
      </c>
      <c r="K102" s="97"/>
      <c r="L102" s="76"/>
      <c r="M102" s="76"/>
      <c r="N102" s="102"/>
      <c r="O102" s="102"/>
      <c r="P102" s="87"/>
      <c r="Q102" s="87"/>
    </row>
    <row r="103" spans="1:28" s="88" customFormat="1" x14ac:dyDescent="0.3">
      <c r="A103" s="82">
        <f t="shared" si="14"/>
        <v>41</v>
      </c>
      <c r="B103" s="82">
        <v>2</v>
      </c>
      <c r="C103" s="74">
        <f>BenchmarkDemand!A90</f>
        <v>43298.854166666664</v>
      </c>
      <c r="D103" s="12">
        <f>BenchmarkDemand!B90</f>
        <v>2.84</v>
      </c>
      <c r="E103" s="12">
        <f t="shared" si="15"/>
        <v>1.8963736144545449</v>
      </c>
      <c r="F103" s="110">
        <f>BenchmarkPV!B90</f>
        <v>0</v>
      </c>
      <c r="G103" s="76">
        <v>-0.94362638554545497</v>
      </c>
      <c r="H103" s="76">
        <f t="shared" si="18"/>
        <v>0.4117532302727247</v>
      </c>
      <c r="I103" s="96">
        <f t="shared" si="16"/>
        <v>-0.94362638554545497</v>
      </c>
      <c r="J103" s="96">
        <f t="shared" si="17"/>
        <v>0</v>
      </c>
      <c r="K103" s="97"/>
      <c r="L103" s="83"/>
      <c r="M103" s="83"/>
      <c r="N103" s="103"/>
      <c r="O103" s="103"/>
      <c r="P103" s="87"/>
      <c r="Q103" s="87"/>
    </row>
    <row r="104" spans="1:28" s="86" customFormat="1" ht="15" thickBot="1" x14ac:dyDescent="0.35">
      <c r="A104" s="77">
        <f t="shared" si="14"/>
        <v>42</v>
      </c>
      <c r="B104" s="77">
        <v>2</v>
      </c>
      <c r="C104" s="74">
        <f>BenchmarkDemand!A91</f>
        <v>43298.875</v>
      </c>
      <c r="D104" s="12">
        <f>BenchmarkDemand!B91</f>
        <v>2.64</v>
      </c>
      <c r="E104" s="12">
        <f t="shared" si="15"/>
        <v>1.8164935394545507</v>
      </c>
      <c r="F104" s="109">
        <f>BenchmarkPV!B91</f>
        <v>0</v>
      </c>
      <c r="G104" s="78">
        <v>-0.8235064605454494</v>
      </c>
      <c r="H104" s="78">
        <f t="shared" si="18"/>
        <v>0</v>
      </c>
      <c r="I104" s="96">
        <f t="shared" si="16"/>
        <v>-0.8235064605454494</v>
      </c>
      <c r="J104" s="96">
        <f t="shared" si="17"/>
        <v>0</v>
      </c>
      <c r="K104" s="98"/>
      <c r="L104" s="78"/>
      <c r="M104" s="78"/>
      <c r="N104" s="104"/>
      <c r="O104" s="104"/>
      <c r="P104" s="84"/>
      <c r="Q104" s="84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</row>
    <row r="105" spans="1:28" x14ac:dyDescent="0.3">
      <c r="A105" s="18">
        <f t="shared" si="14"/>
        <v>43</v>
      </c>
      <c r="B105" s="18">
        <v>2</v>
      </c>
      <c r="C105" s="10">
        <f>BenchmarkDemand!A92</f>
        <v>43298.895833333336</v>
      </c>
      <c r="D105" s="12">
        <f>BenchmarkDemand!B92</f>
        <v>2.37</v>
      </c>
      <c r="E105" s="12">
        <f t="shared" si="15"/>
        <v>2.37</v>
      </c>
      <c r="F105" s="19">
        <f>BenchmarkPV!B92</f>
        <v>0</v>
      </c>
      <c r="G105" s="39">
        <v>0</v>
      </c>
      <c r="H105" s="39">
        <f t="shared" si="18"/>
        <v>0</v>
      </c>
      <c r="I105" s="96">
        <f t="shared" si="16"/>
        <v>0</v>
      </c>
      <c r="J105" s="96">
        <f t="shared" si="17"/>
        <v>0</v>
      </c>
      <c r="K105" s="99"/>
      <c r="L105" s="15"/>
      <c r="M105" s="15"/>
      <c r="N105" s="105"/>
      <c r="O105" s="105"/>
      <c r="P105" s="1"/>
      <c r="Q105" s="1"/>
    </row>
    <row r="106" spans="1:28" x14ac:dyDescent="0.3">
      <c r="A106" s="16">
        <f t="shared" si="14"/>
        <v>44</v>
      </c>
      <c r="B106" s="16">
        <v>2</v>
      </c>
      <c r="C106" s="10">
        <f>BenchmarkDemand!A93</f>
        <v>43298.916666666664</v>
      </c>
      <c r="D106" s="12">
        <f>BenchmarkDemand!B93</f>
        <v>2.0699999999999998</v>
      </c>
      <c r="E106" s="12">
        <f t="shared" si="15"/>
        <v>2.0699999999999998</v>
      </c>
      <c r="F106" s="11">
        <f>BenchmarkPV!B93</f>
        <v>0</v>
      </c>
      <c r="G106" s="8">
        <v>0</v>
      </c>
      <c r="H106" s="8">
        <f t="shared" si="18"/>
        <v>0</v>
      </c>
      <c r="I106" s="96">
        <f t="shared" si="16"/>
        <v>0</v>
      </c>
      <c r="J106" s="96">
        <f t="shared" si="17"/>
        <v>0</v>
      </c>
      <c r="K106" s="97"/>
      <c r="L106" s="9"/>
      <c r="M106" s="9"/>
      <c r="N106" s="102"/>
      <c r="O106" s="102"/>
      <c r="P106" s="1"/>
      <c r="Q106" s="1"/>
    </row>
    <row r="107" spans="1:28" x14ac:dyDescent="0.3">
      <c r="A107" s="16">
        <f t="shared" si="14"/>
        <v>45</v>
      </c>
      <c r="B107" s="16">
        <v>2</v>
      </c>
      <c r="C107" s="10">
        <f>BenchmarkDemand!A94</f>
        <v>43298.9375</v>
      </c>
      <c r="D107" s="12">
        <f>BenchmarkDemand!B94</f>
        <v>1.81</v>
      </c>
      <c r="E107" s="12">
        <f t="shared" si="15"/>
        <v>1.81</v>
      </c>
      <c r="F107" s="11">
        <f>BenchmarkPV!B94</f>
        <v>0</v>
      </c>
      <c r="G107" s="8">
        <v>0</v>
      </c>
      <c r="H107" s="8">
        <f t="shared" si="18"/>
        <v>0</v>
      </c>
      <c r="I107" s="96">
        <f t="shared" si="16"/>
        <v>0</v>
      </c>
      <c r="J107" s="96">
        <f t="shared" si="17"/>
        <v>0</v>
      </c>
      <c r="K107" s="97"/>
      <c r="L107" s="9"/>
      <c r="M107" s="9"/>
      <c r="N107" s="102"/>
      <c r="O107" s="102"/>
      <c r="P107" s="1"/>
      <c r="Q107" s="1"/>
    </row>
    <row r="108" spans="1:28" x14ac:dyDescent="0.3">
      <c r="A108" s="16">
        <f t="shared" si="14"/>
        <v>46</v>
      </c>
      <c r="B108" s="16">
        <v>2</v>
      </c>
      <c r="C108" s="10">
        <f>BenchmarkDemand!A95</f>
        <v>43298.958333333336</v>
      </c>
      <c r="D108" s="12">
        <f>BenchmarkDemand!B95</f>
        <v>1.77</v>
      </c>
      <c r="E108" s="12">
        <f t="shared" si="15"/>
        <v>1.77</v>
      </c>
      <c r="F108" s="11">
        <f>BenchmarkPV!B95</f>
        <v>0</v>
      </c>
      <c r="G108" s="8">
        <v>0</v>
      </c>
      <c r="H108" s="8">
        <f t="shared" si="18"/>
        <v>0</v>
      </c>
      <c r="I108" s="96">
        <f t="shared" si="16"/>
        <v>0</v>
      </c>
      <c r="J108" s="96">
        <f t="shared" si="17"/>
        <v>0</v>
      </c>
      <c r="K108" s="97"/>
      <c r="L108" s="9"/>
      <c r="M108" s="9"/>
      <c r="N108" s="102"/>
      <c r="O108" s="102"/>
      <c r="P108" s="1"/>
      <c r="Q108" s="1"/>
    </row>
    <row r="109" spans="1:28" x14ac:dyDescent="0.3">
      <c r="A109" s="16">
        <f t="shared" si="14"/>
        <v>47</v>
      </c>
      <c r="B109" s="16">
        <v>2</v>
      </c>
      <c r="C109" s="10">
        <f>BenchmarkDemand!A96</f>
        <v>43298.979166666664</v>
      </c>
      <c r="D109" s="12">
        <f>BenchmarkDemand!B96</f>
        <v>1.65</v>
      </c>
      <c r="E109" s="12">
        <f t="shared" si="15"/>
        <v>1.65</v>
      </c>
      <c r="F109" s="11">
        <f>BenchmarkPV!B96</f>
        <v>0</v>
      </c>
      <c r="G109" s="8">
        <v>0</v>
      </c>
      <c r="H109" s="8">
        <f t="shared" si="18"/>
        <v>0</v>
      </c>
      <c r="I109" s="96">
        <f t="shared" si="16"/>
        <v>0</v>
      </c>
      <c r="J109" s="96">
        <f t="shared" si="17"/>
        <v>0</v>
      </c>
      <c r="K109" s="97"/>
      <c r="L109" s="14"/>
      <c r="M109" s="14"/>
      <c r="N109" s="103"/>
      <c r="O109" s="103"/>
      <c r="P109" s="1"/>
      <c r="Q109" s="1"/>
    </row>
    <row r="110" spans="1:28" s="59" customFormat="1" ht="15" thickBot="1" x14ac:dyDescent="0.35">
      <c r="A110" s="114">
        <f t="shared" si="14"/>
        <v>48</v>
      </c>
      <c r="B110" s="114">
        <v>2</v>
      </c>
      <c r="C110" s="115">
        <f>BenchmarkDemand!A97</f>
        <v>43299</v>
      </c>
      <c r="D110" s="116">
        <f>BenchmarkDemand!B97</f>
        <v>1.65</v>
      </c>
      <c r="E110" s="116">
        <f t="shared" si="15"/>
        <v>1.65</v>
      </c>
      <c r="F110" s="117">
        <f>BenchmarkPV!B97</f>
        <v>0</v>
      </c>
      <c r="G110" s="118">
        <v>0</v>
      </c>
      <c r="H110" s="118">
        <f t="shared" si="18"/>
        <v>0</v>
      </c>
      <c r="I110" s="119">
        <f t="shared" si="16"/>
        <v>0</v>
      </c>
      <c r="J110" s="119">
        <f t="shared" si="17"/>
        <v>0</v>
      </c>
      <c r="K110" s="120"/>
      <c r="L110" s="121"/>
      <c r="M110" s="121"/>
      <c r="N110" s="122"/>
      <c r="O110" s="122"/>
      <c r="P110" s="130"/>
      <c r="Q110" s="130"/>
    </row>
    <row r="111" spans="1:28" s="67" customFormat="1" x14ac:dyDescent="0.3">
      <c r="A111" s="61">
        <v>1</v>
      </c>
      <c r="B111" s="61">
        <v>3</v>
      </c>
      <c r="C111" s="62">
        <f>BenchmarkDemand!A98</f>
        <v>43299.020833333336</v>
      </c>
      <c r="D111" s="124">
        <f>BenchmarkDemand!B98</f>
        <v>1.61</v>
      </c>
      <c r="E111" s="124">
        <f t="shared" si="15"/>
        <v>1.61</v>
      </c>
      <c r="F111" s="63">
        <f>BenchmarkPV!B98</f>
        <v>0</v>
      </c>
      <c r="G111" s="64">
        <v>0</v>
      </c>
      <c r="H111" s="64">
        <f t="shared" si="18"/>
        <v>0</v>
      </c>
      <c r="I111" s="65">
        <f t="shared" si="16"/>
        <v>0</v>
      </c>
      <c r="J111" s="65">
        <f t="shared" si="17"/>
        <v>0</v>
      </c>
      <c r="K111" s="65"/>
      <c r="L111" s="65">
        <f t="shared" ref="L111:L141" si="19">MIN(J111,F111)</f>
        <v>0</v>
      </c>
      <c r="M111" s="65">
        <f>J111-L111</f>
        <v>0</v>
      </c>
      <c r="N111" s="113"/>
      <c r="O111" s="113"/>
      <c r="P111" s="66"/>
      <c r="Q111" s="66"/>
    </row>
    <row r="112" spans="1:28" x14ac:dyDescent="0.3">
      <c r="A112" s="16">
        <f>A111+1</f>
        <v>2</v>
      </c>
      <c r="B112" s="16">
        <v>3</v>
      </c>
      <c r="C112" s="10">
        <f>BenchmarkDemand!A99</f>
        <v>43299.041666666664</v>
      </c>
      <c r="D112" s="12">
        <f>BenchmarkDemand!B99</f>
        <v>1.53</v>
      </c>
      <c r="E112" s="12">
        <f t="shared" si="15"/>
        <v>1.53</v>
      </c>
      <c r="F112" s="11">
        <f>BenchmarkPV!B99</f>
        <v>0</v>
      </c>
      <c r="G112" s="8">
        <v>0</v>
      </c>
      <c r="H112" s="8">
        <f t="shared" si="18"/>
        <v>0</v>
      </c>
      <c r="I112" s="96">
        <f t="shared" si="16"/>
        <v>0</v>
      </c>
      <c r="J112" s="96">
        <f t="shared" si="17"/>
        <v>0</v>
      </c>
      <c r="K112" s="97"/>
      <c r="L112" s="7">
        <f t="shared" si="19"/>
        <v>0</v>
      </c>
      <c r="M112" s="7">
        <f t="shared" ref="M112:M141" si="20">J112-L112</f>
        <v>0</v>
      </c>
      <c r="N112" s="102"/>
      <c r="O112" s="102"/>
      <c r="P112" s="1"/>
      <c r="Q112" s="1"/>
    </row>
    <row r="113" spans="1:17" x14ac:dyDescent="0.3">
      <c r="A113" s="16">
        <f t="shared" ref="A113:A158" si="21">A112+1</f>
        <v>3</v>
      </c>
      <c r="B113" s="16">
        <v>3</v>
      </c>
      <c r="C113" s="10">
        <f>BenchmarkDemand!A100</f>
        <v>43299.0625</v>
      </c>
      <c r="D113" s="12">
        <f>BenchmarkDemand!B100</f>
        <v>1.47</v>
      </c>
      <c r="E113" s="12">
        <f t="shared" si="15"/>
        <v>1.47</v>
      </c>
      <c r="F113" s="11">
        <f>BenchmarkPV!B100</f>
        <v>0</v>
      </c>
      <c r="G113" s="8">
        <v>0</v>
      </c>
      <c r="H113" s="8">
        <f t="shared" si="18"/>
        <v>0</v>
      </c>
      <c r="I113" s="96">
        <f t="shared" si="16"/>
        <v>0</v>
      </c>
      <c r="J113" s="96">
        <f t="shared" si="17"/>
        <v>0</v>
      </c>
      <c r="K113" s="97"/>
      <c r="L113" s="7">
        <f t="shared" si="19"/>
        <v>0</v>
      </c>
      <c r="M113" s="7">
        <f t="shared" si="20"/>
        <v>0</v>
      </c>
      <c r="N113" s="102"/>
      <c r="O113" s="102"/>
      <c r="P113" s="1"/>
      <c r="Q113" s="1"/>
    </row>
    <row r="114" spans="1:17" x14ac:dyDescent="0.3">
      <c r="A114" s="16">
        <f t="shared" si="21"/>
        <v>4</v>
      </c>
      <c r="B114" s="16">
        <v>3</v>
      </c>
      <c r="C114" s="10">
        <f>BenchmarkDemand!A101</f>
        <v>43299.083333333336</v>
      </c>
      <c r="D114" s="12">
        <f>BenchmarkDemand!B101</f>
        <v>1.47</v>
      </c>
      <c r="E114" s="12">
        <f t="shared" si="15"/>
        <v>1.47</v>
      </c>
      <c r="F114" s="11">
        <f>BenchmarkPV!B101</f>
        <v>0</v>
      </c>
      <c r="G114" s="8">
        <v>0</v>
      </c>
      <c r="H114" s="8">
        <f t="shared" si="18"/>
        <v>0</v>
      </c>
      <c r="I114" s="96">
        <f t="shared" si="16"/>
        <v>0</v>
      </c>
      <c r="J114" s="96">
        <f t="shared" si="17"/>
        <v>0</v>
      </c>
      <c r="K114" s="97"/>
      <c r="L114" s="7">
        <f t="shared" si="19"/>
        <v>0</v>
      </c>
      <c r="M114" s="7">
        <f t="shared" si="20"/>
        <v>0</v>
      </c>
      <c r="N114" s="102"/>
      <c r="O114" s="102"/>
      <c r="P114" s="1"/>
      <c r="Q114" s="1"/>
    </row>
    <row r="115" spans="1:17" x14ac:dyDescent="0.3">
      <c r="A115" s="16">
        <f t="shared" si="21"/>
        <v>5</v>
      </c>
      <c r="B115" s="16">
        <v>3</v>
      </c>
      <c r="C115" s="10">
        <f>BenchmarkDemand!A102</f>
        <v>43299.104166666664</v>
      </c>
      <c r="D115" s="12">
        <f>BenchmarkDemand!B102</f>
        <v>1.46</v>
      </c>
      <c r="E115" s="12">
        <f t="shared" si="15"/>
        <v>1.46</v>
      </c>
      <c r="F115" s="11">
        <f>BenchmarkPV!B102</f>
        <v>0</v>
      </c>
      <c r="G115" s="8">
        <v>0</v>
      </c>
      <c r="H115" s="8">
        <f t="shared" si="18"/>
        <v>0</v>
      </c>
      <c r="I115" s="96">
        <f t="shared" si="16"/>
        <v>0</v>
      </c>
      <c r="J115" s="96">
        <f t="shared" si="17"/>
        <v>0</v>
      </c>
      <c r="K115" s="97"/>
      <c r="L115" s="7">
        <f t="shared" si="19"/>
        <v>0</v>
      </c>
      <c r="M115" s="7">
        <f t="shared" si="20"/>
        <v>0</v>
      </c>
      <c r="N115" s="102"/>
      <c r="O115" s="102"/>
      <c r="P115" s="1"/>
      <c r="Q115" s="1"/>
    </row>
    <row r="116" spans="1:17" x14ac:dyDescent="0.3">
      <c r="A116" s="16">
        <f t="shared" si="21"/>
        <v>6</v>
      </c>
      <c r="B116" s="16">
        <v>3</v>
      </c>
      <c r="C116" s="10">
        <f>BenchmarkDemand!A103</f>
        <v>43299.125</v>
      </c>
      <c r="D116" s="12">
        <f>BenchmarkDemand!B103</f>
        <v>1.47</v>
      </c>
      <c r="E116" s="12">
        <f t="shared" si="15"/>
        <v>1.47</v>
      </c>
      <c r="F116" s="11">
        <f>BenchmarkPV!B103</f>
        <v>0</v>
      </c>
      <c r="G116" s="8">
        <v>0</v>
      </c>
      <c r="H116" s="8">
        <f t="shared" si="18"/>
        <v>0</v>
      </c>
      <c r="I116" s="96">
        <f t="shared" si="16"/>
        <v>0</v>
      </c>
      <c r="J116" s="96">
        <f t="shared" si="17"/>
        <v>0</v>
      </c>
      <c r="K116" s="97"/>
      <c r="L116" s="7">
        <f t="shared" si="19"/>
        <v>0</v>
      </c>
      <c r="M116" s="7">
        <f t="shared" si="20"/>
        <v>0</v>
      </c>
      <c r="N116" s="102"/>
      <c r="O116" s="102"/>
      <c r="P116" s="1"/>
      <c r="Q116" s="1"/>
    </row>
    <row r="117" spans="1:17" x14ac:dyDescent="0.3">
      <c r="A117" s="16">
        <f t="shared" si="21"/>
        <v>7</v>
      </c>
      <c r="B117" s="16">
        <v>3</v>
      </c>
      <c r="C117" s="10">
        <f>BenchmarkDemand!A104</f>
        <v>43299.145833333336</v>
      </c>
      <c r="D117" s="12">
        <f>BenchmarkDemand!B104</f>
        <v>1.47</v>
      </c>
      <c r="E117" s="12">
        <f t="shared" si="15"/>
        <v>1.47</v>
      </c>
      <c r="F117" s="11">
        <f>BenchmarkPV!B104</f>
        <v>0</v>
      </c>
      <c r="G117" s="8">
        <v>0</v>
      </c>
      <c r="H117" s="8">
        <f t="shared" si="18"/>
        <v>0</v>
      </c>
      <c r="I117" s="96">
        <f t="shared" si="16"/>
        <v>0</v>
      </c>
      <c r="J117" s="96">
        <f t="shared" si="17"/>
        <v>0</v>
      </c>
      <c r="K117" s="97"/>
      <c r="L117" s="7">
        <f t="shared" si="19"/>
        <v>0</v>
      </c>
      <c r="M117" s="7">
        <f t="shared" si="20"/>
        <v>0</v>
      </c>
      <c r="N117" s="102"/>
      <c r="O117" s="102"/>
      <c r="P117" s="1"/>
      <c r="Q117" s="1"/>
    </row>
    <row r="118" spans="1:17" x14ac:dyDescent="0.3">
      <c r="A118" s="16">
        <f t="shared" si="21"/>
        <v>8</v>
      </c>
      <c r="B118" s="16">
        <v>3</v>
      </c>
      <c r="C118" s="10">
        <f>BenchmarkDemand!A105</f>
        <v>43299.166666666664</v>
      </c>
      <c r="D118" s="12">
        <f>BenchmarkDemand!B105</f>
        <v>1.59</v>
      </c>
      <c r="E118" s="12">
        <f t="shared" si="15"/>
        <v>1.59</v>
      </c>
      <c r="F118" s="11">
        <f>BenchmarkPV!B105</f>
        <v>0</v>
      </c>
      <c r="G118" s="8">
        <v>0</v>
      </c>
      <c r="H118" s="8">
        <f t="shared" si="18"/>
        <v>0</v>
      </c>
      <c r="I118" s="96">
        <f t="shared" si="16"/>
        <v>0</v>
      </c>
      <c r="J118" s="96">
        <f t="shared" si="17"/>
        <v>0</v>
      </c>
      <c r="K118" s="97"/>
      <c r="L118" s="7">
        <f t="shared" si="19"/>
        <v>0</v>
      </c>
      <c r="M118" s="7">
        <f t="shared" si="20"/>
        <v>0</v>
      </c>
      <c r="N118" s="102"/>
      <c r="O118" s="102"/>
      <c r="P118" s="1"/>
      <c r="Q118" s="1"/>
    </row>
    <row r="119" spans="1:17" x14ac:dyDescent="0.3">
      <c r="A119" s="16">
        <f t="shared" si="21"/>
        <v>9</v>
      </c>
      <c r="B119" s="16">
        <v>3</v>
      </c>
      <c r="C119" s="10">
        <f>BenchmarkDemand!A106</f>
        <v>43299.1875</v>
      </c>
      <c r="D119" s="12">
        <f>BenchmarkDemand!B106</f>
        <v>1.66</v>
      </c>
      <c r="E119" s="12">
        <f t="shared" si="15"/>
        <v>1.66</v>
      </c>
      <c r="F119" s="11">
        <f>BenchmarkPV!B106</f>
        <v>0.01</v>
      </c>
      <c r="G119" s="8">
        <v>0</v>
      </c>
      <c r="H119" s="8">
        <f t="shared" si="18"/>
        <v>0</v>
      </c>
      <c r="I119" s="96">
        <f t="shared" si="16"/>
        <v>0</v>
      </c>
      <c r="J119" s="96">
        <f t="shared" si="17"/>
        <v>0</v>
      </c>
      <c r="K119" s="97"/>
      <c r="L119" s="7">
        <f t="shared" si="19"/>
        <v>0</v>
      </c>
      <c r="M119" s="7">
        <f t="shared" si="20"/>
        <v>0</v>
      </c>
      <c r="N119" s="102"/>
      <c r="O119" s="102"/>
      <c r="P119" s="1"/>
      <c r="Q119" s="1"/>
    </row>
    <row r="120" spans="1:17" x14ac:dyDescent="0.3">
      <c r="A120" s="16">
        <f t="shared" si="21"/>
        <v>10</v>
      </c>
      <c r="B120" s="16">
        <v>3</v>
      </c>
      <c r="C120" s="10">
        <f>BenchmarkDemand!A107</f>
        <v>43299.208333333336</v>
      </c>
      <c r="D120" s="12">
        <f>BenchmarkDemand!B107</f>
        <v>1.94</v>
      </c>
      <c r="E120" s="12">
        <f t="shared" si="15"/>
        <v>1.94</v>
      </c>
      <c r="F120" s="11">
        <f>BenchmarkPV!B107</f>
        <v>7.0000000000000007E-2</v>
      </c>
      <c r="G120" s="8">
        <v>0</v>
      </c>
      <c r="H120" s="8">
        <f t="shared" si="18"/>
        <v>0</v>
      </c>
      <c r="I120" s="96">
        <f t="shared" si="16"/>
        <v>0</v>
      </c>
      <c r="J120" s="96">
        <f t="shared" si="17"/>
        <v>0</v>
      </c>
      <c r="K120" s="97"/>
      <c r="L120" s="7">
        <f t="shared" si="19"/>
        <v>0</v>
      </c>
      <c r="M120" s="7">
        <f t="shared" si="20"/>
        <v>0</v>
      </c>
      <c r="N120" s="102"/>
      <c r="O120" s="102"/>
      <c r="P120" s="1"/>
      <c r="Q120" s="1"/>
    </row>
    <row r="121" spans="1:17" x14ac:dyDescent="0.3">
      <c r="A121" s="16">
        <f t="shared" si="21"/>
        <v>11</v>
      </c>
      <c r="B121" s="16">
        <v>3</v>
      </c>
      <c r="C121" s="10">
        <f>BenchmarkDemand!A108</f>
        <v>43299.229166666664</v>
      </c>
      <c r="D121" s="12">
        <f>BenchmarkDemand!B108</f>
        <v>2.2400000000000002</v>
      </c>
      <c r="E121" s="12">
        <f t="shared" si="15"/>
        <v>2.2400000000000002</v>
      </c>
      <c r="F121" s="11">
        <f>BenchmarkPV!B108</f>
        <v>0.18</v>
      </c>
      <c r="G121" s="8">
        <v>0</v>
      </c>
      <c r="H121" s="8">
        <f t="shared" si="18"/>
        <v>0</v>
      </c>
      <c r="I121" s="96">
        <f t="shared" si="16"/>
        <v>0</v>
      </c>
      <c r="J121" s="96">
        <f t="shared" si="17"/>
        <v>0</v>
      </c>
      <c r="K121" s="97"/>
      <c r="L121" s="7">
        <f t="shared" si="19"/>
        <v>0</v>
      </c>
      <c r="M121" s="7">
        <f t="shared" si="20"/>
        <v>0</v>
      </c>
      <c r="N121" s="102"/>
      <c r="O121" s="102"/>
      <c r="P121" s="1"/>
      <c r="Q121" s="1"/>
    </row>
    <row r="122" spans="1:17" x14ac:dyDescent="0.3">
      <c r="A122" s="16">
        <f t="shared" si="21"/>
        <v>12</v>
      </c>
      <c r="B122" s="16">
        <v>3</v>
      </c>
      <c r="C122" s="10">
        <f>BenchmarkDemand!A109</f>
        <v>43299.25</v>
      </c>
      <c r="D122" s="12">
        <f>BenchmarkDemand!B109</f>
        <v>2.67</v>
      </c>
      <c r="E122" s="12">
        <f t="shared" si="15"/>
        <v>2.67</v>
      </c>
      <c r="F122" s="11">
        <f>BenchmarkPV!B109</f>
        <v>0.27</v>
      </c>
      <c r="G122" s="8">
        <v>0</v>
      </c>
      <c r="H122" s="8">
        <f t="shared" si="18"/>
        <v>0</v>
      </c>
      <c r="I122" s="96">
        <f t="shared" si="16"/>
        <v>0</v>
      </c>
      <c r="J122" s="96">
        <f t="shared" si="17"/>
        <v>0</v>
      </c>
      <c r="K122" s="97"/>
      <c r="L122" s="7">
        <f t="shared" si="19"/>
        <v>0</v>
      </c>
      <c r="M122" s="7">
        <f t="shared" si="20"/>
        <v>0</v>
      </c>
      <c r="N122" s="102"/>
      <c r="O122" s="102"/>
      <c r="P122" s="1"/>
      <c r="Q122" s="1"/>
    </row>
    <row r="123" spans="1:17" x14ac:dyDescent="0.3">
      <c r="A123" s="16">
        <f t="shared" si="21"/>
        <v>13</v>
      </c>
      <c r="B123" s="16">
        <v>3</v>
      </c>
      <c r="C123" s="10">
        <f>BenchmarkDemand!A110</f>
        <v>43299.270833333336</v>
      </c>
      <c r="D123" s="12">
        <f>BenchmarkDemand!B110</f>
        <v>2.91</v>
      </c>
      <c r="E123" s="12">
        <f t="shared" si="15"/>
        <v>2.91</v>
      </c>
      <c r="F123" s="11">
        <f>BenchmarkPV!B110</f>
        <v>0.53</v>
      </c>
      <c r="G123" s="8">
        <v>0</v>
      </c>
      <c r="H123" s="8">
        <f t="shared" si="18"/>
        <v>0</v>
      </c>
      <c r="I123" s="96">
        <f t="shared" si="16"/>
        <v>0</v>
      </c>
      <c r="J123" s="96">
        <f t="shared" si="17"/>
        <v>0</v>
      </c>
      <c r="K123" s="97"/>
      <c r="L123" s="7">
        <f t="shared" si="19"/>
        <v>0</v>
      </c>
      <c r="M123" s="7">
        <f t="shared" si="20"/>
        <v>0</v>
      </c>
      <c r="N123" s="102"/>
      <c r="O123" s="102"/>
      <c r="P123" s="1"/>
      <c r="Q123" s="1"/>
    </row>
    <row r="124" spans="1:17" x14ac:dyDescent="0.3">
      <c r="A124" s="16">
        <f t="shared" si="21"/>
        <v>14</v>
      </c>
      <c r="B124" s="16">
        <v>3</v>
      </c>
      <c r="C124" s="10">
        <f>BenchmarkDemand!A111</f>
        <v>43299.291666666664</v>
      </c>
      <c r="D124" s="12">
        <f>BenchmarkDemand!B111</f>
        <v>2.95</v>
      </c>
      <c r="E124" s="12">
        <f t="shared" si="15"/>
        <v>2.95</v>
      </c>
      <c r="F124" s="11">
        <f>BenchmarkPV!B111</f>
        <v>0.57999999999999996</v>
      </c>
      <c r="G124" s="8">
        <v>0</v>
      </c>
      <c r="H124" s="8">
        <f t="shared" si="18"/>
        <v>0</v>
      </c>
      <c r="I124" s="96">
        <f t="shared" si="16"/>
        <v>0</v>
      </c>
      <c r="J124" s="96">
        <f t="shared" si="17"/>
        <v>0</v>
      </c>
      <c r="K124" s="97"/>
      <c r="L124" s="7">
        <f t="shared" si="19"/>
        <v>0</v>
      </c>
      <c r="M124" s="7">
        <f t="shared" si="20"/>
        <v>0</v>
      </c>
      <c r="N124" s="102"/>
      <c r="O124" s="102"/>
      <c r="P124" s="1"/>
      <c r="Q124" s="1"/>
    </row>
    <row r="125" spans="1:17" x14ac:dyDescent="0.3">
      <c r="A125" s="16">
        <f t="shared" si="21"/>
        <v>15</v>
      </c>
      <c r="B125" s="16">
        <v>3</v>
      </c>
      <c r="C125" s="10">
        <f>BenchmarkDemand!A112</f>
        <v>43299.3125</v>
      </c>
      <c r="D125" s="12">
        <f>BenchmarkDemand!B112</f>
        <v>2.95</v>
      </c>
      <c r="E125" s="12">
        <f t="shared" si="15"/>
        <v>3.2640761740000004</v>
      </c>
      <c r="F125" s="11">
        <f>BenchmarkPV!B112</f>
        <v>0.64</v>
      </c>
      <c r="G125" s="8">
        <v>0.31407617400000021</v>
      </c>
      <c r="H125" s="8">
        <f t="shared" si="18"/>
        <v>0.1570380870000001</v>
      </c>
      <c r="I125" s="96">
        <f t="shared" si="16"/>
        <v>0</v>
      </c>
      <c r="J125" s="96">
        <f t="shared" si="17"/>
        <v>0.31407617400000021</v>
      </c>
      <c r="K125" s="97"/>
      <c r="L125" s="7">
        <f t="shared" si="19"/>
        <v>0.31407617400000021</v>
      </c>
      <c r="M125" s="7">
        <f t="shared" si="20"/>
        <v>0</v>
      </c>
      <c r="N125" s="102"/>
      <c r="O125" s="102"/>
      <c r="P125" s="1"/>
      <c r="Q125" s="1"/>
    </row>
    <row r="126" spans="1:17" x14ac:dyDescent="0.3">
      <c r="A126" s="16">
        <f t="shared" si="21"/>
        <v>16</v>
      </c>
      <c r="B126" s="16">
        <v>3</v>
      </c>
      <c r="C126" s="10">
        <f>BenchmarkDemand!A113</f>
        <v>43299.333333333336</v>
      </c>
      <c r="D126" s="12">
        <f>BenchmarkDemand!B113</f>
        <v>2.95</v>
      </c>
      <c r="E126" s="12">
        <f t="shared" si="15"/>
        <v>3.2886273440000005</v>
      </c>
      <c r="F126" s="11">
        <f>BenchmarkPV!B113</f>
        <v>0.43</v>
      </c>
      <c r="G126" s="8">
        <v>0.33862734400000027</v>
      </c>
      <c r="H126" s="8">
        <f t="shared" si="18"/>
        <v>0.32635175900000024</v>
      </c>
      <c r="I126" s="96">
        <f t="shared" si="16"/>
        <v>0</v>
      </c>
      <c r="J126" s="96">
        <f t="shared" si="17"/>
        <v>0.33862734400000027</v>
      </c>
      <c r="K126" s="97"/>
      <c r="L126" s="7">
        <f t="shared" si="19"/>
        <v>0.33862734400000027</v>
      </c>
      <c r="M126" s="7">
        <f t="shared" si="20"/>
        <v>0</v>
      </c>
      <c r="N126" s="102"/>
      <c r="O126" s="102"/>
      <c r="P126" s="1"/>
      <c r="Q126" s="1"/>
    </row>
    <row r="127" spans="1:17" x14ac:dyDescent="0.3">
      <c r="A127" s="16">
        <f t="shared" si="21"/>
        <v>17</v>
      </c>
      <c r="B127" s="16">
        <v>3</v>
      </c>
      <c r="C127" s="10">
        <f>BenchmarkDemand!A114</f>
        <v>43299.354166666664</v>
      </c>
      <c r="D127" s="12">
        <f>BenchmarkDemand!B114</f>
        <v>3</v>
      </c>
      <c r="E127" s="12">
        <f t="shared" si="15"/>
        <v>3.451092928</v>
      </c>
      <c r="F127" s="11">
        <f>BenchmarkPV!B114</f>
        <v>0.67</v>
      </c>
      <c r="G127" s="8">
        <v>0.451092928</v>
      </c>
      <c r="H127" s="8">
        <f t="shared" si="18"/>
        <v>0.55189822300000024</v>
      </c>
      <c r="I127" s="96">
        <f t="shared" si="16"/>
        <v>0</v>
      </c>
      <c r="J127" s="96">
        <f t="shared" si="17"/>
        <v>0.451092928</v>
      </c>
      <c r="K127" s="97"/>
      <c r="L127" s="7">
        <f t="shared" si="19"/>
        <v>0.451092928</v>
      </c>
      <c r="M127" s="7">
        <f t="shared" si="20"/>
        <v>0</v>
      </c>
      <c r="N127" s="102"/>
      <c r="O127" s="102"/>
      <c r="P127" s="1"/>
      <c r="Q127" s="1"/>
    </row>
    <row r="128" spans="1:17" x14ac:dyDescent="0.3">
      <c r="A128" s="16">
        <f t="shared" si="21"/>
        <v>18</v>
      </c>
      <c r="B128" s="16">
        <v>3</v>
      </c>
      <c r="C128" s="10">
        <f>BenchmarkDemand!A115</f>
        <v>43299.375</v>
      </c>
      <c r="D128" s="12">
        <f>BenchmarkDemand!B115</f>
        <v>2.82</v>
      </c>
      <c r="E128" s="12">
        <f t="shared" si="15"/>
        <v>3.304023682</v>
      </c>
      <c r="F128" s="11">
        <f>BenchmarkPV!B115</f>
        <v>0.99</v>
      </c>
      <c r="G128" s="8">
        <v>0.48402368200000012</v>
      </c>
      <c r="H128" s="8">
        <f t="shared" si="18"/>
        <v>0.7939100640000003</v>
      </c>
      <c r="I128" s="96">
        <f t="shared" si="16"/>
        <v>0</v>
      </c>
      <c r="J128" s="96">
        <f t="shared" si="17"/>
        <v>0.48402368200000012</v>
      </c>
      <c r="K128" s="97"/>
      <c r="L128" s="7">
        <f t="shared" si="19"/>
        <v>0.48402368200000012</v>
      </c>
      <c r="M128" s="7">
        <f t="shared" si="20"/>
        <v>0</v>
      </c>
      <c r="N128" s="102"/>
      <c r="O128" s="102"/>
      <c r="P128" s="1"/>
      <c r="Q128" s="1"/>
    </row>
    <row r="129" spans="1:28" x14ac:dyDescent="0.3">
      <c r="A129" s="16">
        <f t="shared" si="21"/>
        <v>19</v>
      </c>
      <c r="B129" s="16">
        <v>3</v>
      </c>
      <c r="C129" s="10">
        <f>BenchmarkDemand!A116</f>
        <v>43299.395833333336</v>
      </c>
      <c r="D129" s="12">
        <f>BenchmarkDemand!B116</f>
        <v>2.7</v>
      </c>
      <c r="E129" s="12">
        <f t="shared" si="15"/>
        <v>3.3354061860000002</v>
      </c>
      <c r="F129" s="11">
        <f>BenchmarkPV!B116</f>
        <v>1.55</v>
      </c>
      <c r="G129" s="8">
        <v>0.63540618599999998</v>
      </c>
      <c r="H129" s="8">
        <f t="shared" si="18"/>
        <v>1.1116131570000003</v>
      </c>
      <c r="I129" s="96">
        <f t="shared" si="16"/>
        <v>0</v>
      </c>
      <c r="J129" s="96">
        <f t="shared" si="17"/>
        <v>0.63540618599999998</v>
      </c>
      <c r="K129" s="97"/>
      <c r="L129" s="7">
        <f t="shared" si="19"/>
        <v>0.63540618599999998</v>
      </c>
      <c r="M129" s="7">
        <f t="shared" si="20"/>
        <v>0</v>
      </c>
      <c r="N129" s="102"/>
      <c r="O129" s="102"/>
      <c r="P129" s="1"/>
      <c r="Q129" s="1"/>
    </row>
    <row r="130" spans="1:28" x14ac:dyDescent="0.3">
      <c r="A130" s="16">
        <f t="shared" si="21"/>
        <v>20</v>
      </c>
      <c r="B130" s="16">
        <v>3</v>
      </c>
      <c r="C130" s="10">
        <f>BenchmarkDemand!A117</f>
        <v>43299.416666666664</v>
      </c>
      <c r="D130" s="12">
        <f>BenchmarkDemand!B117</f>
        <v>2.78</v>
      </c>
      <c r="E130" s="12">
        <f t="shared" si="15"/>
        <v>3.4631309909999999</v>
      </c>
      <c r="F130" s="11">
        <f>BenchmarkPV!B117</f>
        <v>1.41</v>
      </c>
      <c r="G130" s="8">
        <v>0.68313099100000008</v>
      </c>
      <c r="H130" s="8">
        <f t="shared" si="18"/>
        <v>1.4531786525000003</v>
      </c>
      <c r="I130" s="96">
        <f t="shared" si="16"/>
        <v>0</v>
      </c>
      <c r="J130" s="96">
        <f t="shared" si="17"/>
        <v>0.68313099100000008</v>
      </c>
      <c r="K130" s="97"/>
      <c r="L130" s="7">
        <f t="shared" si="19"/>
        <v>0.68313099100000008</v>
      </c>
      <c r="M130" s="7">
        <f t="shared" si="20"/>
        <v>0</v>
      </c>
      <c r="N130" s="102"/>
      <c r="O130" s="102"/>
      <c r="P130" s="1"/>
      <c r="Q130" s="1"/>
    </row>
    <row r="131" spans="1:28" x14ac:dyDescent="0.3">
      <c r="A131" s="16">
        <f t="shared" si="21"/>
        <v>21</v>
      </c>
      <c r="B131" s="16">
        <v>3</v>
      </c>
      <c r="C131" s="10">
        <f>BenchmarkDemand!A118</f>
        <v>43299.4375</v>
      </c>
      <c r="D131" s="12">
        <f>BenchmarkDemand!B118</f>
        <v>2.75</v>
      </c>
      <c r="E131" s="12">
        <f t="shared" si="15"/>
        <v>3.5708518439999999</v>
      </c>
      <c r="F131" s="11">
        <f>BenchmarkPV!B118</f>
        <v>1.1299999999999999</v>
      </c>
      <c r="G131" s="8">
        <v>0.82085184399999989</v>
      </c>
      <c r="H131" s="8">
        <f t="shared" si="18"/>
        <v>1.8636045745000003</v>
      </c>
      <c r="I131" s="96">
        <f t="shared" si="16"/>
        <v>0</v>
      </c>
      <c r="J131" s="96">
        <f t="shared" si="17"/>
        <v>0.82085184399999989</v>
      </c>
      <c r="K131" s="97"/>
      <c r="L131" s="7">
        <f t="shared" si="19"/>
        <v>0.82085184399999989</v>
      </c>
      <c r="M131" s="7">
        <f t="shared" si="20"/>
        <v>0</v>
      </c>
      <c r="N131" s="102"/>
      <c r="O131" s="102"/>
      <c r="P131" s="1"/>
      <c r="Q131" s="1"/>
    </row>
    <row r="132" spans="1:28" x14ac:dyDescent="0.3">
      <c r="A132" s="16">
        <f t="shared" si="21"/>
        <v>22</v>
      </c>
      <c r="B132" s="16">
        <v>3</v>
      </c>
      <c r="C132" s="10">
        <f>BenchmarkDemand!A119</f>
        <v>43299.458333333336</v>
      </c>
      <c r="D132" s="12">
        <f>BenchmarkDemand!B119</f>
        <v>2.73</v>
      </c>
      <c r="E132" s="12">
        <f t="shared" si="15"/>
        <v>3.5765877440000002</v>
      </c>
      <c r="F132" s="11">
        <f>BenchmarkPV!B119</f>
        <v>1.33</v>
      </c>
      <c r="G132" s="8">
        <v>0.84658774400000025</v>
      </c>
      <c r="H132" s="8">
        <f t="shared" si="18"/>
        <v>2.2868984465000004</v>
      </c>
      <c r="I132" s="96">
        <f t="shared" si="16"/>
        <v>0</v>
      </c>
      <c r="J132" s="96">
        <f t="shared" si="17"/>
        <v>0.84658774400000025</v>
      </c>
      <c r="K132" s="97"/>
      <c r="L132" s="7">
        <f t="shared" si="19"/>
        <v>0.84658774400000025</v>
      </c>
      <c r="M132" s="7">
        <f t="shared" si="20"/>
        <v>0</v>
      </c>
      <c r="N132" s="102"/>
      <c r="O132" s="102"/>
      <c r="P132" s="1"/>
      <c r="Q132" s="1"/>
    </row>
    <row r="133" spans="1:28" x14ac:dyDescent="0.3">
      <c r="A133" s="16">
        <f t="shared" si="21"/>
        <v>23</v>
      </c>
      <c r="B133" s="16">
        <v>3</v>
      </c>
      <c r="C133" s="10">
        <f>BenchmarkDemand!A120</f>
        <v>43299.479166666664</v>
      </c>
      <c r="D133" s="12">
        <f>BenchmarkDemand!B120</f>
        <v>2.62</v>
      </c>
      <c r="E133" s="12">
        <f t="shared" si="15"/>
        <v>3.4834487270000003</v>
      </c>
      <c r="F133" s="11">
        <f>BenchmarkPV!B120</f>
        <v>1.9</v>
      </c>
      <c r="G133" s="8">
        <v>0.86344872700000019</v>
      </c>
      <c r="H133" s="8">
        <f t="shared" si="18"/>
        <v>2.7186228100000003</v>
      </c>
      <c r="I133" s="96">
        <f t="shared" si="16"/>
        <v>0</v>
      </c>
      <c r="J133" s="96">
        <f t="shared" si="17"/>
        <v>0.86344872700000019</v>
      </c>
      <c r="K133" s="97"/>
      <c r="L133" s="7">
        <f t="shared" si="19"/>
        <v>0.86344872700000019</v>
      </c>
      <c r="M133" s="7">
        <f t="shared" si="20"/>
        <v>0</v>
      </c>
      <c r="N133" s="102"/>
      <c r="O133" s="102"/>
      <c r="P133" s="1"/>
      <c r="Q133" s="1"/>
    </row>
    <row r="134" spans="1:28" x14ac:dyDescent="0.3">
      <c r="A134" s="16">
        <f t="shared" si="21"/>
        <v>24</v>
      </c>
      <c r="B134" s="16">
        <v>3</v>
      </c>
      <c r="C134" s="10">
        <f>BenchmarkDemand!A121</f>
        <v>43299.5</v>
      </c>
      <c r="D134" s="12">
        <f>BenchmarkDemand!B121</f>
        <v>2.46</v>
      </c>
      <c r="E134" s="12">
        <f t="shared" si="15"/>
        <v>3.3519768220000001</v>
      </c>
      <c r="F134" s="11">
        <f>BenchmarkPV!B121</f>
        <v>2.1800000000000002</v>
      </c>
      <c r="G134" s="8">
        <v>0.89197682200000017</v>
      </c>
      <c r="H134" s="8">
        <f t="shared" si="18"/>
        <v>3.1646112210000004</v>
      </c>
      <c r="I134" s="96">
        <f t="shared" si="16"/>
        <v>0</v>
      </c>
      <c r="J134" s="96">
        <f t="shared" si="17"/>
        <v>0.89197682200000017</v>
      </c>
      <c r="K134" s="97"/>
      <c r="L134" s="7">
        <f t="shared" si="19"/>
        <v>0.89197682200000017</v>
      </c>
      <c r="M134" s="7">
        <f t="shared" si="20"/>
        <v>0</v>
      </c>
      <c r="N134" s="102"/>
      <c r="O134" s="102"/>
      <c r="P134" s="1"/>
      <c r="Q134" s="1"/>
    </row>
    <row r="135" spans="1:28" x14ac:dyDescent="0.3">
      <c r="A135" s="16">
        <f t="shared" si="21"/>
        <v>25</v>
      </c>
      <c r="B135" s="16">
        <v>3</v>
      </c>
      <c r="C135" s="10">
        <f>BenchmarkDemand!A122</f>
        <v>43299.520833333336</v>
      </c>
      <c r="D135" s="12">
        <f>BenchmarkDemand!B122</f>
        <v>2.42</v>
      </c>
      <c r="E135" s="12">
        <f t="shared" si="15"/>
        <v>3.359957284</v>
      </c>
      <c r="F135" s="11">
        <f>BenchmarkPV!B122</f>
        <v>2.46</v>
      </c>
      <c r="G135" s="8">
        <v>0.93995728400000012</v>
      </c>
      <c r="H135" s="8">
        <f t="shared" si="18"/>
        <v>3.6345898630000004</v>
      </c>
      <c r="I135" s="96">
        <f t="shared" si="16"/>
        <v>0</v>
      </c>
      <c r="J135" s="96">
        <f t="shared" si="17"/>
        <v>0.93995728400000012</v>
      </c>
      <c r="K135" s="97"/>
      <c r="L135" s="7">
        <f t="shared" si="19"/>
        <v>0.93995728400000012</v>
      </c>
      <c r="M135" s="7">
        <f t="shared" si="20"/>
        <v>0</v>
      </c>
      <c r="N135" s="102"/>
      <c r="O135" s="102"/>
      <c r="P135" s="1"/>
      <c r="Q135" s="1"/>
    </row>
    <row r="136" spans="1:28" x14ac:dyDescent="0.3">
      <c r="A136" s="16">
        <f t="shared" si="21"/>
        <v>26</v>
      </c>
      <c r="B136" s="16">
        <v>3</v>
      </c>
      <c r="C136" s="10">
        <f>BenchmarkDemand!A123</f>
        <v>43299.541666666664</v>
      </c>
      <c r="D136" s="12">
        <f>BenchmarkDemand!B123</f>
        <v>2.42</v>
      </c>
      <c r="E136" s="12">
        <f t="shared" si="15"/>
        <v>3.4193671829999999</v>
      </c>
      <c r="F136" s="11">
        <f>BenchmarkPV!B123</f>
        <v>2.2200000000000002</v>
      </c>
      <c r="G136" s="8">
        <v>0.99936718299999994</v>
      </c>
      <c r="H136" s="8">
        <f t="shared" si="18"/>
        <v>4.1342734545000006</v>
      </c>
      <c r="I136" s="96">
        <f t="shared" si="16"/>
        <v>0</v>
      </c>
      <c r="J136" s="96">
        <f t="shared" si="17"/>
        <v>0.99936718299999994</v>
      </c>
      <c r="K136" s="97"/>
      <c r="L136" s="7">
        <f t="shared" si="19"/>
        <v>0.99936718299999994</v>
      </c>
      <c r="M136" s="7">
        <f t="shared" si="20"/>
        <v>0</v>
      </c>
      <c r="N136" s="102"/>
      <c r="O136" s="102"/>
      <c r="P136" s="1"/>
      <c r="Q136" s="1"/>
    </row>
    <row r="137" spans="1:28" x14ac:dyDescent="0.3">
      <c r="A137" s="16">
        <f t="shared" si="21"/>
        <v>27</v>
      </c>
      <c r="B137" s="16">
        <v>3</v>
      </c>
      <c r="C137" s="10">
        <f>BenchmarkDemand!A124</f>
        <v>43299.5625</v>
      </c>
      <c r="D137" s="12">
        <f>BenchmarkDemand!B124</f>
        <v>2.4</v>
      </c>
      <c r="E137" s="12">
        <f t="shared" si="15"/>
        <v>3.4375778349999999</v>
      </c>
      <c r="F137" s="11">
        <f>BenchmarkPV!B124</f>
        <v>2.02</v>
      </c>
      <c r="G137" s="8">
        <v>1.037577835</v>
      </c>
      <c r="H137" s="8">
        <f t="shared" si="18"/>
        <v>4.6530623720000008</v>
      </c>
      <c r="I137" s="96">
        <f t="shared" si="16"/>
        <v>0</v>
      </c>
      <c r="J137" s="96">
        <f t="shared" si="17"/>
        <v>1.037577835</v>
      </c>
      <c r="K137" s="97"/>
      <c r="L137" s="7">
        <f t="shared" si="19"/>
        <v>1.037577835</v>
      </c>
      <c r="M137" s="7">
        <f t="shared" si="20"/>
        <v>0</v>
      </c>
      <c r="N137" s="102"/>
      <c r="O137" s="102"/>
      <c r="P137" s="1"/>
      <c r="Q137" s="1"/>
    </row>
    <row r="138" spans="1:28" x14ac:dyDescent="0.3">
      <c r="A138" s="16">
        <f t="shared" si="21"/>
        <v>28</v>
      </c>
      <c r="B138" s="16">
        <v>3</v>
      </c>
      <c r="C138" s="10">
        <f>BenchmarkDemand!A125</f>
        <v>43299.583333333336</v>
      </c>
      <c r="D138" s="12">
        <f>BenchmarkDemand!B125</f>
        <v>2.37</v>
      </c>
      <c r="E138" s="12">
        <f t="shared" si="15"/>
        <v>3.423152124</v>
      </c>
      <c r="F138" s="11">
        <f>BenchmarkPV!B125</f>
        <v>2.2200000000000002</v>
      </c>
      <c r="G138" s="8">
        <v>1.0531521239999999</v>
      </c>
      <c r="H138" s="8">
        <f t="shared" si="18"/>
        <v>5.179638434000001</v>
      </c>
      <c r="I138" s="96">
        <f t="shared" si="16"/>
        <v>0</v>
      </c>
      <c r="J138" s="96">
        <f t="shared" si="17"/>
        <v>1.0531521239999999</v>
      </c>
      <c r="K138" s="97"/>
      <c r="L138" s="7">
        <f t="shared" si="19"/>
        <v>1.0531521239999999</v>
      </c>
      <c r="M138" s="7">
        <f t="shared" si="20"/>
        <v>0</v>
      </c>
      <c r="N138" s="102"/>
      <c r="O138" s="102"/>
      <c r="P138" s="1"/>
      <c r="Q138" s="1"/>
    </row>
    <row r="139" spans="1:28" x14ac:dyDescent="0.3">
      <c r="A139" s="16">
        <f t="shared" si="21"/>
        <v>29</v>
      </c>
      <c r="B139" s="16">
        <v>3</v>
      </c>
      <c r="C139" s="10">
        <f>BenchmarkDemand!A126</f>
        <v>43299.604166666664</v>
      </c>
      <c r="D139" s="12">
        <f>BenchmarkDemand!B126</f>
        <v>2.48</v>
      </c>
      <c r="E139" s="12">
        <f t="shared" si="15"/>
        <v>3.4819641210000003</v>
      </c>
      <c r="F139" s="11">
        <f>BenchmarkPV!B126</f>
        <v>2.23</v>
      </c>
      <c r="G139" s="8">
        <v>1.0019641210000003</v>
      </c>
      <c r="H139" s="8">
        <f t="shared" si="18"/>
        <v>5.6806204945000012</v>
      </c>
      <c r="I139" s="96">
        <f t="shared" si="16"/>
        <v>0</v>
      </c>
      <c r="J139" s="96">
        <f t="shared" si="17"/>
        <v>1.0019641210000003</v>
      </c>
      <c r="K139" s="97"/>
      <c r="L139" s="7">
        <f t="shared" si="19"/>
        <v>1.0019641210000003</v>
      </c>
      <c r="M139" s="7">
        <f t="shared" si="20"/>
        <v>0</v>
      </c>
      <c r="N139" s="102"/>
      <c r="O139" s="102"/>
      <c r="P139" s="1"/>
      <c r="Q139" s="1"/>
    </row>
    <row r="140" spans="1:28" x14ac:dyDescent="0.3">
      <c r="A140" s="17">
        <f t="shared" si="21"/>
        <v>30</v>
      </c>
      <c r="B140" s="17">
        <v>3</v>
      </c>
      <c r="C140" s="10">
        <f>BenchmarkDemand!A127</f>
        <v>43299.625</v>
      </c>
      <c r="D140" s="12">
        <f>BenchmarkDemand!B127</f>
        <v>2.74</v>
      </c>
      <c r="E140" s="12">
        <f t="shared" si="15"/>
        <v>3.3787590109999979</v>
      </c>
      <c r="F140" s="11">
        <f>BenchmarkPV!B127</f>
        <v>2.27</v>
      </c>
      <c r="G140" s="8">
        <v>0.63875901099999766</v>
      </c>
      <c r="H140" s="8">
        <f t="shared" si="18"/>
        <v>6</v>
      </c>
      <c r="I140" s="96">
        <f t="shared" si="16"/>
        <v>0</v>
      </c>
      <c r="J140" s="96">
        <f t="shared" si="17"/>
        <v>0.63875901099999766</v>
      </c>
      <c r="K140" s="97"/>
      <c r="L140" s="21">
        <f t="shared" si="19"/>
        <v>0.63875901099999766</v>
      </c>
      <c r="M140" s="21">
        <f t="shared" si="20"/>
        <v>0</v>
      </c>
      <c r="N140" s="103"/>
      <c r="O140" s="103"/>
      <c r="P140" s="1"/>
      <c r="Q140" s="1"/>
    </row>
    <row r="141" spans="1:28" s="27" customFormat="1" ht="15" thickBot="1" x14ac:dyDescent="0.35">
      <c r="A141" s="23">
        <f t="shared" si="21"/>
        <v>31</v>
      </c>
      <c r="B141" s="23">
        <v>3</v>
      </c>
      <c r="C141" s="10">
        <f>BenchmarkDemand!A128</f>
        <v>43299.645833333336</v>
      </c>
      <c r="D141" s="12">
        <f>BenchmarkDemand!B128</f>
        <v>3.05</v>
      </c>
      <c r="E141" s="12">
        <f t="shared" si="15"/>
        <v>3.05</v>
      </c>
      <c r="F141" s="108">
        <f>BenchmarkPV!B128</f>
        <v>1.81</v>
      </c>
      <c r="G141" s="43">
        <v>0</v>
      </c>
      <c r="H141" s="43">
        <f t="shared" si="18"/>
        <v>6</v>
      </c>
      <c r="I141" s="96">
        <f t="shared" si="16"/>
        <v>0</v>
      </c>
      <c r="J141" s="96">
        <f t="shared" si="17"/>
        <v>0</v>
      </c>
      <c r="K141" s="98"/>
      <c r="L141" s="24">
        <f t="shared" si="19"/>
        <v>0</v>
      </c>
      <c r="M141" s="24">
        <f t="shared" si="20"/>
        <v>0</v>
      </c>
      <c r="N141" s="104"/>
      <c r="O141" s="104"/>
      <c r="P141" s="25"/>
      <c r="Q141" s="25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spans="1:28" s="81" customFormat="1" x14ac:dyDescent="0.3">
      <c r="A142" s="68">
        <f>A141+1</f>
        <v>32</v>
      </c>
      <c r="B142" s="68">
        <v>3</v>
      </c>
      <c r="C142" s="74">
        <f>BenchmarkDemand!A129</f>
        <v>43299.666666666664</v>
      </c>
      <c r="D142" s="12">
        <f>BenchmarkDemand!B129</f>
        <v>3.18</v>
      </c>
      <c r="E142" s="12">
        <f t="shared" si="15"/>
        <v>2.4006061514545451</v>
      </c>
      <c r="F142" s="111">
        <f>BenchmarkPV!B129</f>
        <v>1.43</v>
      </c>
      <c r="G142" s="70">
        <v>-0.77939384854545501</v>
      </c>
      <c r="H142" s="70">
        <f t="shared" si="18"/>
        <v>5.6103030757272725</v>
      </c>
      <c r="I142" s="96">
        <f t="shared" si="16"/>
        <v>-0.77939384854545501</v>
      </c>
      <c r="J142" s="96">
        <f t="shared" si="17"/>
        <v>0</v>
      </c>
      <c r="K142" s="99"/>
      <c r="L142" s="70"/>
      <c r="M142" s="70"/>
      <c r="N142" s="105"/>
      <c r="O142" s="105"/>
      <c r="P142" s="80"/>
      <c r="Q142" s="80"/>
    </row>
    <row r="143" spans="1:28" s="81" customFormat="1" x14ac:dyDescent="0.3">
      <c r="A143" s="73">
        <f t="shared" si="21"/>
        <v>33</v>
      </c>
      <c r="B143" s="73">
        <v>3</v>
      </c>
      <c r="C143" s="74">
        <f>BenchmarkDemand!A130</f>
        <v>43299.6875</v>
      </c>
      <c r="D143" s="12">
        <f>BenchmarkDemand!B130</f>
        <v>3.23</v>
      </c>
      <c r="E143" s="12">
        <f t="shared" si="15"/>
        <v>2.0897221484545447</v>
      </c>
      <c r="F143" s="110">
        <f>BenchmarkPV!B130</f>
        <v>1.5</v>
      </c>
      <c r="G143" s="76">
        <v>-1.1402778515454552</v>
      </c>
      <c r="H143" s="76">
        <f t="shared" si="18"/>
        <v>5.0401641499545446</v>
      </c>
      <c r="I143" s="96">
        <f t="shared" si="16"/>
        <v>-1.1402778515454552</v>
      </c>
      <c r="J143" s="96">
        <f t="shared" si="17"/>
        <v>0</v>
      </c>
      <c r="K143" s="97"/>
      <c r="L143" s="76"/>
      <c r="M143" s="76"/>
      <c r="N143" s="102"/>
      <c r="O143" s="102"/>
      <c r="P143" s="80"/>
      <c r="Q143" s="80"/>
    </row>
    <row r="144" spans="1:28" s="81" customFormat="1" x14ac:dyDescent="0.3">
      <c r="A144" s="73">
        <f t="shared" si="21"/>
        <v>34</v>
      </c>
      <c r="B144" s="73">
        <v>3</v>
      </c>
      <c r="C144" s="74">
        <f>BenchmarkDemand!A131</f>
        <v>43299.708333333336</v>
      </c>
      <c r="D144" s="12">
        <f>BenchmarkDemand!B131</f>
        <v>3.1</v>
      </c>
      <c r="E144" s="12">
        <f t="shared" ref="E144:E207" si="22">D144+G144</f>
        <v>1.9120053744545449</v>
      </c>
      <c r="F144" s="110">
        <f>BenchmarkPV!B131</f>
        <v>1.1599999999999999</v>
      </c>
      <c r="G144" s="76">
        <v>-1.1879946255454552</v>
      </c>
      <c r="H144" s="76">
        <f t="shared" si="18"/>
        <v>4.446166837181817</v>
      </c>
      <c r="I144" s="96">
        <f t="shared" ref="I144:I207" si="23">IF(G144&lt;0,G144,0)</f>
        <v>-1.1879946255454552</v>
      </c>
      <c r="J144" s="96">
        <f t="shared" ref="J144:J207" si="24">IF(G144&gt;0,G144,0)</f>
        <v>0</v>
      </c>
      <c r="K144" s="97"/>
      <c r="L144" s="76"/>
      <c r="M144" s="76"/>
      <c r="N144" s="102"/>
      <c r="O144" s="102"/>
      <c r="P144" s="80"/>
      <c r="Q144" s="80"/>
    </row>
    <row r="145" spans="1:28" s="81" customFormat="1" x14ac:dyDescent="0.3">
      <c r="A145" s="73">
        <f t="shared" si="21"/>
        <v>35</v>
      </c>
      <c r="B145" s="73">
        <v>3</v>
      </c>
      <c r="C145" s="74">
        <f>BenchmarkDemand!A132</f>
        <v>43299.729166666664</v>
      </c>
      <c r="D145" s="12">
        <f>BenchmarkDemand!B132</f>
        <v>3.22</v>
      </c>
      <c r="E145" s="12">
        <f t="shared" si="22"/>
        <v>1.9498818084545451</v>
      </c>
      <c r="F145" s="110">
        <f>BenchmarkPV!B132</f>
        <v>1.07</v>
      </c>
      <c r="G145" s="76">
        <v>-1.2701181915454551</v>
      </c>
      <c r="H145" s="76">
        <f t="shared" ref="H145:H208" si="25">H144+((G145*0.5))</f>
        <v>3.8111077414090895</v>
      </c>
      <c r="I145" s="96">
        <f t="shared" si="23"/>
        <v>-1.2701181915454551</v>
      </c>
      <c r="J145" s="96">
        <f t="shared" si="24"/>
        <v>0</v>
      </c>
      <c r="K145" s="97"/>
      <c r="L145" s="76"/>
      <c r="M145" s="76"/>
      <c r="N145" s="102"/>
      <c r="O145" s="102"/>
      <c r="P145" s="80"/>
      <c r="Q145" s="80"/>
    </row>
    <row r="146" spans="1:28" s="81" customFormat="1" x14ac:dyDescent="0.3">
      <c r="A146" s="73">
        <f t="shared" si="21"/>
        <v>36</v>
      </c>
      <c r="B146" s="73">
        <v>3</v>
      </c>
      <c r="C146" s="74">
        <f>BenchmarkDemand!A133</f>
        <v>43299.75</v>
      </c>
      <c r="D146" s="12">
        <f>BenchmarkDemand!B133</f>
        <v>3.2</v>
      </c>
      <c r="E146" s="12">
        <f t="shared" si="22"/>
        <v>1.954782632454545</v>
      </c>
      <c r="F146" s="110">
        <f>BenchmarkPV!B133</f>
        <v>0.69</v>
      </c>
      <c r="G146" s="76">
        <v>-1.2452173675454552</v>
      </c>
      <c r="H146" s="76">
        <f t="shared" si="25"/>
        <v>3.1884990576363617</v>
      </c>
      <c r="I146" s="96">
        <f t="shared" si="23"/>
        <v>-1.2452173675454552</v>
      </c>
      <c r="J146" s="96">
        <f t="shared" si="24"/>
        <v>0</v>
      </c>
      <c r="K146" s="97"/>
      <c r="L146" s="76"/>
      <c r="M146" s="76"/>
      <c r="N146" s="102"/>
      <c r="O146" s="102"/>
      <c r="P146" s="80"/>
      <c r="Q146" s="80"/>
    </row>
    <row r="147" spans="1:28" s="81" customFormat="1" x14ac:dyDescent="0.3">
      <c r="A147" s="73">
        <f t="shared" si="21"/>
        <v>37</v>
      </c>
      <c r="B147" s="73">
        <v>3</v>
      </c>
      <c r="C147" s="74">
        <f>BenchmarkDemand!A134</f>
        <v>43299.770833333336</v>
      </c>
      <c r="D147" s="12">
        <f>BenchmarkDemand!B134</f>
        <v>3.1</v>
      </c>
      <c r="E147" s="12">
        <f t="shared" si="22"/>
        <v>1.8978634324545451</v>
      </c>
      <c r="F147" s="110">
        <f>BenchmarkPV!B134</f>
        <v>0.4</v>
      </c>
      <c r="G147" s="76">
        <v>-1.2021365675454549</v>
      </c>
      <c r="H147" s="76">
        <f t="shared" si="25"/>
        <v>2.587430773863634</v>
      </c>
      <c r="I147" s="96">
        <f t="shared" si="23"/>
        <v>-1.2021365675454549</v>
      </c>
      <c r="J147" s="96">
        <f t="shared" si="24"/>
        <v>0</v>
      </c>
      <c r="K147" s="97"/>
      <c r="L147" s="76"/>
      <c r="M147" s="76"/>
      <c r="N147" s="102"/>
      <c r="O147" s="102"/>
      <c r="P147" s="80"/>
      <c r="Q147" s="80"/>
    </row>
    <row r="148" spans="1:28" s="81" customFormat="1" x14ac:dyDescent="0.3">
      <c r="A148" s="73">
        <f t="shared" si="21"/>
        <v>38</v>
      </c>
      <c r="B148" s="73">
        <v>3</v>
      </c>
      <c r="C148" s="74">
        <f>BenchmarkDemand!A135</f>
        <v>43299.791666666664</v>
      </c>
      <c r="D148" s="12">
        <f>BenchmarkDemand!B135</f>
        <v>3.02</v>
      </c>
      <c r="E148" s="12">
        <f t="shared" si="22"/>
        <v>1.852819933454545</v>
      </c>
      <c r="F148" s="110">
        <f>BenchmarkPV!B135</f>
        <v>0.19</v>
      </c>
      <c r="G148" s="76">
        <v>-1.167180066545455</v>
      </c>
      <c r="H148" s="76">
        <f t="shared" si="25"/>
        <v>2.0038407405909062</v>
      </c>
      <c r="I148" s="96">
        <f t="shared" si="23"/>
        <v>-1.167180066545455</v>
      </c>
      <c r="J148" s="96">
        <f t="shared" si="24"/>
        <v>0</v>
      </c>
      <c r="K148" s="97"/>
      <c r="L148" s="76"/>
      <c r="M148" s="76"/>
      <c r="N148" s="102"/>
      <c r="O148" s="102"/>
      <c r="P148" s="80"/>
      <c r="Q148" s="80"/>
    </row>
    <row r="149" spans="1:28" s="81" customFormat="1" x14ac:dyDescent="0.3">
      <c r="A149" s="73">
        <f t="shared" si="21"/>
        <v>39</v>
      </c>
      <c r="B149" s="73">
        <v>3</v>
      </c>
      <c r="C149" s="74">
        <f>BenchmarkDemand!A136</f>
        <v>43299.8125</v>
      </c>
      <c r="D149" s="12">
        <f>BenchmarkDemand!B136</f>
        <v>2.97</v>
      </c>
      <c r="E149" s="12">
        <f t="shared" si="22"/>
        <v>1.9065656264545452</v>
      </c>
      <c r="F149" s="110">
        <f>BenchmarkPV!B136</f>
        <v>0.05</v>
      </c>
      <c r="G149" s="76">
        <v>-1.063434373545455</v>
      </c>
      <c r="H149" s="76">
        <f t="shared" si="25"/>
        <v>1.4721235538181787</v>
      </c>
      <c r="I149" s="96">
        <f t="shared" si="23"/>
        <v>-1.063434373545455</v>
      </c>
      <c r="J149" s="96">
        <f t="shared" si="24"/>
        <v>0</v>
      </c>
      <c r="K149" s="97"/>
      <c r="L149" s="76"/>
      <c r="M149" s="76"/>
      <c r="N149" s="102"/>
      <c r="O149" s="102"/>
      <c r="P149" s="80"/>
      <c r="Q149" s="80"/>
    </row>
    <row r="150" spans="1:28" s="81" customFormat="1" x14ac:dyDescent="0.3">
      <c r="A150" s="73">
        <f t="shared" si="21"/>
        <v>40</v>
      </c>
      <c r="B150" s="73">
        <v>3</v>
      </c>
      <c r="C150" s="74">
        <f>BenchmarkDemand!A137</f>
        <v>43299.833333333336</v>
      </c>
      <c r="D150" s="12">
        <f>BenchmarkDemand!B137</f>
        <v>2.86</v>
      </c>
      <c r="E150" s="12">
        <f t="shared" si="22"/>
        <v>1.8383330054545448</v>
      </c>
      <c r="F150" s="110">
        <f>BenchmarkPV!B137</f>
        <v>0.01</v>
      </c>
      <c r="G150" s="76">
        <v>-1.0216669945454551</v>
      </c>
      <c r="H150" s="76">
        <f t="shared" si="25"/>
        <v>0.96129005654545119</v>
      </c>
      <c r="I150" s="96">
        <f t="shared" si="23"/>
        <v>-1.0216669945454551</v>
      </c>
      <c r="J150" s="96">
        <f t="shared" si="24"/>
        <v>0</v>
      </c>
      <c r="K150" s="97"/>
      <c r="L150" s="76"/>
      <c r="M150" s="76"/>
      <c r="N150" s="102"/>
      <c r="O150" s="102"/>
      <c r="P150" s="80"/>
      <c r="Q150" s="80"/>
    </row>
    <row r="151" spans="1:28" s="81" customFormat="1" x14ac:dyDescent="0.3">
      <c r="A151" s="82">
        <f t="shared" si="21"/>
        <v>41</v>
      </c>
      <c r="B151" s="82">
        <v>3</v>
      </c>
      <c r="C151" s="74">
        <f>BenchmarkDemand!A138</f>
        <v>43299.854166666664</v>
      </c>
      <c r="D151" s="12">
        <f>BenchmarkDemand!B138</f>
        <v>2.83</v>
      </c>
      <c r="E151" s="12">
        <f t="shared" si="22"/>
        <v>1.8104511294545449</v>
      </c>
      <c r="F151" s="110">
        <f>BenchmarkPV!B138</f>
        <v>0</v>
      </c>
      <c r="G151" s="76">
        <v>-1.0195488705454552</v>
      </c>
      <c r="H151" s="76">
        <f t="shared" si="25"/>
        <v>0.4515156212727236</v>
      </c>
      <c r="I151" s="96">
        <f t="shared" si="23"/>
        <v>-1.0195488705454552</v>
      </c>
      <c r="J151" s="96">
        <f t="shared" si="24"/>
        <v>0</v>
      </c>
      <c r="K151" s="97"/>
      <c r="L151" s="83"/>
      <c r="M151" s="83"/>
      <c r="N151" s="103"/>
      <c r="O151" s="103"/>
      <c r="P151" s="80"/>
      <c r="Q151" s="80"/>
    </row>
    <row r="152" spans="1:28" s="86" customFormat="1" ht="15" thickBot="1" x14ac:dyDescent="0.35">
      <c r="A152" s="77">
        <f t="shared" si="21"/>
        <v>42</v>
      </c>
      <c r="B152" s="77">
        <v>3</v>
      </c>
      <c r="C152" s="74">
        <f>BenchmarkDemand!A139</f>
        <v>43299.875</v>
      </c>
      <c r="D152" s="12">
        <f>BenchmarkDemand!B139</f>
        <v>2.75</v>
      </c>
      <c r="E152" s="12">
        <f t="shared" si="22"/>
        <v>1.8470170154545449</v>
      </c>
      <c r="F152" s="109">
        <f>BenchmarkPV!B139</f>
        <v>0</v>
      </c>
      <c r="G152" s="78">
        <v>-0.90298298454545511</v>
      </c>
      <c r="H152" s="78">
        <f t="shared" si="25"/>
        <v>2.4128999996042566E-5</v>
      </c>
      <c r="I152" s="96">
        <f t="shared" si="23"/>
        <v>-0.90298298454545511</v>
      </c>
      <c r="J152" s="96">
        <f t="shared" si="24"/>
        <v>0</v>
      </c>
      <c r="K152" s="98"/>
      <c r="L152" s="78"/>
      <c r="M152" s="78"/>
      <c r="N152" s="104"/>
      <c r="O152" s="104"/>
      <c r="P152" s="84"/>
      <c r="Q152" s="84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</row>
    <row r="153" spans="1:28" x14ac:dyDescent="0.3">
      <c r="A153" s="18">
        <f t="shared" si="21"/>
        <v>43</v>
      </c>
      <c r="B153" s="18">
        <v>3</v>
      </c>
      <c r="C153" s="10">
        <f>BenchmarkDemand!A140</f>
        <v>43299.895833333336</v>
      </c>
      <c r="D153" s="12">
        <f>BenchmarkDemand!B140</f>
        <v>2.46</v>
      </c>
      <c r="E153" s="12">
        <f t="shared" si="22"/>
        <v>2.46</v>
      </c>
      <c r="F153" s="19">
        <f>BenchmarkPV!B140</f>
        <v>0</v>
      </c>
      <c r="G153" s="39">
        <v>0</v>
      </c>
      <c r="H153" s="39">
        <f t="shared" si="25"/>
        <v>2.4128999996042566E-5</v>
      </c>
      <c r="I153" s="96">
        <f t="shared" si="23"/>
        <v>0</v>
      </c>
      <c r="J153" s="96">
        <f t="shared" si="24"/>
        <v>0</v>
      </c>
      <c r="K153" s="99"/>
      <c r="L153" s="15"/>
      <c r="M153" s="15"/>
      <c r="N153" s="105"/>
      <c r="O153" s="105"/>
      <c r="P153" s="1"/>
      <c r="Q153" s="1"/>
    </row>
    <row r="154" spans="1:28" x14ac:dyDescent="0.3">
      <c r="A154" s="16">
        <f t="shared" si="21"/>
        <v>44</v>
      </c>
      <c r="B154" s="16">
        <v>3</v>
      </c>
      <c r="C154" s="10">
        <f>BenchmarkDemand!A141</f>
        <v>43299.916666666664</v>
      </c>
      <c r="D154" s="12">
        <f>BenchmarkDemand!B141</f>
        <v>2.13</v>
      </c>
      <c r="E154" s="12">
        <f t="shared" si="22"/>
        <v>2.13</v>
      </c>
      <c r="F154" s="11">
        <f>BenchmarkPV!B141</f>
        <v>0</v>
      </c>
      <c r="G154" s="8">
        <v>0</v>
      </c>
      <c r="H154" s="8">
        <f t="shared" si="25"/>
        <v>2.4128999996042566E-5</v>
      </c>
      <c r="I154" s="96">
        <f t="shared" si="23"/>
        <v>0</v>
      </c>
      <c r="J154" s="96">
        <f t="shared" si="24"/>
        <v>0</v>
      </c>
      <c r="K154" s="97"/>
      <c r="L154" s="9"/>
      <c r="M154" s="9"/>
      <c r="N154" s="102"/>
      <c r="O154" s="102"/>
      <c r="P154" s="1"/>
      <c r="Q154" s="1"/>
    </row>
    <row r="155" spans="1:28" x14ac:dyDescent="0.3">
      <c r="A155" s="16">
        <f t="shared" si="21"/>
        <v>45</v>
      </c>
      <c r="B155" s="16">
        <v>3</v>
      </c>
      <c r="C155" s="10">
        <f>BenchmarkDemand!A142</f>
        <v>43299.9375</v>
      </c>
      <c r="D155" s="12">
        <f>BenchmarkDemand!B142</f>
        <v>1.87</v>
      </c>
      <c r="E155" s="12">
        <f t="shared" si="22"/>
        <v>1.87</v>
      </c>
      <c r="F155" s="11">
        <f>BenchmarkPV!B142</f>
        <v>0</v>
      </c>
      <c r="G155" s="8">
        <v>0</v>
      </c>
      <c r="H155" s="8">
        <f t="shared" si="25"/>
        <v>2.4128999996042566E-5</v>
      </c>
      <c r="I155" s="96">
        <f t="shared" si="23"/>
        <v>0</v>
      </c>
      <c r="J155" s="96">
        <f t="shared" si="24"/>
        <v>0</v>
      </c>
      <c r="K155" s="97"/>
      <c r="L155" s="9"/>
      <c r="M155" s="9"/>
      <c r="N155" s="102"/>
      <c r="O155" s="102"/>
      <c r="P155" s="1"/>
      <c r="Q155" s="1"/>
    </row>
    <row r="156" spans="1:28" x14ac:dyDescent="0.3">
      <c r="A156" s="16">
        <f t="shared" si="21"/>
        <v>46</v>
      </c>
      <c r="B156" s="16">
        <v>3</v>
      </c>
      <c r="C156" s="10">
        <f>BenchmarkDemand!A143</f>
        <v>43299.958333333336</v>
      </c>
      <c r="D156" s="12">
        <f>BenchmarkDemand!B143</f>
        <v>1.75</v>
      </c>
      <c r="E156" s="12">
        <f t="shared" si="22"/>
        <v>1.75</v>
      </c>
      <c r="F156" s="11">
        <f>BenchmarkPV!B143</f>
        <v>0</v>
      </c>
      <c r="G156" s="8">
        <v>0</v>
      </c>
      <c r="H156" s="8">
        <f t="shared" si="25"/>
        <v>2.4128999996042566E-5</v>
      </c>
      <c r="I156" s="96">
        <f t="shared" si="23"/>
        <v>0</v>
      </c>
      <c r="J156" s="96">
        <f t="shared" si="24"/>
        <v>0</v>
      </c>
      <c r="K156" s="97"/>
      <c r="L156" s="9"/>
      <c r="M156" s="9"/>
      <c r="N156" s="102"/>
      <c r="O156" s="102"/>
      <c r="P156" s="1"/>
      <c r="Q156" s="1"/>
    </row>
    <row r="157" spans="1:28" x14ac:dyDescent="0.3">
      <c r="A157" s="17">
        <f t="shared" si="21"/>
        <v>47</v>
      </c>
      <c r="B157" s="17">
        <v>3</v>
      </c>
      <c r="C157" s="10">
        <f>BenchmarkDemand!A144</f>
        <v>43299.979166666664</v>
      </c>
      <c r="D157" s="12">
        <f>BenchmarkDemand!B144</f>
        <v>1.63</v>
      </c>
      <c r="E157" s="12">
        <f t="shared" si="22"/>
        <v>1.63</v>
      </c>
      <c r="F157" s="11">
        <f>BenchmarkPV!B144</f>
        <v>0</v>
      </c>
      <c r="G157" s="40">
        <v>0</v>
      </c>
      <c r="H157" s="40">
        <f t="shared" si="25"/>
        <v>2.4128999996042566E-5</v>
      </c>
      <c r="I157" s="96">
        <f t="shared" si="23"/>
        <v>0</v>
      </c>
      <c r="J157" s="96">
        <f t="shared" si="24"/>
        <v>0</v>
      </c>
      <c r="K157" s="100"/>
      <c r="L157" s="14"/>
      <c r="M157" s="14"/>
      <c r="N157" s="103"/>
      <c r="O157" s="103"/>
      <c r="P157" s="1"/>
      <c r="Q157" s="1"/>
    </row>
    <row r="158" spans="1:28" s="44" customFormat="1" ht="15" thickBot="1" x14ac:dyDescent="0.35">
      <c r="A158" s="126">
        <f t="shared" si="21"/>
        <v>48</v>
      </c>
      <c r="B158" s="126">
        <v>3</v>
      </c>
      <c r="C158" s="115">
        <f>BenchmarkDemand!A145</f>
        <v>43300</v>
      </c>
      <c r="D158" s="116">
        <f>BenchmarkDemand!B145</f>
        <v>1.63</v>
      </c>
      <c r="E158" s="116">
        <f t="shared" si="22"/>
        <v>1.63</v>
      </c>
      <c r="F158" s="117">
        <f>BenchmarkPV!B145</f>
        <v>0</v>
      </c>
      <c r="G158" s="127">
        <v>0</v>
      </c>
      <c r="H158" s="127">
        <f t="shared" si="25"/>
        <v>2.4128999996042566E-5</v>
      </c>
      <c r="I158" s="119">
        <f t="shared" si="23"/>
        <v>0</v>
      </c>
      <c r="J158" s="119">
        <f t="shared" si="24"/>
        <v>0</v>
      </c>
      <c r="K158" s="120"/>
      <c r="L158" s="127"/>
      <c r="M158" s="127"/>
      <c r="N158" s="122"/>
      <c r="O158" s="122"/>
      <c r="P158" s="128"/>
      <c r="Q158" s="128"/>
      <c r="R158" s="129"/>
    </row>
    <row r="159" spans="1:28" s="67" customFormat="1" x14ac:dyDescent="0.3">
      <c r="A159" s="61">
        <v>1</v>
      </c>
      <c r="B159" s="61">
        <v>4</v>
      </c>
      <c r="C159" s="62">
        <f>BenchmarkDemand!A146</f>
        <v>43300.020833333336</v>
      </c>
      <c r="D159" s="124">
        <f>BenchmarkDemand!B146</f>
        <v>1.61</v>
      </c>
      <c r="E159" s="124">
        <f t="shared" si="22"/>
        <v>1.61</v>
      </c>
      <c r="F159" s="63">
        <f>BenchmarkPV!B146</f>
        <v>0</v>
      </c>
      <c r="G159" s="64">
        <v>0</v>
      </c>
      <c r="H159" s="64">
        <v>0</v>
      </c>
      <c r="I159" s="65">
        <f t="shared" si="23"/>
        <v>0</v>
      </c>
      <c r="J159" s="65">
        <f t="shared" si="24"/>
        <v>0</v>
      </c>
      <c r="K159" s="65"/>
      <c r="L159" s="65">
        <f t="shared" ref="L159:L189" si="26">MIN(J159,F159)</f>
        <v>0</v>
      </c>
      <c r="M159" s="65">
        <f>J159-L159</f>
        <v>0</v>
      </c>
      <c r="N159" s="113"/>
      <c r="O159" s="113"/>
      <c r="P159" s="66"/>
      <c r="Q159" s="66"/>
    </row>
    <row r="160" spans="1:28" x14ac:dyDescent="0.3">
      <c r="A160" s="16">
        <f>A159+1</f>
        <v>2</v>
      </c>
      <c r="B160" s="16">
        <v>4</v>
      </c>
      <c r="C160" s="10">
        <f>BenchmarkDemand!A147</f>
        <v>43300.041666666664</v>
      </c>
      <c r="D160" s="12">
        <f>BenchmarkDemand!B147</f>
        <v>1.5</v>
      </c>
      <c r="E160" s="12">
        <f t="shared" si="22"/>
        <v>1.5</v>
      </c>
      <c r="F160" s="11">
        <f>BenchmarkPV!B147</f>
        <v>0</v>
      </c>
      <c r="G160" s="8">
        <v>0</v>
      </c>
      <c r="H160" s="8">
        <f t="shared" si="25"/>
        <v>0</v>
      </c>
      <c r="I160" s="96">
        <f t="shared" si="23"/>
        <v>0</v>
      </c>
      <c r="J160" s="96">
        <f t="shared" si="24"/>
        <v>0</v>
      </c>
      <c r="K160" s="97"/>
      <c r="L160" s="7">
        <f t="shared" si="26"/>
        <v>0</v>
      </c>
      <c r="M160" s="7">
        <f t="shared" ref="M160:M189" si="27">J160-L160</f>
        <v>0</v>
      </c>
      <c r="N160" s="102"/>
      <c r="O160" s="102"/>
      <c r="P160" s="1"/>
      <c r="Q160" s="1"/>
    </row>
    <row r="161" spans="1:17" x14ac:dyDescent="0.3">
      <c r="A161" s="16">
        <f t="shared" ref="A161:A206" si="28">A160+1</f>
        <v>3</v>
      </c>
      <c r="B161" s="16">
        <v>4</v>
      </c>
      <c r="C161" s="10">
        <f>BenchmarkDemand!A148</f>
        <v>43300.0625</v>
      </c>
      <c r="D161" s="12">
        <f>BenchmarkDemand!B148</f>
        <v>1.47</v>
      </c>
      <c r="E161" s="12">
        <f t="shared" si="22"/>
        <v>1.47</v>
      </c>
      <c r="F161" s="11">
        <f>BenchmarkPV!B148</f>
        <v>0</v>
      </c>
      <c r="G161" s="8">
        <v>0</v>
      </c>
      <c r="H161" s="8">
        <f t="shared" si="25"/>
        <v>0</v>
      </c>
      <c r="I161" s="96">
        <f t="shared" si="23"/>
        <v>0</v>
      </c>
      <c r="J161" s="96">
        <f t="shared" si="24"/>
        <v>0</v>
      </c>
      <c r="K161" s="97"/>
      <c r="L161" s="7">
        <f t="shared" si="26"/>
        <v>0</v>
      </c>
      <c r="M161" s="7">
        <f t="shared" si="27"/>
        <v>0</v>
      </c>
      <c r="N161" s="102"/>
      <c r="O161" s="102"/>
      <c r="P161" s="1"/>
      <c r="Q161" s="1"/>
    </row>
    <row r="162" spans="1:17" x14ac:dyDescent="0.3">
      <c r="A162" s="16">
        <f t="shared" si="28"/>
        <v>4</v>
      </c>
      <c r="B162" s="16">
        <v>4</v>
      </c>
      <c r="C162" s="10">
        <f>BenchmarkDemand!A149</f>
        <v>43300.083333333336</v>
      </c>
      <c r="D162" s="12">
        <f>BenchmarkDemand!B149</f>
        <v>1.47</v>
      </c>
      <c r="E162" s="12">
        <f t="shared" si="22"/>
        <v>1.47</v>
      </c>
      <c r="F162" s="11">
        <f>BenchmarkPV!B149</f>
        <v>0</v>
      </c>
      <c r="G162" s="8">
        <v>0</v>
      </c>
      <c r="H162" s="8">
        <f t="shared" si="25"/>
        <v>0</v>
      </c>
      <c r="I162" s="96">
        <f t="shared" si="23"/>
        <v>0</v>
      </c>
      <c r="J162" s="96">
        <f t="shared" si="24"/>
        <v>0</v>
      </c>
      <c r="K162" s="97"/>
      <c r="L162" s="7">
        <f t="shared" si="26"/>
        <v>0</v>
      </c>
      <c r="M162" s="7">
        <f t="shared" si="27"/>
        <v>0</v>
      </c>
      <c r="N162" s="102"/>
      <c r="O162" s="102"/>
      <c r="P162" s="1"/>
      <c r="Q162" s="1"/>
    </row>
    <row r="163" spans="1:17" x14ac:dyDescent="0.3">
      <c r="A163" s="16">
        <f t="shared" si="28"/>
        <v>5</v>
      </c>
      <c r="B163" s="16">
        <v>4</v>
      </c>
      <c r="C163" s="10">
        <f>BenchmarkDemand!A150</f>
        <v>43300.104166666664</v>
      </c>
      <c r="D163" s="12">
        <f>BenchmarkDemand!B150</f>
        <v>1.47</v>
      </c>
      <c r="E163" s="12">
        <f t="shared" si="22"/>
        <v>1.47</v>
      </c>
      <c r="F163" s="11">
        <f>BenchmarkPV!B150</f>
        <v>0</v>
      </c>
      <c r="G163" s="8">
        <v>0</v>
      </c>
      <c r="H163" s="8">
        <f t="shared" si="25"/>
        <v>0</v>
      </c>
      <c r="I163" s="96">
        <f t="shared" si="23"/>
        <v>0</v>
      </c>
      <c r="J163" s="96">
        <f t="shared" si="24"/>
        <v>0</v>
      </c>
      <c r="K163" s="97"/>
      <c r="L163" s="7">
        <f t="shared" si="26"/>
        <v>0</v>
      </c>
      <c r="M163" s="7">
        <f t="shared" si="27"/>
        <v>0</v>
      </c>
      <c r="N163" s="102"/>
      <c r="O163" s="102"/>
      <c r="P163" s="1"/>
      <c r="Q163" s="1"/>
    </row>
    <row r="164" spans="1:17" x14ac:dyDescent="0.3">
      <c r="A164" s="16">
        <f t="shared" si="28"/>
        <v>6</v>
      </c>
      <c r="B164" s="16">
        <v>4</v>
      </c>
      <c r="C164" s="10">
        <f>BenchmarkDemand!A151</f>
        <v>43300.125</v>
      </c>
      <c r="D164" s="12">
        <f>BenchmarkDemand!B151</f>
        <v>1.47</v>
      </c>
      <c r="E164" s="12">
        <f t="shared" si="22"/>
        <v>1.47</v>
      </c>
      <c r="F164" s="11">
        <f>BenchmarkPV!B151</f>
        <v>0</v>
      </c>
      <c r="G164" s="8">
        <v>0</v>
      </c>
      <c r="H164" s="8">
        <f t="shared" si="25"/>
        <v>0</v>
      </c>
      <c r="I164" s="96">
        <f t="shared" si="23"/>
        <v>0</v>
      </c>
      <c r="J164" s="96">
        <f t="shared" si="24"/>
        <v>0</v>
      </c>
      <c r="K164" s="97"/>
      <c r="L164" s="7">
        <f t="shared" si="26"/>
        <v>0</v>
      </c>
      <c r="M164" s="7">
        <f t="shared" si="27"/>
        <v>0</v>
      </c>
      <c r="N164" s="102"/>
      <c r="O164" s="102"/>
      <c r="P164" s="1"/>
      <c r="Q164" s="1"/>
    </row>
    <row r="165" spans="1:17" x14ac:dyDescent="0.3">
      <c r="A165" s="16">
        <f t="shared" si="28"/>
        <v>7</v>
      </c>
      <c r="B165" s="16">
        <v>4</v>
      </c>
      <c r="C165" s="10">
        <f>BenchmarkDemand!A152</f>
        <v>43300.145833333336</v>
      </c>
      <c r="D165" s="12">
        <f>BenchmarkDemand!B152</f>
        <v>1.47</v>
      </c>
      <c r="E165" s="12">
        <f t="shared" si="22"/>
        <v>1.47</v>
      </c>
      <c r="F165" s="11">
        <f>BenchmarkPV!B152</f>
        <v>0</v>
      </c>
      <c r="G165" s="8">
        <v>0</v>
      </c>
      <c r="H165" s="8">
        <f t="shared" si="25"/>
        <v>0</v>
      </c>
      <c r="I165" s="96">
        <f t="shared" si="23"/>
        <v>0</v>
      </c>
      <c r="J165" s="96">
        <f t="shared" si="24"/>
        <v>0</v>
      </c>
      <c r="K165" s="97"/>
      <c r="L165" s="7">
        <f t="shared" si="26"/>
        <v>0</v>
      </c>
      <c r="M165" s="7">
        <f t="shared" si="27"/>
        <v>0</v>
      </c>
      <c r="N165" s="102"/>
      <c r="O165" s="102"/>
      <c r="P165" s="1"/>
      <c r="Q165" s="1"/>
    </row>
    <row r="166" spans="1:17" x14ac:dyDescent="0.3">
      <c r="A166" s="16">
        <f t="shared" si="28"/>
        <v>8</v>
      </c>
      <c r="B166" s="16">
        <v>4</v>
      </c>
      <c r="C166" s="10">
        <f>BenchmarkDemand!A153</f>
        <v>43300.166666666664</v>
      </c>
      <c r="D166" s="12">
        <f>BenchmarkDemand!B153</f>
        <v>1.61</v>
      </c>
      <c r="E166" s="12">
        <f t="shared" si="22"/>
        <v>1.61</v>
      </c>
      <c r="F166" s="11">
        <f>BenchmarkPV!B153</f>
        <v>0</v>
      </c>
      <c r="G166" s="8">
        <v>0</v>
      </c>
      <c r="H166" s="8">
        <f t="shared" si="25"/>
        <v>0</v>
      </c>
      <c r="I166" s="96">
        <f t="shared" si="23"/>
        <v>0</v>
      </c>
      <c r="J166" s="96">
        <f t="shared" si="24"/>
        <v>0</v>
      </c>
      <c r="K166" s="97"/>
      <c r="L166" s="7">
        <f t="shared" si="26"/>
        <v>0</v>
      </c>
      <c r="M166" s="7">
        <f t="shared" si="27"/>
        <v>0</v>
      </c>
      <c r="N166" s="102"/>
      <c r="O166" s="102"/>
      <c r="P166" s="1"/>
      <c r="Q166" s="1"/>
    </row>
    <row r="167" spans="1:17" x14ac:dyDescent="0.3">
      <c r="A167" s="16">
        <f t="shared" si="28"/>
        <v>9</v>
      </c>
      <c r="B167" s="16">
        <v>4</v>
      </c>
      <c r="C167" s="10">
        <f>BenchmarkDemand!A154</f>
        <v>43300.1875</v>
      </c>
      <c r="D167" s="12">
        <f>BenchmarkDemand!B154</f>
        <v>1.72</v>
      </c>
      <c r="E167" s="12">
        <f t="shared" si="22"/>
        <v>1.72</v>
      </c>
      <c r="F167" s="11">
        <f>BenchmarkPV!B154</f>
        <v>0.02</v>
      </c>
      <c r="G167" s="8">
        <v>0</v>
      </c>
      <c r="H167" s="8">
        <f t="shared" si="25"/>
        <v>0</v>
      </c>
      <c r="I167" s="96">
        <f t="shared" si="23"/>
        <v>0</v>
      </c>
      <c r="J167" s="96">
        <f t="shared" si="24"/>
        <v>0</v>
      </c>
      <c r="K167" s="97"/>
      <c r="L167" s="7">
        <f t="shared" si="26"/>
        <v>0</v>
      </c>
      <c r="M167" s="7">
        <f t="shared" si="27"/>
        <v>0</v>
      </c>
      <c r="N167" s="102"/>
      <c r="O167" s="102"/>
      <c r="P167" s="1"/>
      <c r="Q167" s="1"/>
    </row>
    <row r="168" spans="1:17" x14ac:dyDescent="0.3">
      <c r="A168" s="16">
        <f t="shared" si="28"/>
        <v>10</v>
      </c>
      <c r="B168" s="16">
        <v>4</v>
      </c>
      <c r="C168" s="10">
        <f>BenchmarkDemand!A155</f>
        <v>43300.208333333336</v>
      </c>
      <c r="D168" s="12">
        <f>BenchmarkDemand!B155</f>
        <v>1.98</v>
      </c>
      <c r="E168" s="12">
        <f t="shared" si="22"/>
        <v>1.98</v>
      </c>
      <c r="F168" s="11">
        <f>BenchmarkPV!B155</f>
        <v>0.1</v>
      </c>
      <c r="G168" s="8">
        <v>0</v>
      </c>
      <c r="H168" s="8">
        <f t="shared" si="25"/>
        <v>0</v>
      </c>
      <c r="I168" s="96">
        <f t="shared" si="23"/>
        <v>0</v>
      </c>
      <c r="J168" s="96">
        <f t="shared" si="24"/>
        <v>0</v>
      </c>
      <c r="K168" s="97"/>
      <c r="L168" s="7">
        <f t="shared" si="26"/>
        <v>0</v>
      </c>
      <c r="M168" s="7">
        <f t="shared" si="27"/>
        <v>0</v>
      </c>
      <c r="N168" s="102"/>
      <c r="O168" s="102"/>
      <c r="P168" s="1"/>
      <c r="Q168" s="1"/>
    </row>
    <row r="169" spans="1:17" x14ac:dyDescent="0.3">
      <c r="A169" s="16">
        <f t="shared" si="28"/>
        <v>11</v>
      </c>
      <c r="B169" s="16">
        <v>4</v>
      </c>
      <c r="C169" s="10">
        <f>BenchmarkDemand!A156</f>
        <v>43300.229166666664</v>
      </c>
      <c r="D169" s="12">
        <f>BenchmarkDemand!B156</f>
        <v>2.29</v>
      </c>
      <c r="E169" s="12">
        <f t="shared" si="22"/>
        <v>2.29</v>
      </c>
      <c r="F169" s="11">
        <f>BenchmarkPV!B156</f>
        <v>0.23</v>
      </c>
      <c r="G169" s="8">
        <v>0</v>
      </c>
      <c r="H169" s="8">
        <f t="shared" si="25"/>
        <v>0</v>
      </c>
      <c r="I169" s="96">
        <f t="shared" si="23"/>
        <v>0</v>
      </c>
      <c r="J169" s="96">
        <f t="shared" si="24"/>
        <v>0</v>
      </c>
      <c r="K169" s="97"/>
      <c r="L169" s="7">
        <f t="shared" si="26"/>
        <v>0</v>
      </c>
      <c r="M169" s="7">
        <f t="shared" si="27"/>
        <v>0</v>
      </c>
      <c r="N169" s="102"/>
      <c r="O169" s="102"/>
      <c r="P169" s="1"/>
      <c r="Q169" s="1"/>
    </row>
    <row r="170" spans="1:17" x14ac:dyDescent="0.3">
      <c r="A170" s="16">
        <f t="shared" si="28"/>
        <v>12</v>
      </c>
      <c r="B170" s="16">
        <v>4</v>
      </c>
      <c r="C170" s="10">
        <f>BenchmarkDemand!A157</f>
        <v>43300.25</v>
      </c>
      <c r="D170" s="12">
        <f>BenchmarkDemand!B157</f>
        <v>2.66</v>
      </c>
      <c r="E170" s="12">
        <f t="shared" si="22"/>
        <v>2.66</v>
      </c>
      <c r="F170" s="11">
        <f>BenchmarkPV!B157</f>
        <v>0.52</v>
      </c>
      <c r="G170" s="8">
        <v>0</v>
      </c>
      <c r="H170" s="8">
        <f t="shared" si="25"/>
        <v>0</v>
      </c>
      <c r="I170" s="96">
        <f t="shared" si="23"/>
        <v>0</v>
      </c>
      <c r="J170" s="96">
        <f t="shared" si="24"/>
        <v>0</v>
      </c>
      <c r="K170" s="97"/>
      <c r="L170" s="7">
        <f t="shared" si="26"/>
        <v>0</v>
      </c>
      <c r="M170" s="7">
        <f t="shared" si="27"/>
        <v>0</v>
      </c>
      <c r="N170" s="102"/>
      <c r="O170" s="102"/>
      <c r="P170" s="1"/>
      <c r="Q170" s="1"/>
    </row>
    <row r="171" spans="1:17" x14ac:dyDescent="0.3">
      <c r="A171" s="16">
        <f t="shared" si="28"/>
        <v>13</v>
      </c>
      <c r="B171" s="16">
        <v>4</v>
      </c>
      <c r="C171" s="10">
        <f>BenchmarkDemand!A158</f>
        <v>43300.270833333336</v>
      </c>
      <c r="D171" s="12">
        <f>BenchmarkDemand!B158</f>
        <v>2.91</v>
      </c>
      <c r="E171" s="12">
        <f t="shared" si="22"/>
        <v>3.11357576232</v>
      </c>
      <c r="F171" s="11">
        <f>BenchmarkPV!B158</f>
        <v>0.75</v>
      </c>
      <c r="G171" s="8">
        <v>0.20357576231999999</v>
      </c>
      <c r="H171" s="8">
        <f t="shared" si="25"/>
        <v>0.10178788116</v>
      </c>
      <c r="I171" s="96">
        <f t="shared" si="23"/>
        <v>0</v>
      </c>
      <c r="J171" s="96">
        <f t="shared" si="24"/>
        <v>0.20357576231999999</v>
      </c>
      <c r="K171" s="97"/>
      <c r="L171" s="7">
        <f t="shared" si="26"/>
        <v>0.20357576231999999</v>
      </c>
      <c r="M171" s="7">
        <f t="shared" si="27"/>
        <v>0</v>
      </c>
      <c r="N171" s="102"/>
      <c r="O171" s="102"/>
      <c r="P171" s="1"/>
      <c r="Q171" s="1"/>
    </row>
    <row r="172" spans="1:17" x14ac:dyDescent="0.3">
      <c r="A172" s="16">
        <f t="shared" si="28"/>
        <v>14</v>
      </c>
      <c r="B172" s="16">
        <v>4</v>
      </c>
      <c r="C172" s="10">
        <f>BenchmarkDemand!A159</f>
        <v>43300.291666666664</v>
      </c>
      <c r="D172" s="12">
        <f>BenchmarkDemand!B159</f>
        <v>2.88</v>
      </c>
      <c r="E172" s="12">
        <f t="shared" si="22"/>
        <v>3.1568040239999999</v>
      </c>
      <c r="F172" s="11">
        <f>BenchmarkPV!B159</f>
        <v>1.1599999999999999</v>
      </c>
      <c r="G172" s="8">
        <v>0.27680402399999998</v>
      </c>
      <c r="H172" s="8">
        <f t="shared" si="25"/>
        <v>0.24018989316</v>
      </c>
      <c r="I172" s="96">
        <f t="shared" si="23"/>
        <v>0</v>
      </c>
      <c r="J172" s="96">
        <f t="shared" si="24"/>
        <v>0.27680402399999998</v>
      </c>
      <c r="K172" s="97"/>
      <c r="L172" s="7">
        <f t="shared" si="26"/>
        <v>0.27680402399999998</v>
      </c>
      <c r="M172" s="7">
        <f t="shared" si="27"/>
        <v>0</v>
      </c>
      <c r="N172" s="102"/>
      <c r="O172" s="102"/>
      <c r="P172" s="1"/>
      <c r="Q172" s="1"/>
    </row>
    <row r="173" spans="1:17" x14ac:dyDescent="0.3">
      <c r="A173" s="16">
        <f t="shared" si="28"/>
        <v>15</v>
      </c>
      <c r="B173" s="16">
        <v>4</v>
      </c>
      <c r="C173" s="10">
        <f>BenchmarkDemand!A160</f>
        <v>43300.3125</v>
      </c>
      <c r="D173" s="12">
        <f>BenchmarkDemand!B160</f>
        <v>2.93</v>
      </c>
      <c r="E173" s="12">
        <f t="shared" si="22"/>
        <v>3.4105310917400002</v>
      </c>
      <c r="F173" s="11">
        <f>BenchmarkPV!B160</f>
        <v>0.85</v>
      </c>
      <c r="G173" s="8">
        <v>0.48053109173999997</v>
      </c>
      <c r="H173" s="8">
        <f t="shared" si="25"/>
        <v>0.48045543902999999</v>
      </c>
      <c r="I173" s="96">
        <f t="shared" si="23"/>
        <v>0</v>
      </c>
      <c r="J173" s="96">
        <f t="shared" si="24"/>
        <v>0.48053109173999997</v>
      </c>
      <c r="K173" s="97"/>
      <c r="L173" s="7">
        <f t="shared" si="26"/>
        <v>0.48053109173999997</v>
      </c>
      <c r="M173" s="7">
        <f t="shared" si="27"/>
        <v>0</v>
      </c>
      <c r="N173" s="102"/>
      <c r="O173" s="102"/>
      <c r="P173" s="1"/>
      <c r="Q173" s="1"/>
    </row>
    <row r="174" spans="1:17" x14ac:dyDescent="0.3">
      <c r="A174" s="16">
        <f t="shared" si="28"/>
        <v>16</v>
      </c>
      <c r="B174" s="16">
        <v>4</v>
      </c>
      <c r="C174" s="10">
        <f>BenchmarkDemand!A161</f>
        <v>43300.333333333336</v>
      </c>
      <c r="D174" s="12">
        <f>BenchmarkDemand!B161</f>
        <v>2.81</v>
      </c>
      <c r="E174" s="12">
        <f t="shared" si="22"/>
        <v>3.3947739648800002</v>
      </c>
      <c r="F174" s="11">
        <f>BenchmarkPV!B161</f>
        <v>1.34</v>
      </c>
      <c r="G174" s="8">
        <v>0.58477396488</v>
      </c>
      <c r="H174" s="8">
        <f t="shared" si="25"/>
        <v>0.77284242147000004</v>
      </c>
      <c r="I174" s="96">
        <f t="shared" si="23"/>
        <v>0</v>
      </c>
      <c r="J174" s="96">
        <f t="shared" si="24"/>
        <v>0.58477396488</v>
      </c>
      <c r="K174" s="97"/>
      <c r="L174" s="7">
        <f t="shared" si="26"/>
        <v>0.58477396488</v>
      </c>
      <c r="M174" s="7">
        <f t="shared" si="27"/>
        <v>0</v>
      </c>
      <c r="N174" s="102"/>
      <c r="O174" s="102"/>
      <c r="P174" s="1"/>
      <c r="Q174" s="1"/>
    </row>
    <row r="175" spans="1:17" x14ac:dyDescent="0.3">
      <c r="A175" s="16">
        <f t="shared" si="28"/>
        <v>17</v>
      </c>
      <c r="B175" s="16">
        <v>4</v>
      </c>
      <c r="C175" s="10">
        <f>BenchmarkDemand!A162</f>
        <v>43300.354166666664</v>
      </c>
      <c r="D175" s="12">
        <f>BenchmarkDemand!B162</f>
        <v>2.7</v>
      </c>
      <c r="E175" s="12">
        <f t="shared" si="22"/>
        <v>3.44358424182</v>
      </c>
      <c r="F175" s="11">
        <f>BenchmarkPV!B162</f>
        <v>2.2000000000000002</v>
      </c>
      <c r="G175" s="8">
        <v>0.74358424181999994</v>
      </c>
      <c r="H175" s="8">
        <f t="shared" si="25"/>
        <v>1.14463454238</v>
      </c>
      <c r="I175" s="96">
        <f t="shared" si="23"/>
        <v>0</v>
      </c>
      <c r="J175" s="96">
        <f t="shared" si="24"/>
        <v>0.74358424181999994</v>
      </c>
      <c r="K175" s="97"/>
      <c r="L175" s="7">
        <f t="shared" si="26"/>
        <v>0.74358424181999994</v>
      </c>
      <c r="M175" s="7">
        <f t="shared" si="27"/>
        <v>0</v>
      </c>
      <c r="N175" s="102"/>
      <c r="O175" s="102"/>
      <c r="P175" s="1"/>
      <c r="Q175" s="1"/>
    </row>
    <row r="176" spans="1:17" x14ac:dyDescent="0.3">
      <c r="A176" s="16">
        <f t="shared" si="28"/>
        <v>18</v>
      </c>
      <c r="B176" s="16">
        <v>4</v>
      </c>
      <c r="C176" s="10">
        <f>BenchmarkDemand!A163</f>
        <v>43300.375</v>
      </c>
      <c r="D176" s="12">
        <f>BenchmarkDemand!B163</f>
        <v>2.48</v>
      </c>
      <c r="E176" s="12">
        <f t="shared" si="22"/>
        <v>3.2948449881000004</v>
      </c>
      <c r="F176" s="11">
        <f>BenchmarkPV!B163</f>
        <v>2.81</v>
      </c>
      <c r="G176" s="8">
        <v>0.81484498810000039</v>
      </c>
      <c r="H176" s="8">
        <f t="shared" si="25"/>
        <v>1.5520570364300001</v>
      </c>
      <c r="I176" s="96">
        <f t="shared" si="23"/>
        <v>0</v>
      </c>
      <c r="J176" s="96">
        <f t="shared" si="24"/>
        <v>0.81484498810000039</v>
      </c>
      <c r="K176" s="97"/>
      <c r="L176" s="7">
        <f t="shared" si="26"/>
        <v>0.81484498810000039</v>
      </c>
      <c r="M176" s="7">
        <f t="shared" si="27"/>
        <v>0</v>
      </c>
      <c r="N176" s="102"/>
      <c r="O176" s="102"/>
      <c r="P176" s="1"/>
      <c r="Q176" s="1"/>
    </row>
    <row r="177" spans="1:28" x14ac:dyDescent="0.3">
      <c r="A177" s="16">
        <f t="shared" si="28"/>
        <v>19</v>
      </c>
      <c r="B177" s="16">
        <v>4</v>
      </c>
      <c r="C177" s="10">
        <f>BenchmarkDemand!A164</f>
        <v>43300.395833333336</v>
      </c>
      <c r="D177" s="12">
        <f>BenchmarkDemand!B164</f>
        <v>2.42</v>
      </c>
      <c r="E177" s="12">
        <f t="shared" si="22"/>
        <v>3.2717993261000005</v>
      </c>
      <c r="F177" s="11">
        <f>BenchmarkPV!B164</f>
        <v>3.17</v>
      </c>
      <c r="G177" s="8">
        <v>0.85179932610000053</v>
      </c>
      <c r="H177" s="8">
        <f t="shared" si="25"/>
        <v>1.9779566994800004</v>
      </c>
      <c r="I177" s="96">
        <f t="shared" si="23"/>
        <v>0</v>
      </c>
      <c r="J177" s="96">
        <f t="shared" si="24"/>
        <v>0.85179932610000053</v>
      </c>
      <c r="K177" s="97"/>
      <c r="L177" s="7">
        <f t="shared" si="26"/>
        <v>0.85179932610000053</v>
      </c>
      <c r="M177" s="7">
        <f t="shared" si="27"/>
        <v>0</v>
      </c>
      <c r="N177" s="102"/>
      <c r="O177" s="102"/>
      <c r="P177" s="1"/>
      <c r="Q177" s="1"/>
    </row>
    <row r="178" spans="1:28" x14ac:dyDescent="0.3">
      <c r="A178" s="16">
        <f t="shared" si="28"/>
        <v>20</v>
      </c>
      <c r="B178" s="16">
        <v>4</v>
      </c>
      <c r="C178" s="10">
        <f>BenchmarkDemand!A165</f>
        <v>43300.416666666664</v>
      </c>
      <c r="D178" s="12">
        <f>BenchmarkDemand!B165</f>
        <v>2.3199999999999998</v>
      </c>
      <c r="E178" s="12">
        <f t="shared" si="22"/>
        <v>3.2269081631000005</v>
      </c>
      <c r="F178" s="11">
        <f>BenchmarkPV!B165</f>
        <v>3.35</v>
      </c>
      <c r="G178" s="8">
        <v>0.90690816310000066</v>
      </c>
      <c r="H178" s="8">
        <f t="shared" si="25"/>
        <v>2.4314107810300007</v>
      </c>
      <c r="I178" s="96">
        <f t="shared" si="23"/>
        <v>0</v>
      </c>
      <c r="J178" s="96">
        <f t="shared" si="24"/>
        <v>0.90690816310000066</v>
      </c>
      <c r="K178" s="97"/>
      <c r="L178" s="7">
        <f t="shared" si="26"/>
        <v>0.90690816310000066</v>
      </c>
      <c r="M178" s="7">
        <f t="shared" si="27"/>
        <v>0</v>
      </c>
      <c r="N178" s="102"/>
      <c r="O178" s="102"/>
      <c r="P178" s="1"/>
      <c r="Q178" s="1"/>
    </row>
    <row r="179" spans="1:28" x14ac:dyDescent="0.3">
      <c r="A179" s="16">
        <f t="shared" si="28"/>
        <v>21</v>
      </c>
      <c r="B179" s="16">
        <v>4</v>
      </c>
      <c r="C179" s="10">
        <f>BenchmarkDemand!A166</f>
        <v>43300.4375</v>
      </c>
      <c r="D179" s="12">
        <f>BenchmarkDemand!B166</f>
        <v>2.2599999999999998</v>
      </c>
      <c r="E179" s="12">
        <f t="shared" si="22"/>
        <v>3.2547688291000005</v>
      </c>
      <c r="F179" s="11">
        <f>BenchmarkPV!B166</f>
        <v>3.62</v>
      </c>
      <c r="G179" s="8">
        <v>0.99476882910000075</v>
      </c>
      <c r="H179" s="8">
        <f t="shared" si="25"/>
        <v>2.9287951955800011</v>
      </c>
      <c r="I179" s="96">
        <f t="shared" si="23"/>
        <v>0</v>
      </c>
      <c r="J179" s="96">
        <f t="shared" si="24"/>
        <v>0.99476882910000075</v>
      </c>
      <c r="K179" s="97"/>
      <c r="L179" s="7">
        <f t="shared" si="26"/>
        <v>0.99476882910000075</v>
      </c>
      <c r="M179" s="7">
        <f t="shared" si="27"/>
        <v>0</v>
      </c>
      <c r="N179" s="102"/>
      <c r="O179" s="102"/>
      <c r="P179" s="1"/>
      <c r="Q179" s="1"/>
    </row>
    <row r="180" spans="1:28" x14ac:dyDescent="0.3">
      <c r="A180" s="16">
        <f t="shared" si="28"/>
        <v>22</v>
      </c>
      <c r="B180" s="16">
        <v>4</v>
      </c>
      <c r="C180" s="10">
        <f>BenchmarkDemand!A167</f>
        <v>43300.458333333336</v>
      </c>
      <c r="D180" s="12">
        <f>BenchmarkDemand!B167</f>
        <v>2.33</v>
      </c>
      <c r="E180" s="12">
        <f t="shared" si="22"/>
        <v>3.3451626181000007</v>
      </c>
      <c r="F180" s="11">
        <f>BenchmarkPV!B167</f>
        <v>3.76</v>
      </c>
      <c r="G180" s="8">
        <v>1.0151626181000006</v>
      </c>
      <c r="H180" s="8">
        <f t="shared" si="25"/>
        <v>3.4363765046300014</v>
      </c>
      <c r="I180" s="96">
        <f t="shared" si="23"/>
        <v>0</v>
      </c>
      <c r="J180" s="96">
        <f t="shared" si="24"/>
        <v>1.0151626181000006</v>
      </c>
      <c r="K180" s="97"/>
      <c r="L180" s="7">
        <f t="shared" si="26"/>
        <v>1.0151626181000006</v>
      </c>
      <c r="M180" s="7">
        <f t="shared" si="27"/>
        <v>0</v>
      </c>
      <c r="N180" s="102"/>
      <c r="O180" s="102"/>
      <c r="P180" s="1"/>
      <c r="Q180" s="1"/>
    </row>
    <row r="181" spans="1:28" x14ac:dyDescent="0.3">
      <c r="A181" s="16">
        <f t="shared" si="28"/>
        <v>23</v>
      </c>
      <c r="B181" s="16">
        <v>4</v>
      </c>
      <c r="C181" s="10">
        <f>BenchmarkDemand!A168</f>
        <v>43300.479166666664</v>
      </c>
      <c r="D181" s="12">
        <f>BenchmarkDemand!B168</f>
        <v>2.21</v>
      </c>
      <c r="E181" s="12">
        <f t="shared" si="22"/>
        <v>3.2938844191000003</v>
      </c>
      <c r="F181" s="11">
        <f>BenchmarkPV!B168</f>
        <v>3.79</v>
      </c>
      <c r="G181" s="8">
        <v>1.0838844191000003</v>
      </c>
      <c r="H181" s="8">
        <f t="shared" si="25"/>
        <v>3.9783187141800016</v>
      </c>
      <c r="I181" s="96">
        <f t="shared" si="23"/>
        <v>0</v>
      </c>
      <c r="J181" s="96">
        <f t="shared" si="24"/>
        <v>1.0838844191000003</v>
      </c>
      <c r="K181" s="97"/>
      <c r="L181" s="7">
        <f t="shared" si="26"/>
        <v>1.0838844191000003</v>
      </c>
      <c r="M181" s="7">
        <f t="shared" si="27"/>
        <v>0</v>
      </c>
      <c r="N181" s="102"/>
      <c r="O181" s="102"/>
      <c r="P181" s="1"/>
      <c r="Q181" s="1"/>
    </row>
    <row r="182" spans="1:28" x14ac:dyDescent="0.3">
      <c r="A182" s="16">
        <f t="shared" si="28"/>
        <v>24</v>
      </c>
      <c r="B182" s="16">
        <v>4</v>
      </c>
      <c r="C182" s="10">
        <f>BenchmarkDemand!A169</f>
        <v>43300.5</v>
      </c>
      <c r="D182" s="12">
        <f>BenchmarkDemand!B169</f>
        <v>2.0499999999999998</v>
      </c>
      <c r="E182" s="12">
        <f t="shared" si="22"/>
        <v>3.1723536671000003</v>
      </c>
      <c r="F182" s="11">
        <f>BenchmarkPV!B169</f>
        <v>3.8</v>
      </c>
      <c r="G182" s="8">
        <v>1.1223536671000005</v>
      </c>
      <c r="H182" s="8">
        <f t="shared" si="25"/>
        <v>4.5394955477300023</v>
      </c>
      <c r="I182" s="96">
        <f t="shared" si="23"/>
        <v>0</v>
      </c>
      <c r="J182" s="96">
        <f t="shared" si="24"/>
        <v>1.1223536671000005</v>
      </c>
      <c r="K182" s="97"/>
      <c r="L182" s="7">
        <f t="shared" si="26"/>
        <v>1.1223536671000005</v>
      </c>
      <c r="M182" s="7">
        <f t="shared" si="27"/>
        <v>0</v>
      </c>
      <c r="N182" s="102"/>
      <c r="O182" s="102"/>
      <c r="P182" s="1"/>
      <c r="Q182" s="1"/>
    </row>
    <row r="183" spans="1:28" x14ac:dyDescent="0.3">
      <c r="A183" s="16">
        <f t="shared" si="28"/>
        <v>25</v>
      </c>
      <c r="B183" s="16">
        <v>4</v>
      </c>
      <c r="C183" s="10">
        <f>BenchmarkDemand!A170</f>
        <v>43300.520833333336</v>
      </c>
      <c r="D183" s="12">
        <f>BenchmarkDemand!B170</f>
        <v>2.11</v>
      </c>
      <c r="E183" s="12">
        <f t="shared" si="22"/>
        <v>3.27880812664</v>
      </c>
      <c r="F183" s="11">
        <f>BenchmarkPV!B170</f>
        <v>3.74</v>
      </c>
      <c r="G183" s="8">
        <v>1.1688081266400001</v>
      </c>
      <c r="H183" s="8">
        <f t="shared" si="25"/>
        <v>5.1238996110500024</v>
      </c>
      <c r="I183" s="96">
        <f t="shared" si="23"/>
        <v>0</v>
      </c>
      <c r="J183" s="96">
        <f t="shared" si="24"/>
        <v>1.1688081266400001</v>
      </c>
      <c r="K183" s="97"/>
      <c r="L183" s="7">
        <f t="shared" si="26"/>
        <v>1.1688081266400001</v>
      </c>
      <c r="M183" s="7">
        <f t="shared" si="27"/>
        <v>0</v>
      </c>
      <c r="N183" s="102"/>
      <c r="O183" s="102"/>
      <c r="P183" s="1"/>
      <c r="Q183" s="1"/>
    </row>
    <row r="184" spans="1:28" x14ac:dyDescent="0.3">
      <c r="A184" s="16">
        <f t="shared" si="28"/>
        <v>26</v>
      </c>
      <c r="B184" s="16">
        <v>4</v>
      </c>
      <c r="C184" s="10">
        <f>BenchmarkDemand!A171</f>
        <v>43300.541666666664</v>
      </c>
      <c r="D184" s="12">
        <f>BenchmarkDemand!B171</f>
        <v>2.0699999999999998</v>
      </c>
      <c r="E184" s="12">
        <f t="shared" si="22"/>
        <v>3.1982574319799997</v>
      </c>
      <c r="F184" s="11">
        <f>BenchmarkPV!B171</f>
        <v>3.8</v>
      </c>
      <c r="G184" s="8">
        <v>1.1282574319799998</v>
      </c>
      <c r="H184" s="8">
        <f t="shared" si="25"/>
        <v>5.6880283270400023</v>
      </c>
      <c r="I184" s="96">
        <f t="shared" si="23"/>
        <v>0</v>
      </c>
      <c r="J184" s="96">
        <f t="shared" si="24"/>
        <v>1.1282574319799998</v>
      </c>
      <c r="K184" s="97"/>
      <c r="L184" s="7">
        <f t="shared" si="26"/>
        <v>1.1282574319799998</v>
      </c>
      <c r="M184" s="7">
        <f t="shared" si="27"/>
        <v>0</v>
      </c>
      <c r="N184" s="102"/>
      <c r="O184" s="102"/>
      <c r="P184" s="1"/>
      <c r="Q184" s="1"/>
    </row>
    <row r="185" spans="1:28" x14ac:dyDescent="0.3">
      <c r="A185" s="16">
        <f t="shared" si="28"/>
        <v>27</v>
      </c>
      <c r="B185" s="16">
        <v>4</v>
      </c>
      <c r="C185" s="10">
        <f>BenchmarkDemand!A172</f>
        <v>43300.5625</v>
      </c>
      <c r="D185" s="12">
        <f>BenchmarkDemand!B172</f>
        <v>1.99</v>
      </c>
      <c r="E185" s="12">
        <f t="shared" si="22"/>
        <v>2.6139433459199957</v>
      </c>
      <c r="F185" s="11">
        <f>BenchmarkPV!B172</f>
        <v>3.79</v>
      </c>
      <c r="G185" s="8">
        <v>0.62394334591999545</v>
      </c>
      <c r="H185" s="8">
        <f t="shared" si="25"/>
        <v>6</v>
      </c>
      <c r="I185" s="96">
        <f t="shared" si="23"/>
        <v>0</v>
      </c>
      <c r="J185" s="96">
        <f t="shared" si="24"/>
        <v>0.62394334591999545</v>
      </c>
      <c r="K185" s="97"/>
      <c r="L185" s="7">
        <f t="shared" si="26"/>
        <v>0.62394334591999545</v>
      </c>
      <c r="M185" s="7">
        <f t="shared" si="27"/>
        <v>0</v>
      </c>
      <c r="N185" s="102"/>
      <c r="O185" s="102"/>
      <c r="P185" s="1"/>
      <c r="Q185" s="1"/>
    </row>
    <row r="186" spans="1:28" x14ac:dyDescent="0.3">
      <c r="A186" s="16">
        <f t="shared" si="28"/>
        <v>28</v>
      </c>
      <c r="B186" s="16">
        <v>4</v>
      </c>
      <c r="C186" s="10">
        <f>BenchmarkDemand!A173</f>
        <v>43300.583333333336</v>
      </c>
      <c r="D186" s="12">
        <f>BenchmarkDemand!B173</f>
        <v>2.0299999999999998</v>
      </c>
      <c r="E186" s="12">
        <f t="shared" si="22"/>
        <v>2.0299999999999998</v>
      </c>
      <c r="F186" s="11">
        <f>BenchmarkPV!B173</f>
        <v>3.68</v>
      </c>
      <c r="G186" s="8">
        <v>0</v>
      </c>
      <c r="H186" s="8">
        <f t="shared" si="25"/>
        <v>6</v>
      </c>
      <c r="I186" s="96">
        <f t="shared" si="23"/>
        <v>0</v>
      </c>
      <c r="J186" s="96">
        <f t="shared" si="24"/>
        <v>0</v>
      </c>
      <c r="K186" s="97"/>
      <c r="L186" s="7">
        <f t="shared" si="26"/>
        <v>0</v>
      </c>
      <c r="M186" s="7">
        <f t="shared" si="27"/>
        <v>0</v>
      </c>
      <c r="N186" s="102"/>
      <c r="O186" s="102"/>
      <c r="P186" s="1"/>
      <c r="Q186" s="1"/>
    </row>
    <row r="187" spans="1:28" x14ac:dyDescent="0.3">
      <c r="A187" s="16">
        <f t="shared" si="28"/>
        <v>29</v>
      </c>
      <c r="B187" s="16">
        <v>4</v>
      </c>
      <c r="C187" s="10">
        <f>BenchmarkDemand!A174</f>
        <v>43300.604166666664</v>
      </c>
      <c r="D187" s="12">
        <f>BenchmarkDemand!B174</f>
        <v>2.15</v>
      </c>
      <c r="E187" s="12">
        <f t="shared" si="22"/>
        <v>2.15</v>
      </c>
      <c r="F187" s="11">
        <f>BenchmarkPV!B174</f>
        <v>3.49</v>
      </c>
      <c r="G187" s="8">
        <v>0</v>
      </c>
      <c r="H187" s="8">
        <f t="shared" si="25"/>
        <v>6</v>
      </c>
      <c r="I187" s="96">
        <f t="shared" si="23"/>
        <v>0</v>
      </c>
      <c r="J187" s="96">
        <f t="shared" si="24"/>
        <v>0</v>
      </c>
      <c r="K187" s="97"/>
      <c r="L187" s="7">
        <f t="shared" si="26"/>
        <v>0</v>
      </c>
      <c r="M187" s="7">
        <f t="shared" si="27"/>
        <v>0</v>
      </c>
      <c r="N187" s="102"/>
      <c r="O187" s="102"/>
      <c r="P187" s="1"/>
      <c r="Q187" s="1"/>
    </row>
    <row r="188" spans="1:28" x14ac:dyDescent="0.3">
      <c r="A188" s="17">
        <f t="shared" si="28"/>
        <v>30</v>
      </c>
      <c r="B188" s="17">
        <v>4</v>
      </c>
      <c r="C188" s="10">
        <f>BenchmarkDemand!A175</f>
        <v>43300.625</v>
      </c>
      <c r="D188" s="12">
        <f>BenchmarkDemand!B175</f>
        <v>2.36</v>
      </c>
      <c r="E188" s="12">
        <f t="shared" si="22"/>
        <v>2.36</v>
      </c>
      <c r="F188" s="11">
        <f>BenchmarkPV!B175</f>
        <v>3.22</v>
      </c>
      <c r="G188" s="8">
        <v>0</v>
      </c>
      <c r="H188" s="8">
        <f t="shared" si="25"/>
        <v>6</v>
      </c>
      <c r="I188" s="96">
        <f t="shared" si="23"/>
        <v>0</v>
      </c>
      <c r="J188" s="96">
        <f t="shared" si="24"/>
        <v>0</v>
      </c>
      <c r="K188" s="97"/>
      <c r="L188" s="21">
        <f t="shared" si="26"/>
        <v>0</v>
      </c>
      <c r="M188" s="21">
        <f t="shared" si="27"/>
        <v>0</v>
      </c>
      <c r="N188" s="103"/>
      <c r="O188" s="103"/>
      <c r="P188" s="1"/>
      <c r="Q188" s="1"/>
    </row>
    <row r="189" spans="1:28" s="27" customFormat="1" ht="15" thickBot="1" x14ac:dyDescent="0.35">
      <c r="A189" s="23">
        <f t="shared" si="28"/>
        <v>31</v>
      </c>
      <c r="B189" s="23">
        <v>4</v>
      </c>
      <c r="C189" s="10">
        <f>BenchmarkDemand!A176</f>
        <v>43300.645833333336</v>
      </c>
      <c r="D189" s="12">
        <f>BenchmarkDemand!B176</f>
        <v>2.63</v>
      </c>
      <c r="E189" s="12">
        <f t="shared" si="22"/>
        <v>2.63</v>
      </c>
      <c r="F189" s="108">
        <f>BenchmarkPV!B176</f>
        <v>2.88</v>
      </c>
      <c r="G189" s="43">
        <v>0</v>
      </c>
      <c r="H189" s="43">
        <f t="shared" si="25"/>
        <v>6</v>
      </c>
      <c r="I189" s="96">
        <f t="shared" si="23"/>
        <v>0</v>
      </c>
      <c r="J189" s="96">
        <f t="shared" si="24"/>
        <v>0</v>
      </c>
      <c r="K189" s="98"/>
      <c r="L189" s="24">
        <f t="shared" si="26"/>
        <v>0</v>
      </c>
      <c r="M189" s="24">
        <f t="shared" si="27"/>
        <v>0</v>
      </c>
      <c r="N189" s="104"/>
      <c r="O189" s="104"/>
      <c r="P189" s="25"/>
      <c r="Q189" s="25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spans="1:28" s="81" customFormat="1" x14ac:dyDescent="0.3">
      <c r="A190" s="68">
        <f>A189+1</f>
        <v>32</v>
      </c>
      <c r="B190" s="68">
        <v>4</v>
      </c>
      <c r="C190" s="74">
        <f>BenchmarkDemand!A177</f>
        <v>43300.666666666664</v>
      </c>
      <c r="D190" s="12">
        <f>BenchmarkDemand!B177</f>
        <v>2.91</v>
      </c>
      <c r="E190" s="12">
        <f t="shared" si="22"/>
        <v>1.991189553363637</v>
      </c>
      <c r="F190" s="111">
        <f>BenchmarkPV!B177</f>
        <v>2.4900000000000002</v>
      </c>
      <c r="G190" s="70">
        <v>-0.91881044663636313</v>
      </c>
      <c r="H190" s="70">
        <f t="shared" si="25"/>
        <v>5.540594776681818</v>
      </c>
      <c r="I190" s="96">
        <f t="shared" si="23"/>
        <v>-0.91881044663636313</v>
      </c>
      <c r="J190" s="96">
        <f t="shared" si="24"/>
        <v>0</v>
      </c>
      <c r="K190" s="99"/>
      <c r="L190" s="70"/>
      <c r="M190" s="70"/>
      <c r="N190" s="105"/>
      <c r="O190" s="105"/>
      <c r="P190" s="80"/>
      <c r="Q190" s="80"/>
    </row>
    <row r="191" spans="1:28" s="81" customFormat="1" x14ac:dyDescent="0.3">
      <c r="A191" s="73">
        <f t="shared" si="28"/>
        <v>33</v>
      </c>
      <c r="B191" s="73">
        <v>4</v>
      </c>
      <c r="C191" s="74">
        <f>BenchmarkDemand!A178</f>
        <v>43300.6875</v>
      </c>
      <c r="D191" s="12">
        <f>BenchmarkDemand!B178</f>
        <v>2.98</v>
      </c>
      <c r="E191" s="12">
        <f t="shared" si="22"/>
        <v>1.7949742133636368</v>
      </c>
      <c r="F191" s="110">
        <f>BenchmarkPV!B178</f>
        <v>1.98</v>
      </c>
      <c r="G191" s="76">
        <v>-1.1850257866363632</v>
      </c>
      <c r="H191" s="76">
        <f t="shared" si="25"/>
        <v>4.9480818833636366</v>
      </c>
      <c r="I191" s="96">
        <f t="shared" si="23"/>
        <v>-1.1850257866363632</v>
      </c>
      <c r="J191" s="96">
        <f t="shared" si="24"/>
        <v>0</v>
      </c>
      <c r="K191" s="97"/>
      <c r="L191" s="76"/>
      <c r="M191" s="76"/>
      <c r="N191" s="102"/>
      <c r="O191" s="102"/>
      <c r="P191" s="80"/>
      <c r="Q191" s="80"/>
    </row>
    <row r="192" spans="1:28" s="81" customFormat="1" x14ac:dyDescent="0.3">
      <c r="A192" s="73">
        <f t="shared" si="28"/>
        <v>34</v>
      </c>
      <c r="B192" s="73">
        <v>4</v>
      </c>
      <c r="C192" s="74">
        <f>BenchmarkDemand!A179</f>
        <v>43300.708333333336</v>
      </c>
      <c r="D192" s="12">
        <f>BenchmarkDemand!B179</f>
        <v>3.13</v>
      </c>
      <c r="E192" s="12">
        <f t="shared" si="22"/>
        <v>1.9079333643636369</v>
      </c>
      <c r="F192" s="110">
        <f>BenchmarkPV!B179</f>
        <v>1.03</v>
      </c>
      <c r="G192" s="76">
        <v>-1.222066635636363</v>
      </c>
      <c r="H192" s="76">
        <f t="shared" si="25"/>
        <v>4.3370485655454551</v>
      </c>
      <c r="I192" s="96">
        <f t="shared" si="23"/>
        <v>-1.222066635636363</v>
      </c>
      <c r="J192" s="96">
        <f t="shared" si="24"/>
        <v>0</v>
      </c>
      <c r="K192" s="97"/>
      <c r="L192" s="76"/>
      <c r="M192" s="76"/>
      <c r="N192" s="102"/>
      <c r="O192" s="102"/>
      <c r="P192" s="80"/>
      <c r="Q192" s="80"/>
    </row>
    <row r="193" spans="1:28" s="81" customFormat="1" x14ac:dyDescent="0.3">
      <c r="A193" s="73">
        <f t="shared" si="28"/>
        <v>35</v>
      </c>
      <c r="B193" s="73">
        <v>4</v>
      </c>
      <c r="C193" s="74">
        <f>BenchmarkDemand!A180</f>
        <v>43300.729166666664</v>
      </c>
      <c r="D193" s="12">
        <f>BenchmarkDemand!B180</f>
        <v>3.13</v>
      </c>
      <c r="E193" s="12">
        <f t="shared" si="22"/>
        <v>1.8617716183636368</v>
      </c>
      <c r="F193" s="110">
        <f>BenchmarkPV!B180</f>
        <v>0.94</v>
      </c>
      <c r="G193" s="76">
        <v>-1.2682283816363631</v>
      </c>
      <c r="H193" s="76">
        <f t="shared" si="25"/>
        <v>3.7029343747272736</v>
      </c>
      <c r="I193" s="96">
        <f t="shared" si="23"/>
        <v>-1.2682283816363631</v>
      </c>
      <c r="J193" s="96">
        <f t="shared" si="24"/>
        <v>0</v>
      </c>
      <c r="K193" s="97"/>
      <c r="L193" s="76"/>
      <c r="M193" s="76"/>
      <c r="N193" s="102"/>
      <c r="O193" s="102"/>
      <c r="P193" s="80"/>
      <c r="Q193" s="80"/>
    </row>
    <row r="194" spans="1:28" s="81" customFormat="1" x14ac:dyDescent="0.3">
      <c r="A194" s="73">
        <f t="shared" si="28"/>
        <v>36</v>
      </c>
      <c r="B194" s="73">
        <v>4</v>
      </c>
      <c r="C194" s="74">
        <f>BenchmarkDemand!A181</f>
        <v>43300.75</v>
      </c>
      <c r="D194" s="12">
        <f>BenchmarkDemand!B181</f>
        <v>3.02</v>
      </c>
      <c r="E194" s="12">
        <f t="shared" si="22"/>
        <v>1.7662386043636369</v>
      </c>
      <c r="F194" s="110">
        <f>BenchmarkPV!B181</f>
        <v>0.8</v>
      </c>
      <c r="G194" s="76">
        <v>-1.2537613956363631</v>
      </c>
      <c r="H194" s="76">
        <f t="shared" si="25"/>
        <v>3.0760536769090923</v>
      </c>
      <c r="I194" s="96">
        <f t="shared" si="23"/>
        <v>-1.2537613956363631</v>
      </c>
      <c r="J194" s="96">
        <f t="shared" si="24"/>
        <v>0</v>
      </c>
      <c r="K194" s="97"/>
      <c r="L194" s="76"/>
      <c r="M194" s="76"/>
      <c r="N194" s="102"/>
      <c r="O194" s="102"/>
      <c r="P194" s="80"/>
      <c r="Q194" s="80"/>
    </row>
    <row r="195" spans="1:28" s="81" customFormat="1" x14ac:dyDescent="0.3">
      <c r="A195" s="73">
        <f t="shared" si="28"/>
        <v>37</v>
      </c>
      <c r="B195" s="73">
        <v>4</v>
      </c>
      <c r="C195" s="74">
        <f>BenchmarkDemand!A182</f>
        <v>43300.770833333336</v>
      </c>
      <c r="D195" s="12">
        <f>BenchmarkDemand!B182</f>
        <v>2.96</v>
      </c>
      <c r="E195" s="12">
        <f t="shared" si="22"/>
        <v>1.7356700633636368</v>
      </c>
      <c r="F195" s="110">
        <f>BenchmarkPV!B182</f>
        <v>0.39</v>
      </c>
      <c r="G195" s="76">
        <v>-1.2243299366363631</v>
      </c>
      <c r="H195" s="76">
        <f t="shared" si="25"/>
        <v>2.4638887085909107</v>
      </c>
      <c r="I195" s="96">
        <f t="shared" si="23"/>
        <v>-1.2243299366363631</v>
      </c>
      <c r="J195" s="96">
        <f t="shared" si="24"/>
        <v>0</v>
      </c>
      <c r="K195" s="97"/>
      <c r="L195" s="76"/>
      <c r="M195" s="76"/>
      <c r="N195" s="102"/>
      <c r="O195" s="102"/>
      <c r="P195" s="80"/>
      <c r="Q195" s="80"/>
    </row>
    <row r="196" spans="1:28" s="81" customFormat="1" x14ac:dyDescent="0.3">
      <c r="A196" s="73">
        <f t="shared" si="28"/>
        <v>38</v>
      </c>
      <c r="B196" s="73">
        <v>4</v>
      </c>
      <c r="C196" s="74">
        <f>BenchmarkDemand!A183</f>
        <v>43300.791666666664</v>
      </c>
      <c r="D196" s="12">
        <f>BenchmarkDemand!B183</f>
        <v>2.95</v>
      </c>
      <c r="E196" s="12">
        <f t="shared" si="22"/>
        <v>1.7791832213636374</v>
      </c>
      <c r="F196" s="110">
        <f>BenchmarkPV!B183</f>
        <v>0.18</v>
      </c>
      <c r="G196" s="76">
        <v>-1.1708167786363628</v>
      </c>
      <c r="H196" s="76">
        <f t="shared" si="25"/>
        <v>1.8784803192727293</v>
      </c>
      <c r="I196" s="96">
        <f t="shared" si="23"/>
        <v>-1.1708167786363628</v>
      </c>
      <c r="J196" s="96">
        <f t="shared" si="24"/>
        <v>0</v>
      </c>
      <c r="K196" s="97"/>
      <c r="L196" s="76"/>
      <c r="M196" s="76"/>
      <c r="N196" s="102"/>
      <c r="O196" s="102"/>
      <c r="P196" s="80"/>
      <c r="Q196" s="80"/>
    </row>
    <row r="197" spans="1:28" s="81" customFormat="1" x14ac:dyDescent="0.3">
      <c r="A197" s="73">
        <f t="shared" si="28"/>
        <v>39</v>
      </c>
      <c r="B197" s="73">
        <v>4</v>
      </c>
      <c r="C197" s="74">
        <f>BenchmarkDemand!A184</f>
        <v>43300.8125</v>
      </c>
      <c r="D197" s="12">
        <f>BenchmarkDemand!B184</f>
        <v>2.89</v>
      </c>
      <c r="E197" s="12">
        <f t="shared" si="22"/>
        <v>1.8256366463636371</v>
      </c>
      <c r="F197" s="110">
        <f>BenchmarkPV!B184</f>
        <v>0.08</v>
      </c>
      <c r="G197" s="76">
        <v>-1.064363353636363</v>
      </c>
      <c r="H197" s="76">
        <f t="shared" si="25"/>
        <v>1.3462986424545478</v>
      </c>
      <c r="I197" s="96">
        <f t="shared" si="23"/>
        <v>-1.064363353636363</v>
      </c>
      <c r="J197" s="96">
        <f t="shared" si="24"/>
        <v>0</v>
      </c>
      <c r="K197" s="97"/>
      <c r="L197" s="76"/>
      <c r="M197" s="76"/>
      <c r="N197" s="102"/>
      <c r="O197" s="102"/>
      <c r="P197" s="80"/>
      <c r="Q197" s="80"/>
    </row>
    <row r="198" spans="1:28" s="81" customFormat="1" x14ac:dyDescent="0.3">
      <c r="A198" s="73">
        <f t="shared" si="28"/>
        <v>40</v>
      </c>
      <c r="B198" s="73">
        <v>4</v>
      </c>
      <c r="C198" s="74">
        <f>BenchmarkDemand!A185</f>
        <v>43300.833333333336</v>
      </c>
      <c r="D198" s="12">
        <f>BenchmarkDemand!B185</f>
        <v>2.82</v>
      </c>
      <c r="E198" s="12">
        <f t="shared" si="22"/>
        <v>1.7992107153636367</v>
      </c>
      <c r="F198" s="110">
        <f>BenchmarkPV!B185</f>
        <v>0.01</v>
      </c>
      <c r="G198" s="76">
        <v>-1.0207892846363631</v>
      </c>
      <c r="H198" s="76">
        <f t="shared" si="25"/>
        <v>0.83590400013636623</v>
      </c>
      <c r="I198" s="96">
        <f t="shared" si="23"/>
        <v>-1.0207892846363631</v>
      </c>
      <c r="J198" s="96">
        <f t="shared" si="24"/>
        <v>0</v>
      </c>
      <c r="K198" s="97"/>
      <c r="L198" s="76"/>
      <c r="M198" s="76"/>
      <c r="N198" s="102"/>
      <c r="O198" s="102"/>
      <c r="P198" s="80"/>
      <c r="Q198" s="80"/>
    </row>
    <row r="199" spans="1:28" s="81" customFormat="1" x14ac:dyDescent="0.3">
      <c r="A199" s="82">
        <f t="shared" si="28"/>
        <v>41</v>
      </c>
      <c r="B199" s="82">
        <v>4</v>
      </c>
      <c r="C199" s="74">
        <f>BenchmarkDemand!A186</f>
        <v>43300.854166666664</v>
      </c>
      <c r="D199" s="12">
        <f>BenchmarkDemand!B186</f>
        <v>2.8</v>
      </c>
      <c r="E199" s="12">
        <f t="shared" si="22"/>
        <v>1.8870375453636368</v>
      </c>
      <c r="F199" s="110">
        <f>BenchmarkPV!B186</f>
        <v>0</v>
      </c>
      <c r="G199" s="76">
        <v>-0.91296245463636305</v>
      </c>
      <c r="H199" s="76">
        <f t="shared" si="25"/>
        <v>0.37942277281818471</v>
      </c>
      <c r="I199" s="96">
        <f t="shared" si="23"/>
        <v>-0.91296245463636305</v>
      </c>
      <c r="J199" s="96">
        <f t="shared" si="24"/>
        <v>0</v>
      </c>
      <c r="K199" s="97"/>
      <c r="L199" s="83"/>
      <c r="M199" s="83"/>
      <c r="N199" s="103"/>
      <c r="O199" s="103"/>
      <c r="P199" s="80"/>
      <c r="Q199" s="80"/>
    </row>
    <row r="200" spans="1:28" s="86" customFormat="1" ht="15" thickBot="1" x14ac:dyDescent="0.35">
      <c r="A200" s="77">
        <f t="shared" si="28"/>
        <v>42</v>
      </c>
      <c r="B200" s="77">
        <v>4</v>
      </c>
      <c r="C200" s="74">
        <f>BenchmarkDemand!A187</f>
        <v>43300.875</v>
      </c>
      <c r="D200" s="12">
        <f>BenchmarkDemand!B187</f>
        <v>2.67</v>
      </c>
      <c r="E200" s="12">
        <f t="shared" si="22"/>
        <v>1.9111544543636305</v>
      </c>
      <c r="F200" s="109">
        <f>BenchmarkPV!B187</f>
        <v>0</v>
      </c>
      <c r="G200" s="78">
        <v>-0.75884554563636941</v>
      </c>
      <c r="H200" s="78">
        <f t="shared" si="25"/>
        <v>0</v>
      </c>
      <c r="I200" s="96">
        <f t="shared" si="23"/>
        <v>-0.75884554563636941</v>
      </c>
      <c r="J200" s="96">
        <f t="shared" si="24"/>
        <v>0</v>
      </c>
      <c r="K200" s="98"/>
      <c r="L200" s="78"/>
      <c r="M200" s="78"/>
      <c r="N200" s="104"/>
      <c r="O200" s="104"/>
      <c r="P200" s="84"/>
      <c r="Q200" s="84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</row>
    <row r="201" spans="1:28" x14ac:dyDescent="0.3">
      <c r="A201" s="18">
        <f t="shared" si="28"/>
        <v>43</v>
      </c>
      <c r="B201" s="18">
        <v>4</v>
      </c>
      <c r="C201" s="10">
        <f>BenchmarkDemand!A188</f>
        <v>43300.895833333336</v>
      </c>
      <c r="D201" s="12">
        <f>BenchmarkDemand!B188</f>
        <v>2.41</v>
      </c>
      <c r="E201" s="12">
        <f t="shared" si="22"/>
        <v>2.41</v>
      </c>
      <c r="F201" s="19">
        <f>BenchmarkPV!B188</f>
        <v>0</v>
      </c>
      <c r="G201" s="39">
        <v>0</v>
      </c>
      <c r="H201" s="39">
        <f t="shared" si="25"/>
        <v>0</v>
      </c>
      <c r="I201" s="96">
        <f t="shared" si="23"/>
        <v>0</v>
      </c>
      <c r="J201" s="96">
        <f t="shared" si="24"/>
        <v>0</v>
      </c>
      <c r="K201" s="99"/>
      <c r="L201" s="15"/>
      <c r="M201" s="15"/>
      <c r="N201" s="105"/>
      <c r="O201" s="105"/>
      <c r="P201" s="1"/>
      <c r="Q201" s="1"/>
    </row>
    <row r="202" spans="1:28" x14ac:dyDescent="0.3">
      <c r="A202" s="16">
        <f t="shared" si="28"/>
        <v>44</v>
      </c>
      <c r="B202" s="16">
        <v>4</v>
      </c>
      <c r="C202" s="10">
        <f>BenchmarkDemand!A189</f>
        <v>43300.916666666664</v>
      </c>
      <c r="D202" s="12">
        <f>BenchmarkDemand!B189</f>
        <v>2.11</v>
      </c>
      <c r="E202" s="12">
        <f t="shared" si="22"/>
        <v>2.11</v>
      </c>
      <c r="F202" s="11">
        <f>BenchmarkPV!B189</f>
        <v>0</v>
      </c>
      <c r="G202" s="8">
        <v>0</v>
      </c>
      <c r="H202" s="8">
        <f t="shared" si="25"/>
        <v>0</v>
      </c>
      <c r="I202" s="96">
        <f t="shared" si="23"/>
        <v>0</v>
      </c>
      <c r="J202" s="96">
        <f t="shared" si="24"/>
        <v>0</v>
      </c>
      <c r="K202" s="97"/>
      <c r="L202" s="9"/>
      <c r="M202" s="9"/>
      <c r="N202" s="102"/>
      <c r="O202" s="102"/>
      <c r="P202" s="1"/>
      <c r="Q202" s="1"/>
    </row>
    <row r="203" spans="1:28" x14ac:dyDescent="0.3">
      <c r="A203" s="16">
        <f t="shared" si="28"/>
        <v>45</v>
      </c>
      <c r="B203" s="16">
        <v>4</v>
      </c>
      <c r="C203" s="10">
        <f>BenchmarkDemand!A190</f>
        <v>43300.9375</v>
      </c>
      <c r="D203" s="12">
        <f>BenchmarkDemand!B190</f>
        <v>1.9</v>
      </c>
      <c r="E203" s="12">
        <f t="shared" si="22"/>
        <v>1.9</v>
      </c>
      <c r="F203" s="11">
        <f>BenchmarkPV!B190</f>
        <v>0</v>
      </c>
      <c r="G203" s="8">
        <v>0</v>
      </c>
      <c r="H203" s="8">
        <f t="shared" si="25"/>
        <v>0</v>
      </c>
      <c r="I203" s="96">
        <f t="shared" si="23"/>
        <v>0</v>
      </c>
      <c r="J203" s="96">
        <f t="shared" si="24"/>
        <v>0</v>
      </c>
      <c r="K203" s="97"/>
      <c r="L203" s="9"/>
      <c r="M203" s="9"/>
      <c r="N203" s="102"/>
      <c r="O203" s="102"/>
      <c r="P203" s="1"/>
      <c r="Q203" s="1"/>
    </row>
    <row r="204" spans="1:28" x14ac:dyDescent="0.3">
      <c r="A204" s="16">
        <f t="shared" si="28"/>
        <v>46</v>
      </c>
      <c r="B204" s="16">
        <v>4</v>
      </c>
      <c r="C204" s="10">
        <f>BenchmarkDemand!A191</f>
        <v>43300.958333333336</v>
      </c>
      <c r="D204" s="12">
        <f>BenchmarkDemand!B191</f>
        <v>1.74</v>
      </c>
      <c r="E204" s="12">
        <f t="shared" si="22"/>
        <v>1.74</v>
      </c>
      <c r="F204" s="11">
        <f>BenchmarkPV!B191</f>
        <v>0</v>
      </c>
      <c r="G204" s="8">
        <v>0</v>
      </c>
      <c r="H204" s="8">
        <f t="shared" si="25"/>
        <v>0</v>
      </c>
      <c r="I204" s="96">
        <f t="shared" si="23"/>
        <v>0</v>
      </c>
      <c r="J204" s="96">
        <f t="shared" si="24"/>
        <v>0</v>
      </c>
      <c r="K204" s="97"/>
      <c r="L204" s="9"/>
      <c r="M204" s="9"/>
      <c r="N204" s="102"/>
      <c r="O204" s="102"/>
      <c r="P204" s="1"/>
      <c r="Q204" s="1"/>
    </row>
    <row r="205" spans="1:28" x14ac:dyDescent="0.3">
      <c r="A205" s="17">
        <f t="shared" si="28"/>
        <v>47</v>
      </c>
      <c r="B205" s="17">
        <v>4</v>
      </c>
      <c r="C205" s="10">
        <f>BenchmarkDemand!A192</f>
        <v>43300.979166666664</v>
      </c>
      <c r="D205" s="12">
        <f>BenchmarkDemand!B192</f>
        <v>1.62</v>
      </c>
      <c r="E205" s="12">
        <f t="shared" si="22"/>
        <v>1.62</v>
      </c>
      <c r="F205" s="11">
        <f>BenchmarkPV!B192</f>
        <v>0</v>
      </c>
      <c r="G205" s="40">
        <v>0</v>
      </c>
      <c r="H205" s="40">
        <f t="shared" si="25"/>
        <v>0</v>
      </c>
      <c r="I205" s="96">
        <f t="shared" si="23"/>
        <v>0</v>
      </c>
      <c r="J205" s="96">
        <f t="shared" si="24"/>
        <v>0</v>
      </c>
      <c r="K205" s="100"/>
      <c r="L205" s="14"/>
      <c r="M205" s="14"/>
      <c r="N205" s="103"/>
      <c r="O205" s="103"/>
      <c r="P205" s="1"/>
      <c r="Q205" s="1"/>
    </row>
    <row r="206" spans="1:28" s="42" customFormat="1" ht="15" thickBot="1" x14ac:dyDescent="0.35">
      <c r="A206" s="114">
        <f t="shared" si="28"/>
        <v>48</v>
      </c>
      <c r="B206" s="114">
        <v>4</v>
      </c>
      <c r="C206" s="115">
        <f>BenchmarkDemand!A193</f>
        <v>43301</v>
      </c>
      <c r="D206" s="116">
        <f>BenchmarkDemand!B193</f>
        <v>1.64</v>
      </c>
      <c r="E206" s="116">
        <f t="shared" si="22"/>
        <v>1.64</v>
      </c>
      <c r="F206" s="117">
        <f>BenchmarkPV!B193</f>
        <v>0</v>
      </c>
      <c r="G206" s="118">
        <v>0</v>
      </c>
      <c r="H206" s="118">
        <f t="shared" si="25"/>
        <v>0</v>
      </c>
      <c r="I206" s="119">
        <f t="shared" si="23"/>
        <v>0</v>
      </c>
      <c r="J206" s="119">
        <f t="shared" si="24"/>
        <v>0</v>
      </c>
      <c r="K206" s="120"/>
      <c r="L206" s="121"/>
      <c r="M206" s="121"/>
      <c r="N206" s="122"/>
      <c r="O206" s="122"/>
      <c r="P206" s="123"/>
      <c r="Q206" s="123"/>
      <c r="R206" s="125"/>
    </row>
    <row r="207" spans="1:28" s="67" customFormat="1" x14ac:dyDescent="0.3">
      <c r="A207" s="61">
        <v>1</v>
      </c>
      <c r="B207" s="61">
        <v>5</v>
      </c>
      <c r="C207" s="62">
        <f>BenchmarkDemand!A194</f>
        <v>43301.020833333336</v>
      </c>
      <c r="D207" s="124">
        <f>BenchmarkDemand!B194</f>
        <v>1.51</v>
      </c>
      <c r="E207" s="124">
        <f t="shared" si="22"/>
        <v>1.51</v>
      </c>
      <c r="F207" s="63">
        <f>BenchmarkPV!B194</f>
        <v>0</v>
      </c>
      <c r="G207" s="64">
        <v>0</v>
      </c>
      <c r="H207" s="64">
        <v>0</v>
      </c>
      <c r="I207" s="65">
        <f t="shared" si="23"/>
        <v>0</v>
      </c>
      <c r="J207" s="65">
        <f t="shared" si="24"/>
        <v>0</v>
      </c>
      <c r="K207" s="65"/>
      <c r="L207" s="65">
        <f t="shared" ref="L207:L237" si="29">MIN(J207,F207)</f>
        <v>0</v>
      </c>
      <c r="M207" s="65">
        <f>J207-L207</f>
        <v>0</v>
      </c>
      <c r="N207" s="113"/>
      <c r="O207" s="113"/>
      <c r="P207" s="66"/>
      <c r="Q207" s="66"/>
    </row>
    <row r="208" spans="1:28" x14ac:dyDescent="0.3">
      <c r="A208" s="16">
        <f>A207+1</f>
        <v>2</v>
      </c>
      <c r="B208" s="16">
        <v>5</v>
      </c>
      <c r="C208" s="10">
        <f>BenchmarkDemand!A195</f>
        <v>43301.041666666664</v>
      </c>
      <c r="D208" s="12">
        <f>BenchmarkDemand!B195</f>
        <v>1.47</v>
      </c>
      <c r="E208" s="12">
        <f t="shared" ref="E208:E271" si="30">D208+G208</f>
        <v>1.47</v>
      </c>
      <c r="F208" s="11">
        <f>BenchmarkPV!B195</f>
        <v>0</v>
      </c>
      <c r="G208" s="8">
        <v>0</v>
      </c>
      <c r="H208" s="8">
        <f t="shared" si="25"/>
        <v>0</v>
      </c>
      <c r="I208" s="96">
        <f t="shared" ref="I208:I271" si="31">IF(G208&lt;0,G208,0)</f>
        <v>0</v>
      </c>
      <c r="J208" s="96">
        <f t="shared" ref="J208:J271" si="32">IF(G208&gt;0,G208,0)</f>
        <v>0</v>
      </c>
      <c r="K208" s="97"/>
      <c r="L208" s="7">
        <f t="shared" si="29"/>
        <v>0</v>
      </c>
      <c r="M208" s="7">
        <f t="shared" ref="M208:M237" si="33">J208-L208</f>
        <v>0</v>
      </c>
      <c r="N208" s="102"/>
      <c r="O208" s="102"/>
      <c r="P208" s="1"/>
      <c r="Q208" s="1"/>
    </row>
    <row r="209" spans="1:17" x14ac:dyDescent="0.3">
      <c r="A209" s="16">
        <f t="shared" ref="A209:A254" si="34">A208+1</f>
        <v>3</v>
      </c>
      <c r="B209" s="16">
        <v>5</v>
      </c>
      <c r="C209" s="10">
        <f>BenchmarkDemand!A196</f>
        <v>43301.0625</v>
      </c>
      <c r="D209" s="12">
        <f>BenchmarkDemand!B196</f>
        <v>1.43</v>
      </c>
      <c r="E209" s="12">
        <f t="shared" si="30"/>
        <v>1.43</v>
      </c>
      <c r="F209" s="11">
        <f>BenchmarkPV!B196</f>
        <v>0</v>
      </c>
      <c r="G209" s="8">
        <v>0</v>
      </c>
      <c r="H209" s="8">
        <f t="shared" ref="H209:H272" si="35">H208+((G209*0.5))</f>
        <v>0</v>
      </c>
      <c r="I209" s="96">
        <f t="shared" si="31"/>
        <v>0</v>
      </c>
      <c r="J209" s="96">
        <f t="shared" si="32"/>
        <v>0</v>
      </c>
      <c r="K209" s="97"/>
      <c r="L209" s="7">
        <f t="shared" si="29"/>
        <v>0</v>
      </c>
      <c r="M209" s="7">
        <f t="shared" si="33"/>
        <v>0</v>
      </c>
      <c r="N209" s="102"/>
      <c r="O209" s="102"/>
      <c r="P209" s="1"/>
      <c r="Q209" s="1"/>
    </row>
    <row r="210" spans="1:17" x14ac:dyDescent="0.3">
      <c r="A210" s="16">
        <f t="shared" si="34"/>
        <v>4</v>
      </c>
      <c r="B210" s="16">
        <v>5</v>
      </c>
      <c r="C210" s="10">
        <f>BenchmarkDemand!A197</f>
        <v>43301.083333333336</v>
      </c>
      <c r="D210" s="12">
        <f>BenchmarkDemand!B197</f>
        <v>1.39</v>
      </c>
      <c r="E210" s="12">
        <f t="shared" si="30"/>
        <v>1.39</v>
      </c>
      <c r="F210" s="11">
        <f>BenchmarkPV!B197</f>
        <v>0</v>
      </c>
      <c r="G210" s="8">
        <v>0</v>
      </c>
      <c r="H210" s="8">
        <f t="shared" si="35"/>
        <v>0</v>
      </c>
      <c r="I210" s="96">
        <f t="shared" si="31"/>
        <v>0</v>
      </c>
      <c r="J210" s="96">
        <f t="shared" si="32"/>
        <v>0</v>
      </c>
      <c r="K210" s="97"/>
      <c r="L210" s="7">
        <f t="shared" si="29"/>
        <v>0</v>
      </c>
      <c r="M210" s="7">
        <f t="shared" si="33"/>
        <v>0</v>
      </c>
      <c r="N210" s="102"/>
      <c r="O210" s="102"/>
      <c r="P210" s="1"/>
      <c r="Q210" s="1"/>
    </row>
    <row r="211" spans="1:17" x14ac:dyDescent="0.3">
      <c r="A211" s="16">
        <f t="shared" si="34"/>
        <v>5</v>
      </c>
      <c r="B211" s="16">
        <v>5</v>
      </c>
      <c r="C211" s="10">
        <f>BenchmarkDemand!A198</f>
        <v>43301.104166666664</v>
      </c>
      <c r="D211" s="12">
        <f>BenchmarkDemand!B198</f>
        <v>1.42</v>
      </c>
      <c r="E211" s="12">
        <f t="shared" si="30"/>
        <v>1.42</v>
      </c>
      <c r="F211" s="11">
        <f>BenchmarkPV!B198</f>
        <v>0</v>
      </c>
      <c r="G211" s="8">
        <v>0</v>
      </c>
      <c r="H211" s="8">
        <f t="shared" si="35"/>
        <v>0</v>
      </c>
      <c r="I211" s="96">
        <f t="shared" si="31"/>
        <v>0</v>
      </c>
      <c r="J211" s="96">
        <f t="shared" si="32"/>
        <v>0</v>
      </c>
      <c r="K211" s="97"/>
      <c r="L211" s="7">
        <f t="shared" si="29"/>
        <v>0</v>
      </c>
      <c r="M211" s="7">
        <f t="shared" si="33"/>
        <v>0</v>
      </c>
      <c r="N211" s="102"/>
      <c r="O211" s="102"/>
      <c r="P211" s="1"/>
      <c r="Q211" s="1"/>
    </row>
    <row r="212" spans="1:17" x14ac:dyDescent="0.3">
      <c r="A212" s="16">
        <f t="shared" si="34"/>
        <v>6</v>
      </c>
      <c r="B212" s="16">
        <v>5</v>
      </c>
      <c r="C212" s="10">
        <f>BenchmarkDemand!A199</f>
        <v>43301.125</v>
      </c>
      <c r="D212" s="12">
        <f>BenchmarkDemand!B199</f>
        <v>1.41</v>
      </c>
      <c r="E212" s="12">
        <f t="shared" si="30"/>
        <v>1.41</v>
      </c>
      <c r="F212" s="11">
        <f>BenchmarkPV!B199</f>
        <v>0</v>
      </c>
      <c r="G212" s="8">
        <v>0</v>
      </c>
      <c r="H212" s="8">
        <f t="shared" si="35"/>
        <v>0</v>
      </c>
      <c r="I212" s="96">
        <f t="shared" si="31"/>
        <v>0</v>
      </c>
      <c r="J212" s="96">
        <f t="shared" si="32"/>
        <v>0</v>
      </c>
      <c r="K212" s="97"/>
      <c r="L212" s="7">
        <f t="shared" si="29"/>
        <v>0</v>
      </c>
      <c r="M212" s="7">
        <f t="shared" si="33"/>
        <v>0</v>
      </c>
      <c r="N212" s="102"/>
      <c r="O212" s="102"/>
      <c r="P212" s="1"/>
      <c r="Q212" s="1"/>
    </row>
    <row r="213" spans="1:17" x14ac:dyDescent="0.3">
      <c r="A213" s="16">
        <f t="shared" si="34"/>
        <v>7</v>
      </c>
      <c r="B213" s="16">
        <v>5</v>
      </c>
      <c r="C213" s="10">
        <f>BenchmarkDemand!A200</f>
        <v>43301.145833333336</v>
      </c>
      <c r="D213" s="12">
        <f>BenchmarkDemand!B200</f>
        <v>1.47</v>
      </c>
      <c r="E213" s="12">
        <f t="shared" si="30"/>
        <v>1.47</v>
      </c>
      <c r="F213" s="11">
        <f>BenchmarkPV!B200</f>
        <v>0</v>
      </c>
      <c r="G213" s="8">
        <v>0</v>
      </c>
      <c r="H213" s="8">
        <f t="shared" si="35"/>
        <v>0</v>
      </c>
      <c r="I213" s="96">
        <f t="shared" si="31"/>
        <v>0</v>
      </c>
      <c r="J213" s="96">
        <f t="shared" si="32"/>
        <v>0</v>
      </c>
      <c r="K213" s="97"/>
      <c r="L213" s="7">
        <f t="shared" si="29"/>
        <v>0</v>
      </c>
      <c r="M213" s="7">
        <f t="shared" si="33"/>
        <v>0</v>
      </c>
      <c r="N213" s="102"/>
      <c r="O213" s="102"/>
      <c r="P213" s="1"/>
      <c r="Q213" s="1"/>
    </row>
    <row r="214" spans="1:17" x14ac:dyDescent="0.3">
      <c r="A214" s="16">
        <f t="shared" si="34"/>
        <v>8</v>
      </c>
      <c r="B214" s="16">
        <v>5</v>
      </c>
      <c r="C214" s="10">
        <f>BenchmarkDemand!A201</f>
        <v>43301.166666666664</v>
      </c>
      <c r="D214" s="12">
        <f>BenchmarkDemand!B201</f>
        <v>1.51</v>
      </c>
      <c r="E214" s="12">
        <f t="shared" si="30"/>
        <v>1.51</v>
      </c>
      <c r="F214" s="11">
        <f>BenchmarkPV!B201</f>
        <v>0</v>
      </c>
      <c r="G214" s="8">
        <v>0</v>
      </c>
      <c r="H214" s="8">
        <f t="shared" si="35"/>
        <v>0</v>
      </c>
      <c r="I214" s="96">
        <f t="shared" si="31"/>
        <v>0</v>
      </c>
      <c r="J214" s="96">
        <f t="shared" si="32"/>
        <v>0</v>
      </c>
      <c r="K214" s="97"/>
      <c r="L214" s="7">
        <f t="shared" si="29"/>
        <v>0</v>
      </c>
      <c r="M214" s="7">
        <f t="shared" si="33"/>
        <v>0</v>
      </c>
      <c r="N214" s="102"/>
      <c r="O214" s="102"/>
      <c r="P214" s="1"/>
      <c r="Q214" s="1"/>
    </row>
    <row r="215" spans="1:17" x14ac:dyDescent="0.3">
      <c r="A215" s="16">
        <f t="shared" si="34"/>
        <v>9</v>
      </c>
      <c r="B215" s="16">
        <v>5</v>
      </c>
      <c r="C215" s="10">
        <f>BenchmarkDemand!A202</f>
        <v>43301.1875</v>
      </c>
      <c r="D215" s="12">
        <f>BenchmarkDemand!B202</f>
        <v>1.64</v>
      </c>
      <c r="E215" s="12">
        <f t="shared" si="30"/>
        <v>1.64</v>
      </c>
      <c r="F215" s="11">
        <f>BenchmarkPV!B202</f>
        <v>0.03</v>
      </c>
      <c r="G215" s="8">
        <v>0</v>
      </c>
      <c r="H215" s="8">
        <f t="shared" si="35"/>
        <v>0</v>
      </c>
      <c r="I215" s="96">
        <f t="shared" si="31"/>
        <v>0</v>
      </c>
      <c r="J215" s="96">
        <f t="shared" si="32"/>
        <v>0</v>
      </c>
      <c r="K215" s="97"/>
      <c r="L215" s="7">
        <f t="shared" si="29"/>
        <v>0</v>
      </c>
      <c r="M215" s="7">
        <f t="shared" si="33"/>
        <v>0</v>
      </c>
      <c r="N215" s="102"/>
      <c r="O215" s="102"/>
      <c r="P215" s="1"/>
      <c r="Q215" s="1"/>
    </row>
    <row r="216" spans="1:17" x14ac:dyDescent="0.3">
      <c r="A216" s="16">
        <f t="shared" si="34"/>
        <v>10</v>
      </c>
      <c r="B216" s="16">
        <v>5</v>
      </c>
      <c r="C216" s="10">
        <f>BenchmarkDemand!A203</f>
        <v>43301.208333333336</v>
      </c>
      <c r="D216" s="12">
        <f>BenchmarkDemand!B203</f>
        <v>1.88</v>
      </c>
      <c r="E216" s="12">
        <f t="shared" si="30"/>
        <v>1.88</v>
      </c>
      <c r="F216" s="11">
        <f>BenchmarkPV!B203</f>
        <v>0.1</v>
      </c>
      <c r="G216" s="8">
        <v>0</v>
      </c>
      <c r="H216" s="8">
        <f t="shared" si="35"/>
        <v>0</v>
      </c>
      <c r="I216" s="96">
        <f t="shared" si="31"/>
        <v>0</v>
      </c>
      <c r="J216" s="96">
        <f t="shared" si="32"/>
        <v>0</v>
      </c>
      <c r="K216" s="97"/>
      <c r="L216" s="7">
        <f t="shared" si="29"/>
        <v>0</v>
      </c>
      <c r="M216" s="7">
        <f t="shared" si="33"/>
        <v>0</v>
      </c>
      <c r="N216" s="102"/>
      <c r="O216" s="102"/>
      <c r="P216" s="1"/>
      <c r="Q216" s="1"/>
    </row>
    <row r="217" spans="1:17" x14ac:dyDescent="0.3">
      <c r="A217" s="16">
        <f t="shared" si="34"/>
        <v>11</v>
      </c>
      <c r="B217" s="16">
        <v>5</v>
      </c>
      <c r="C217" s="10">
        <f>BenchmarkDemand!A204</f>
        <v>43301.229166666664</v>
      </c>
      <c r="D217" s="12">
        <f>BenchmarkDemand!B204</f>
        <v>2.29</v>
      </c>
      <c r="E217" s="12">
        <f t="shared" si="30"/>
        <v>2.29</v>
      </c>
      <c r="F217" s="11">
        <f>BenchmarkPV!B204</f>
        <v>0.19</v>
      </c>
      <c r="G217" s="8">
        <v>0</v>
      </c>
      <c r="H217" s="8">
        <f t="shared" si="35"/>
        <v>0</v>
      </c>
      <c r="I217" s="96">
        <f t="shared" si="31"/>
        <v>0</v>
      </c>
      <c r="J217" s="96">
        <f t="shared" si="32"/>
        <v>0</v>
      </c>
      <c r="K217" s="97"/>
      <c r="L217" s="7">
        <f t="shared" si="29"/>
        <v>0</v>
      </c>
      <c r="M217" s="7">
        <f t="shared" si="33"/>
        <v>0</v>
      </c>
      <c r="N217" s="102"/>
      <c r="O217" s="102"/>
      <c r="P217" s="1"/>
      <c r="Q217" s="1"/>
    </row>
    <row r="218" spans="1:17" x14ac:dyDescent="0.3">
      <c r="A218" s="16">
        <f t="shared" si="34"/>
        <v>12</v>
      </c>
      <c r="B218" s="16">
        <v>5</v>
      </c>
      <c r="C218" s="10">
        <f>BenchmarkDemand!A205</f>
        <v>43301.25</v>
      </c>
      <c r="D218" s="12">
        <f>BenchmarkDemand!B205</f>
        <v>2.5499999999999998</v>
      </c>
      <c r="E218" s="12">
        <f t="shared" si="30"/>
        <v>2.5499999999999998</v>
      </c>
      <c r="F218" s="11">
        <f>BenchmarkPV!B205</f>
        <v>0.36</v>
      </c>
      <c r="G218" s="8">
        <v>0</v>
      </c>
      <c r="H218" s="8">
        <f t="shared" si="35"/>
        <v>0</v>
      </c>
      <c r="I218" s="96">
        <f t="shared" si="31"/>
        <v>0</v>
      </c>
      <c r="J218" s="96">
        <f t="shared" si="32"/>
        <v>0</v>
      </c>
      <c r="K218" s="97"/>
      <c r="L218" s="7">
        <f t="shared" si="29"/>
        <v>0</v>
      </c>
      <c r="M218" s="7">
        <f t="shared" si="33"/>
        <v>0</v>
      </c>
      <c r="N218" s="102"/>
      <c r="O218" s="102"/>
      <c r="P218" s="1"/>
      <c r="Q218" s="1"/>
    </row>
    <row r="219" spans="1:17" x14ac:dyDescent="0.3">
      <c r="A219" s="16">
        <f t="shared" si="34"/>
        <v>13</v>
      </c>
      <c r="B219" s="16">
        <v>5</v>
      </c>
      <c r="C219" s="10">
        <f>BenchmarkDemand!A206</f>
        <v>43301.270833333336</v>
      </c>
      <c r="D219" s="12">
        <f>BenchmarkDemand!B206</f>
        <v>2.68</v>
      </c>
      <c r="E219" s="12">
        <f t="shared" si="30"/>
        <v>2.9297849809000001</v>
      </c>
      <c r="F219" s="11">
        <f>BenchmarkPV!B206</f>
        <v>0.73</v>
      </c>
      <c r="G219" s="8">
        <v>0.24978498090000001</v>
      </c>
      <c r="H219" s="8">
        <f t="shared" si="35"/>
        <v>0.12489249045</v>
      </c>
      <c r="I219" s="96">
        <f t="shared" si="31"/>
        <v>0</v>
      </c>
      <c r="J219" s="96">
        <f t="shared" si="32"/>
        <v>0.24978498090000001</v>
      </c>
      <c r="K219" s="97"/>
      <c r="L219" s="7">
        <f t="shared" si="29"/>
        <v>0.24978498090000001</v>
      </c>
      <c r="M219" s="7">
        <f t="shared" si="33"/>
        <v>0</v>
      </c>
      <c r="N219" s="102"/>
      <c r="O219" s="102"/>
      <c r="P219" s="1"/>
      <c r="Q219" s="1"/>
    </row>
    <row r="220" spans="1:17" x14ac:dyDescent="0.3">
      <c r="A220" s="16">
        <f t="shared" si="34"/>
        <v>14</v>
      </c>
      <c r="B220" s="16">
        <v>5</v>
      </c>
      <c r="C220" s="10">
        <f>BenchmarkDemand!A207</f>
        <v>43301.291666666664</v>
      </c>
      <c r="D220" s="12">
        <f>BenchmarkDemand!B207</f>
        <v>2.63</v>
      </c>
      <c r="E220" s="12">
        <f t="shared" si="30"/>
        <v>2.9931143749999998</v>
      </c>
      <c r="F220" s="11">
        <f>BenchmarkPV!B207</f>
        <v>1.28</v>
      </c>
      <c r="G220" s="8">
        <v>0.36311437500000004</v>
      </c>
      <c r="H220" s="8">
        <f t="shared" si="35"/>
        <v>0.30644967795</v>
      </c>
      <c r="I220" s="96">
        <f t="shared" si="31"/>
        <v>0</v>
      </c>
      <c r="J220" s="96">
        <f t="shared" si="32"/>
        <v>0.36311437500000004</v>
      </c>
      <c r="K220" s="97"/>
      <c r="L220" s="7">
        <f t="shared" si="29"/>
        <v>0.36311437500000004</v>
      </c>
      <c r="M220" s="7">
        <f t="shared" si="33"/>
        <v>0</v>
      </c>
      <c r="N220" s="102"/>
      <c r="O220" s="102"/>
      <c r="P220" s="1"/>
      <c r="Q220" s="1"/>
    </row>
    <row r="221" spans="1:17" x14ac:dyDescent="0.3">
      <c r="A221" s="16">
        <f t="shared" si="34"/>
        <v>15</v>
      </c>
      <c r="B221" s="16">
        <v>5</v>
      </c>
      <c r="C221" s="10">
        <f>BenchmarkDemand!A208</f>
        <v>43301.3125</v>
      </c>
      <c r="D221" s="12">
        <f>BenchmarkDemand!B208</f>
        <v>2.68</v>
      </c>
      <c r="E221" s="12">
        <f t="shared" si="30"/>
        <v>3.3108059335500002</v>
      </c>
      <c r="F221" s="11">
        <f>BenchmarkPV!B208</f>
        <v>1.76</v>
      </c>
      <c r="G221" s="8">
        <v>0.63080593355000003</v>
      </c>
      <c r="H221" s="8">
        <f t="shared" si="35"/>
        <v>0.62185264472500001</v>
      </c>
      <c r="I221" s="96">
        <f t="shared" si="31"/>
        <v>0</v>
      </c>
      <c r="J221" s="96">
        <f t="shared" si="32"/>
        <v>0.63080593355000003</v>
      </c>
      <c r="K221" s="97"/>
      <c r="L221" s="7">
        <f t="shared" si="29"/>
        <v>0.63080593355000003</v>
      </c>
      <c r="M221" s="7">
        <f t="shared" si="33"/>
        <v>0</v>
      </c>
      <c r="N221" s="102"/>
      <c r="O221" s="102"/>
      <c r="P221" s="1"/>
      <c r="Q221" s="1"/>
    </row>
    <row r="222" spans="1:17" x14ac:dyDescent="0.3">
      <c r="A222" s="16">
        <f t="shared" si="34"/>
        <v>16</v>
      </c>
      <c r="B222" s="16">
        <v>5</v>
      </c>
      <c r="C222" s="10">
        <f>BenchmarkDemand!A209</f>
        <v>43301.333333333336</v>
      </c>
      <c r="D222" s="12">
        <f>BenchmarkDemand!B209</f>
        <v>2.72</v>
      </c>
      <c r="E222" s="12">
        <f t="shared" si="30"/>
        <v>3.3975319689000005</v>
      </c>
      <c r="F222" s="11">
        <f>BenchmarkPV!B209</f>
        <v>1.42</v>
      </c>
      <c r="G222" s="8">
        <v>0.67753196890000034</v>
      </c>
      <c r="H222" s="8">
        <f t="shared" si="35"/>
        <v>0.96061862917500018</v>
      </c>
      <c r="I222" s="96">
        <f t="shared" si="31"/>
        <v>0</v>
      </c>
      <c r="J222" s="96">
        <f t="shared" si="32"/>
        <v>0.67753196890000034</v>
      </c>
      <c r="K222" s="97"/>
      <c r="L222" s="7">
        <f t="shared" si="29"/>
        <v>0.67753196890000034</v>
      </c>
      <c r="M222" s="7">
        <f t="shared" si="33"/>
        <v>0</v>
      </c>
      <c r="N222" s="102"/>
      <c r="O222" s="102"/>
      <c r="P222" s="1"/>
      <c r="Q222" s="1"/>
    </row>
    <row r="223" spans="1:17" x14ac:dyDescent="0.3">
      <c r="A223" s="16">
        <f t="shared" si="34"/>
        <v>17</v>
      </c>
      <c r="B223" s="16">
        <v>5</v>
      </c>
      <c r="C223" s="10">
        <f>BenchmarkDemand!A210</f>
        <v>43301.354166666664</v>
      </c>
      <c r="D223" s="12">
        <f>BenchmarkDemand!B210</f>
        <v>2.6</v>
      </c>
      <c r="E223" s="12">
        <f t="shared" si="30"/>
        <v>3.2981842709000002</v>
      </c>
      <c r="F223" s="11">
        <f>BenchmarkPV!B210</f>
        <v>1.45</v>
      </c>
      <c r="G223" s="8">
        <v>0.69818427090000013</v>
      </c>
      <c r="H223" s="8">
        <f t="shared" si="35"/>
        <v>1.3097107646250001</v>
      </c>
      <c r="I223" s="96">
        <f t="shared" si="31"/>
        <v>0</v>
      </c>
      <c r="J223" s="96">
        <f t="shared" si="32"/>
        <v>0.69818427090000013</v>
      </c>
      <c r="K223" s="97"/>
      <c r="L223" s="7">
        <f t="shared" si="29"/>
        <v>0.69818427090000013</v>
      </c>
      <c r="M223" s="7">
        <f t="shared" si="33"/>
        <v>0</v>
      </c>
      <c r="N223" s="102"/>
      <c r="O223" s="102"/>
      <c r="P223" s="1"/>
      <c r="Q223" s="1"/>
    </row>
    <row r="224" spans="1:17" x14ac:dyDescent="0.3">
      <c r="A224" s="16">
        <f t="shared" si="34"/>
        <v>18</v>
      </c>
      <c r="B224" s="16">
        <v>5</v>
      </c>
      <c r="C224" s="10">
        <f>BenchmarkDemand!A211</f>
        <v>43301.375</v>
      </c>
      <c r="D224" s="12">
        <f>BenchmarkDemand!B211</f>
        <v>2.48</v>
      </c>
      <c r="E224" s="12">
        <f t="shared" si="30"/>
        <v>3.2114074149000005</v>
      </c>
      <c r="F224" s="11">
        <f>BenchmarkPV!B211</f>
        <v>2.5099999999999998</v>
      </c>
      <c r="G224" s="8">
        <v>0.7314074149000005</v>
      </c>
      <c r="H224" s="8">
        <f t="shared" si="35"/>
        <v>1.6754144720750004</v>
      </c>
      <c r="I224" s="96">
        <f t="shared" si="31"/>
        <v>0</v>
      </c>
      <c r="J224" s="96">
        <f t="shared" si="32"/>
        <v>0.7314074149000005</v>
      </c>
      <c r="K224" s="97"/>
      <c r="L224" s="7">
        <f t="shared" si="29"/>
        <v>0.7314074149000005</v>
      </c>
      <c r="M224" s="7">
        <f t="shared" si="33"/>
        <v>0</v>
      </c>
      <c r="N224" s="102"/>
      <c r="O224" s="102"/>
      <c r="P224" s="1"/>
      <c r="Q224" s="1"/>
    </row>
    <row r="225" spans="1:28" x14ac:dyDescent="0.3">
      <c r="A225" s="16">
        <f t="shared" si="34"/>
        <v>19</v>
      </c>
      <c r="B225" s="16">
        <v>5</v>
      </c>
      <c r="C225" s="10">
        <f>BenchmarkDemand!A212</f>
        <v>43301.395833333336</v>
      </c>
      <c r="D225" s="12">
        <f>BenchmarkDemand!B212</f>
        <v>2.37</v>
      </c>
      <c r="E225" s="12">
        <f t="shared" si="30"/>
        <v>3.1599489559000005</v>
      </c>
      <c r="F225" s="11">
        <f>BenchmarkPV!B212</f>
        <v>3.32</v>
      </c>
      <c r="G225" s="8">
        <v>0.78994895590000036</v>
      </c>
      <c r="H225" s="8">
        <f t="shared" si="35"/>
        <v>2.0703889500250003</v>
      </c>
      <c r="I225" s="96">
        <f t="shared" si="31"/>
        <v>0</v>
      </c>
      <c r="J225" s="96">
        <f t="shared" si="32"/>
        <v>0.78994895590000036</v>
      </c>
      <c r="K225" s="97"/>
      <c r="L225" s="7">
        <f t="shared" si="29"/>
        <v>0.78994895590000036</v>
      </c>
      <c r="M225" s="7">
        <f t="shared" si="33"/>
        <v>0</v>
      </c>
      <c r="N225" s="102"/>
      <c r="O225" s="102"/>
      <c r="P225" s="1"/>
      <c r="Q225" s="1"/>
    </row>
    <row r="226" spans="1:28" x14ac:dyDescent="0.3">
      <c r="A226" s="16">
        <f t="shared" si="34"/>
        <v>20</v>
      </c>
      <c r="B226" s="16">
        <v>5</v>
      </c>
      <c r="C226" s="10">
        <f>BenchmarkDemand!A213</f>
        <v>43301.416666666664</v>
      </c>
      <c r="D226" s="12">
        <f>BenchmarkDemand!B213</f>
        <v>2.27</v>
      </c>
      <c r="E226" s="12">
        <f t="shared" si="30"/>
        <v>3.1013740199000002</v>
      </c>
      <c r="F226" s="11">
        <f>BenchmarkPV!B213</f>
        <v>3.6</v>
      </c>
      <c r="G226" s="8">
        <v>0.83137401990000015</v>
      </c>
      <c r="H226" s="8">
        <f t="shared" si="35"/>
        <v>2.4860759599750004</v>
      </c>
      <c r="I226" s="96">
        <f t="shared" si="31"/>
        <v>0</v>
      </c>
      <c r="J226" s="96">
        <f t="shared" si="32"/>
        <v>0.83137401990000015</v>
      </c>
      <c r="K226" s="97"/>
      <c r="L226" s="7">
        <f t="shared" si="29"/>
        <v>0.83137401990000015</v>
      </c>
      <c r="M226" s="7">
        <f t="shared" si="33"/>
        <v>0</v>
      </c>
      <c r="N226" s="102"/>
      <c r="O226" s="102"/>
      <c r="P226" s="1"/>
      <c r="Q226" s="1"/>
    </row>
    <row r="227" spans="1:28" x14ac:dyDescent="0.3">
      <c r="A227" s="16">
        <f t="shared" si="34"/>
        <v>21</v>
      </c>
      <c r="B227" s="16">
        <v>5</v>
      </c>
      <c r="C227" s="10">
        <f>BenchmarkDemand!A214</f>
        <v>43301.4375</v>
      </c>
      <c r="D227" s="12">
        <f>BenchmarkDemand!B214</f>
        <v>2.2200000000000002</v>
      </c>
      <c r="E227" s="12">
        <f t="shared" si="30"/>
        <v>2.9629591509000006</v>
      </c>
      <c r="F227" s="11">
        <f>BenchmarkPV!B214</f>
        <v>3.76</v>
      </c>
      <c r="G227" s="8">
        <v>0.74295915090000042</v>
      </c>
      <c r="H227" s="8">
        <f t="shared" si="35"/>
        <v>2.8575555354250008</v>
      </c>
      <c r="I227" s="96">
        <f t="shared" si="31"/>
        <v>0</v>
      </c>
      <c r="J227" s="96">
        <f t="shared" si="32"/>
        <v>0.74295915090000042</v>
      </c>
      <c r="K227" s="97"/>
      <c r="L227" s="7">
        <f t="shared" si="29"/>
        <v>0.74295915090000042</v>
      </c>
      <c r="M227" s="7">
        <f t="shared" si="33"/>
        <v>0</v>
      </c>
      <c r="N227" s="102"/>
      <c r="O227" s="102"/>
      <c r="P227" s="1"/>
      <c r="Q227" s="1"/>
    </row>
    <row r="228" spans="1:28" x14ac:dyDescent="0.3">
      <c r="A228" s="16">
        <f t="shared" si="34"/>
        <v>22</v>
      </c>
      <c r="B228" s="16">
        <v>5</v>
      </c>
      <c r="C228" s="10">
        <f>BenchmarkDemand!A215</f>
        <v>43301.458333333336</v>
      </c>
      <c r="D228" s="12">
        <f>BenchmarkDemand!B215</f>
        <v>2.34</v>
      </c>
      <c r="E228" s="12">
        <f t="shared" si="30"/>
        <v>3.1164892399000004</v>
      </c>
      <c r="F228" s="11">
        <f>BenchmarkPV!B215</f>
        <v>3.54</v>
      </c>
      <c r="G228" s="8">
        <v>0.77648923990000052</v>
      </c>
      <c r="H228" s="8">
        <f t="shared" si="35"/>
        <v>3.2458001553750009</v>
      </c>
      <c r="I228" s="96">
        <f t="shared" si="31"/>
        <v>0</v>
      </c>
      <c r="J228" s="96">
        <f t="shared" si="32"/>
        <v>0.77648923990000052</v>
      </c>
      <c r="K228" s="97"/>
      <c r="L228" s="7">
        <f t="shared" si="29"/>
        <v>0.77648923990000052</v>
      </c>
      <c r="M228" s="7">
        <f t="shared" si="33"/>
        <v>0</v>
      </c>
      <c r="N228" s="102"/>
      <c r="O228" s="102"/>
      <c r="P228" s="1"/>
      <c r="Q228" s="1"/>
    </row>
    <row r="229" spans="1:28" x14ac:dyDescent="0.3">
      <c r="A229" s="16">
        <f t="shared" si="34"/>
        <v>23</v>
      </c>
      <c r="B229" s="16">
        <v>5</v>
      </c>
      <c r="C229" s="10">
        <f>BenchmarkDemand!A216</f>
        <v>43301.479166666664</v>
      </c>
      <c r="D229" s="12">
        <f>BenchmarkDemand!B216</f>
        <v>2.2400000000000002</v>
      </c>
      <c r="E229" s="12">
        <f t="shared" si="30"/>
        <v>3.1043135329000004</v>
      </c>
      <c r="F229" s="11">
        <f>BenchmarkPV!B216</f>
        <v>3.61</v>
      </c>
      <c r="G229" s="8">
        <v>0.86431353290000024</v>
      </c>
      <c r="H229" s="8">
        <f t="shared" si="35"/>
        <v>3.6779569218250012</v>
      </c>
      <c r="I229" s="96">
        <f t="shared" si="31"/>
        <v>0</v>
      </c>
      <c r="J229" s="96">
        <f t="shared" si="32"/>
        <v>0.86431353290000024</v>
      </c>
      <c r="K229" s="97"/>
      <c r="L229" s="7">
        <f t="shared" si="29"/>
        <v>0.86431353290000024</v>
      </c>
      <c r="M229" s="7">
        <f t="shared" si="33"/>
        <v>0</v>
      </c>
      <c r="N229" s="102"/>
      <c r="O229" s="102"/>
      <c r="P229" s="1"/>
      <c r="Q229" s="1"/>
    </row>
    <row r="230" spans="1:28" x14ac:dyDescent="0.3">
      <c r="A230" s="16">
        <f t="shared" si="34"/>
        <v>24</v>
      </c>
      <c r="B230" s="16">
        <v>5</v>
      </c>
      <c r="C230" s="10">
        <f>BenchmarkDemand!A217</f>
        <v>43301.5</v>
      </c>
      <c r="D230" s="12">
        <f>BenchmarkDemand!B217</f>
        <v>2.2000000000000002</v>
      </c>
      <c r="E230" s="12">
        <f t="shared" si="30"/>
        <v>3.1082193269000005</v>
      </c>
      <c r="F230" s="11">
        <f>BenchmarkPV!B217</f>
        <v>3.63</v>
      </c>
      <c r="G230" s="8">
        <v>0.90821932690000029</v>
      </c>
      <c r="H230" s="8">
        <f t="shared" si="35"/>
        <v>4.1320665852750018</v>
      </c>
      <c r="I230" s="96">
        <f t="shared" si="31"/>
        <v>0</v>
      </c>
      <c r="J230" s="96">
        <f t="shared" si="32"/>
        <v>0.90821932690000029</v>
      </c>
      <c r="K230" s="97"/>
      <c r="L230" s="7">
        <f t="shared" si="29"/>
        <v>0.90821932690000029</v>
      </c>
      <c r="M230" s="7">
        <f t="shared" si="33"/>
        <v>0</v>
      </c>
      <c r="N230" s="102"/>
      <c r="O230" s="102"/>
      <c r="P230" s="1"/>
      <c r="Q230" s="1"/>
    </row>
    <row r="231" spans="1:28" x14ac:dyDescent="0.3">
      <c r="A231" s="16">
        <f t="shared" si="34"/>
        <v>25</v>
      </c>
      <c r="B231" s="16">
        <v>5</v>
      </c>
      <c r="C231" s="10">
        <f>BenchmarkDemand!A218</f>
        <v>43301.520833333336</v>
      </c>
      <c r="D231" s="12">
        <f>BenchmarkDemand!B218</f>
        <v>2</v>
      </c>
      <c r="E231" s="12">
        <f t="shared" si="30"/>
        <v>2.7939300989000002</v>
      </c>
      <c r="F231" s="11">
        <f>BenchmarkPV!B218</f>
        <v>3.78</v>
      </c>
      <c r="G231" s="8">
        <v>0.79393009890000021</v>
      </c>
      <c r="H231" s="8">
        <f t="shared" si="35"/>
        <v>4.5290316347250021</v>
      </c>
      <c r="I231" s="96">
        <f t="shared" si="31"/>
        <v>0</v>
      </c>
      <c r="J231" s="96">
        <f t="shared" si="32"/>
        <v>0.79393009890000021</v>
      </c>
      <c r="K231" s="97"/>
      <c r="L231" s="7">
        <f t="shared" si="29"/>
        <v>0.79393009890000021</v>
      </c>
      <c r="M231" s="7">
        <f t="shared" si="33"/>
        <v>0</v>
      </c>
      <c r="N231" s="102"/>
      <c r="O231" s="102"/>
      <c r="P231" s="1"/>
      <c r="Q231" s="1"/>
    </row>
    <row r="232" spans="1:28" x14ac:dyDescent="0.3">
      <c r="A232" s="16">
        <f t="shared" si="34"/>
        <v>26</v>
      </c>
      <c r="B232" s="16">
        <v>5</v>
      </c>
      <c r="C232" s="10">
        <f>BenchmarkDemand!A219</f>
        <v>43301.541666666664</v>
      </c>
      <c r="D232" s="12">
        <f>BenchmarkDemand!B219</f>
        <v>2.04</v>
      </c>
      <c r="E232" s="12">
        <f t="shared" si="30"/>
        <v>2.8959050759000005</v>
      </c>
      <c r="F232" s="11">
        <f>BenchmarkPV!B219</f>
        <v>3.78</v>
      </c>
      <c r="G232" s="8">
        <v>0.85590507590000042</v>
      </c>
      <c r="H232" s="8">
        <f t="shared" si="35"/>
        <v>4.9569841726750026</v>
      </c>
      <c r="I232" s="96">
        <f t="shared" si="31"/>
        <v>0</v>
      </c>
      <c r="J232" s="96">
        <f t="shared" si="32"/>
        <v>0.85590507590000042</v>
      </c>
      <c r="K232" s="97"/>
      <c r="L232" s="7">
        <f t="shared" si="29"/>
        <v>0.85590507590000042</v>
      </c>
      <c r="M232" s="7">
        <f t="shared" si="33"/>
        <v>0</v>
      </c>
      <c r="N232" s="102"/>
      <c r="O232" s="102"/>
      <c r="P232" s="1"/>
      <c r="Q232" s="1"/>
    </row>
    <row r="233" spans="1:28" x14ac:dyDescent="0.3">
      <c r="A233" s="16">
        <f t="shared" si="34"/>
        <v>27</v>
      </c>
      <c r="B233" s="16">
        <v>5</v>
      </c>
      <c r="C233" s="10">
        <f>BenchmarkDemand!A220</f>
        <v>43301.5625</v>
      </c>
      <c r="D233" s="12">
        <f>BenchmarkDemand!B220</f>
        <v>2.04</v>
      </c>
      <c r="E233" s="12">
        <f t="shared" si="30"/>
        <v>2.9545257449000002</v>
      </c>
      <c r="F233" s="11">
        <f>BenchmarkPV!B220</f>
        <v>3.73</v>
      </c>
      <c r="G233" s="8">
        <v>0.91452574490000016</v>
      </c>
      <c r="H233" s="8">
        <f t="shared" si="35"/>
        <v>5.4142470451250029</v>
      </c>
      <c r="I233" s="96">
        <f t="shared" si="31"/>
        <v>0</v>
      </c>
      <c r="J233" s="96">
        <f t="shared" si="32"/>
        <v>0.91452574490000016</v>
      </c>
      <c r="K233" s="97"/>
      <c r="L233" s="7">
        <f t="shared" si="29"/>
        <v>0.91452574490000016</v>
      </c>
      <c r="M233" s="7">
        <f t="shared" si="33"/>
        <v>0</v>
      </c>
      <c r="N233" s="102"/>
      <c r="O233" s="102"/>
      <c r="P233" s="1"/>
      <c r="Q233" s="1"/>
    </row>
    <row r="234" spans="1:28" x14ac:dyDescent="0.3">
      <c r="A234" s="16">
        <f t="shared" si="34"/>
        <v>28</v>
      </c>
      <c r="B234" s="16">
        <v>5</v>
      </c>
      <c r="C234" s="10">
        <f>BenchmarkDemand!A221</f>
        <v>43301.583333333336</v>
      </c>
      <c r="D234" s="12">
        <f>BenchmarkDemand!B221</f>
        <v>2</v>
      </c>
      <c r="E234" s="12">
        <f t="shared" si="30"/>
        <v>2.9161064599000004</v>
      </c>
      <c r="F234" s="11">
        <f>BenchmarkPV!B221</f>
        <v>3.48</v>
      </c>
      <c r="G234" s="8">
        <v>0.91610645990000039</v>
      </c>
      <c r="H234" s="8">
        <f t="shared" si="35"/>
        <v>5.8723002750750029</v>
      </c>
      <c r="I234" s="96">
        <f t="shared" si="31"/>
        <v>0</v>
      </c>
      <c r="J234" s="96">
        <f t="shared" si="32"/>
        <v>0.91610645990000039</v>
      </c>
      <c r="K234" s="97"/>
      <c r="L234" s="7">
        <f t="shared" si="29"/>
        <v>0.91610645990000039</v>
      </c>
      <c r="M234" s="7">
        <f t="shared" si="33"/>
        <v>0</v>
      </c>
      <c r="N234" s="102"/>
      <c r="O234" s="102"/>
      <c r="P234" s="1"/>
      <c r="Q234" s="1"/>
    </row>
    <row r="235" spans="1:28" x14ac:dyDescent="0.3">
      <c r="A235" s="16">
        <f t="shared" si="34"/>
        <v>29</v>
      </c>
      <c r="B235" s="16">
        <v>5</v>
      </c>
      <c r="C235" s="10">
        <f>BenchmarkDemand!A222</f>
        <v>43301.604166666664</v>
      </c>
      <c r="D235" s="12">
        <f>BenchmarkDemand!B222</f>
        <v>2.09</v>
      </c>
      <c r="E235" s="12">
        <f t="shared" si="30"/>
        <v>2.3453994498499942</v>
      </c>
      <c r="F235" s="11">
        <f>BenchmarkPV!B222</f>
        <v>3.54</v>
      </c>
      <c r="G235" s="8">
        <v>0.2553994498499943</v>
      </c>
      <c r="H235" s="8">
        <f t="shared" si="35"/>
        <v>6</v>
      </c>
      <c r="I235" s="96">
        <f t="shared" si="31"/>
        <v>0</v>
      </c>
      <c r="J235" s="96">
        <f t="shared" si="32"/>
        <v>0.2553994498499943</v>
      </c>
      <c r="K235" s="97"/>
      <c r="L235" s="7">
        <f t="shared" si="29"/>
        <v>0.2553994498499943</v>
      </c>
      <c r="M235" s="7">
        <f t="shared" si="33"/>
        <v>0</v>
      </c>
      <c r="N235" s="102"/>
      <c r="O235" s="102"/>
      <c r="P235" s="1"/>
      <c r="Q235" s="1"/>
    </row>
    <row r="236" spans="1:28" x14ac:dyDescent="0.3">
      <c r="A236" s="17">
        <f t="shared" si="34"/>
        <v>30</v>
      </c>
      <c r="B236" s="17">
        <v>5</v>
      </c>
      <c r="C236" s="10">
        <f>BenchmarkDemand!A223</f>
        <v>43301.625</v>
      </c>
      <c r="D236" s="12">
        <f>BenchmarkDemand!B223</f>
        <v>2.39</v>
      </c>
      <c r="E236" s="12">
        <f t="shared" si="30"/>
        <v>2.39</v>
      </c>
      <c r="F236" s="11">
        <f>BenchmarkPV!B223</f>
        <v>2.77</v>
      </c>
      <c r="G236" s="8">
        <v>0</v>
      </c>
      <c r="H236" s="8">
        <f t="shared" si="35"/>
        <v>6</v>
      </c>
      <c r="I236" s="96">
        <f t="shared" si="31"/>
        <v>0</v>
      </c>
      <c r="J236" s="96">
        <f t="shared" si="32"/>
        <v>0</v>
      </c>
      <c r="K236" s="97"/>
      <c r="L236" s="21">
        <f t="shared" si="29"/>
        <v>0</v>
      </c>
      <c r="M236" s="21">
        <f t="shared" si="33"/>
        <v>0</v>
      </c>
      <c r="N236" s="103"/>
      <c r="O236" s="103"/>
      <c r="P236" s="1"/>
      <c r="Q236" s="1"/>
    </row>
    <row r="237" spans="1:28" s="27" customFormat="1" ht="15" thickBot="1" x14ac:dyDescent="0.35">
      <c r="A237" s="23">
        <f t="shared" si="34"/>
        <v>31</v>
      </c>
      <c r="B237" s="23">
        <v>5</v>
      </c>
      <c r="C237" s="10">
        <f>BenchmarkDemand!A224</f>
        <v>43301.645833333336</v>
      </c>
      <c r="D237" s="12">
        <f>BenchmarkDemand!B224</f>
        <v>2.4900000000000002</v>
      </c>
      <c r="E237" s="12">
        <f t="shared" si="30"/>
        <v>2.4900000000000002</v>
      </c>
      <c r="F237" s="108">
        <f>BenchmarkPV!B224</f>
        <v>2.84</v>
      </c>
      <c r="G237" s="43">
        <v>0</v>
      </c>
      <c r="H237" s="43">
        <f t="shared" si="35"/>
        <v>6</v>
      </c>
      <c r="I237" s="96">
        <f t="shared" si="31"/>
        <v>0</v>
      </c>
      <c r="J237" s="96">
        <f t="shared" si="32"/>
        <v>0</v>
      </c>
      <c r="K237" s="98"/>
      <c r="L237" s="24">
        <f t="shared" si="29"/>
        <v>0</v>
      </c>
      <c r="M237" s="24">
        <f t="shared" si="33"/>
        <v>0</v>
      </c>
      <c r="N237" s="104"/>
      <c r="O237" s="104"/>
      <c r="P237" s="25"/>
      <c r="Q237" s="25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 spans="1:28" s="81" customFormat="1" x14ac:dyDescent="0.3">
      <c r="A238" s="68">
        <f>A237+1</f>
        <v>32</v>
      </c>
      <c r="B238" s="68">
        <v>5</v>
      </c>
      <c r="C238" s="74">
        <f>BenchmarkDemand!A225</f>
        <v>43301.666666666664</v>
      </c>
      <c r="D238" s="12">
        <f>BenchmarkDemand!B225</f>
        <v>2.8</v>
      </c>
      <c r="E238" s="12">
        <f t="shared" si="30"/>
        <v>1.7560113919999998</v>
      </c>
      <c r="F238" s="69">
        <f>BenchmarkPV!B225</f>
        <v>2.12</v>
      </c>
      <c r="G238" s="70">
        <v>-1.043988608</v>
      </c>
      <c r="H238" s="70">
        <f t="shared" si="35"/>
        <v>5.4780056960000003</v>
      </c>
      <c r="I238" s="96">
        <f t="shared" si="31"/>
        <v>-1.043988608</v>
      </c>
      <c r="J238" s="96">
        <f t="shared" si="32"/>
        <v>0</v>
      </c>
      <c r="K238" s="99"/>
      <c r="L238" s="70"/>
      <c r="M238" s="70"/>
      <c r="N238" s="105"/>
      <c r="O238" s="105"/>
      <c r="P238" s="80"/>
      <c r="Q238" s="80"/>
    </row>
    <row r="239" spans="1:28" s="81" customFormat="1" x14ac:dyDescent="0.3">
      <c r="A239" s="73">
        <f t="shared" si="34"/>
        <v>33</v>
      </c>
      <c r="B239" s="73">
        <v>5</v>
      </c>
      <c r="C239" s="74">
        <f>BenchmarkDemand!A226</f>
        <v>43301.6875</v>
      </c>
      <c r="D239" s="12">
        <f>BenchmarkDemand!B226</f>
        <v>2.84</v>
      </c>
      <c r="E239" s="12">
        <f t="shared" si="30"/>
        <v>1.615042541</v>
      </c>
      <c r="F239" s="75">
        <f>BenchmarkPV!B226</f>
        <v>1.67</v>
      </c>
      <c r="G239" s="76">
        <v>-1.2249574589999999</v>
      </c>
      <c r="H239" s="76">
        <f t="shared" si="35"/>
        <v>4.8655269665000001</v>
      </c>
      <c r="I239" s="96">
        <f t="shared" si="31"/>
        <v>-1.2249574589999999</v>
      </c>
      <c r="J239" s="96">
        <f t="shared" si="32"/>
        <v>0</v>
      </c>
      <c r="K239" s="97"/>
      <c r="L239" s="76"/>
      <c r="M239" s="76"/>
      <c r="N239" s="102"/>
      <c r="O239" s="102"/>
      <c r="P239" s="80"/>
      <c r="Q239" s="80"/>
    </row>
    <row r="240" spans="1:28" s="81" customFormat="1" x14ac:dyDescent="0.3">
      <c r="A240" s="73">
        <f t="shared" si="34"/>
        <v>34</v>
      </c>
      <c r="B240" s="73">
        <v>5</v>
      </c>
      <c r="C240" s="74">
        <f>BenchmarkDemand!A227</f>
        <v>43301.708333333336</v>
      </c>
      <c r="D240" s="12">
        <f>BenchmarkDemand!B227</f>
        <v>2.87</v>
      </c>
      <c r="E240" s="12">
        <f t="shared" si="30"/>
        <v>1.5994451780000001</v>
      </c>
      <c r="F240" s="75">
        <f>BenchmarkPV!B227</f>
        <v>1.65</v>
      </c>
      <c r="G240" s="76">
        <v>-1.270554822</v>
      </c>
      <c r="H240" s="76">
        <f t="shared" si="35"/>
        <v>4.2302495555000004</v>
      </c>
      <c r="I240" s="96">
        <f t="shared" si="31"/>
        <v>-1.270554822</v>
      </c>
      <c r="J240" s="96">
        <f t="shared" si="32"/>
        <v>0</v>
      </c>
      <c r="K240" s="97"/>
      <c r="L240" s="76"/>
      <c r="M240" s="76"/>
      <c r="N240" s="102"/>
      <c r="O240" s="102"/>
      <c r="P240" s="80"/>
      <c r="Q240" s="80"/>
    </row>
    <row r="241" spans="1:28" s="81" customFormat="1" x14ac:dyDescent="0.3">
      <c r="A241" s="73">
        <f t="shared" si="34"/>
        <v>35</v>
      </c>
      <c r="B241" s="73">
        <v>5</v>
      </c>
      <c r="C241" s="74">
        <f>BenchmarkDemand!A228</f>
        <v>43301.729166666664</v>
      </c>
      <c r="D241" s="12">
        <f>BenchmarkDemand!B228</f>
        <v>2.95</v>
      </c>
      <c r="E241" s="12">
        <f t="shared" si="30"/>
        <v>1.6916195380000001</v>
      </c>
      <c r="F241" s="75">
        <f>BenchmarkPV!B228</f>
        <v>0.78</v>
      </c>
      <c r="G241" s="76">
        <v>-1.2583804620000001</v>
      </c>
      <c r="H241" s="76">
        <f t="shared" si="35"/>
        <v>3.6010593245000004</v>
      </c>
      <c r="I241" s="96">
        <f t="shared" si="31"/>
        <v>-1.2583804620000001</v>
      </c>
      <c r="J241" s="96">
        <f t="shared" si="32"/>
        <v>0</v>
      </c>
      <c r="K241" s="97"/>
      <c r="L241" s="76"/>
      <c r="M241" s="76"/>
      <c r="N241" s="102"/>
      <c r="O241" s="102"/>
      <c r="P241" s="80"/>
      <c r="Q241" s="80"/>
    </row>
    <row r="242" spans="1:28" s="81" customFormat="1" x14ac:dyDescent="0.3">
      <c r="A242" s="73">
        <f t="shared" si="34"/>
        <v>36</v>
      </c>
      <c r="B242" s="73">
        <v>5</v>
      </c>
      <c r="C242" s="74">
        <f>BenchmarkDemand!A229</f>
        <v>43301.75</v>
      </c>
      <c r="D242" s="12">
        <f>BenchmarkDemand!B229</f>
        <v>2.92</v>
      </c>
      <c r="E242" s="12">
        <f t="shared" si="30"/>
        <v>1.7392788269999999</v>
      </c>
      <c r="F242" s="75">
        <f>BenchmarkPV!B229</f>
        <v>0.56999999999999995</v>
      </c>
      <c r="G242" s="76">
        <v>-1.180721173</v>
      </c>
      <c r="H242" s="76">
        <f t="shared" si="35"/>
        <v>3.0106987380000003</v>
      </c>
      <c r="I242" s="96">
        <f t="shared" si="31"/>
        <v>-1.180721173</v>
      </c>
      <c r="J242" s="96">
        <f t="shared" si="32"/>
        <v>0</v>
      </c>
      <c r="K242" s="97"/>
      <c r="L242" s="76"/>
      <c r="M242" s="76"/>
      <c r="N242" s="102"/>
      <c r="O242" s="102"/>
      <c r="P242" s="80"/>
      <c r="Q242" s="80"/>
    </row>
    <row r="243" spans="1:28" s="81" customFormat="1" x14ac:dyDescent="0.3">
      <c r="A243" s="73">
        <f t="shared" si="34"/>
        <v>37</v>
      </c>
      <c r="B243" s="73">
        <v>5</v>
      </c>
      <c r="C243" s="74">
        <f>BenchmarkDemand!A230</f>
        <v>43301.770833333336</v>
      </c>
      <c r="D243" s="12">
        <f>BenchmarkDemand!B230</f>
        <v>2.87</v>
      </c>
      <c r="E243" s="12">
        <f t="shared" si="30"/>
        <v>1.7168365290000003</v>
      </c>
      <c r="F243" s="75">
        <f>BenchmarkPV!B230</f>
        <v>0.31</v>
      </c>
      <c r="G243" s="76">
        <v>-1.1531634709999998</v>
      </c>
      <c r="H243" s="76">
        <f t="shared" si="35"/>
        <v>2.4341170025000003</v>
      </c>
      <c r="I243" s="96">
        <f t="shared" si="31"/>
        <v>-1.1531634709999998</v>
      </c>
      <c r="J243" s="96">
        <f t="shared" si="32"/>
        <v>0</v>
      </c>
      <c r="K243" s="97"/>
      <c r="L243" s="76"/>
      <c r="M243" s="76"/>
      <c r="N243" s="102"/>
      <c r="O243" s="102"/>
      <c r="P243" s="80"/>
      <c r="Q243" s="80"/>
    </row>
    <row r="244" spans="1:28" s="81" customFormat="1" x14ac:dyDescent="0.3">
      <c r="A244" s="73">
        <f t="shared" si="34"/>
        <v>38</v>
      </c>
      <c r="B244" s="73">
        <v>5</v>
      </c>
      <c r="C244" s="74">
        <f>BenchmarkDemand!A231</f>
        <v>43301.791666666664</v>
      </c>
      <c r="D244" s="12">
        <f>BenchmarkDemand!B231</f>
        <v>2.82</v>
      </c>
      <c r="E244" s="12">
        <f t="shared" si="30"/>
        <v>1.675417331</v>
      </c>
      <c r="F244" s="75">
        <f>BenchmarkPV!B231</f>
        <v>0.12</v>
      </c>
      <c r="G244" s="76">
        <v>-1.1445826689999998</v>
      </c>
      <c r="H244" s="76">
        <f t="shared" si="35"/>
        <v>1.8618256680000003</v>
      </c>
      <c r="I244" s="96">
        <f t="shared" si="31"/>
        <v>-1.1445826689999998</v>
      </c>
      <c r="J244" s="96">
        <f t="shared" si="32"/>
        <v>0</v>
      </c>
      <c r="K244" s="97"/>
      <c r="L244" s="76"/>
      <c r="M244" s="76"/>
      <c r="N244" s="102"/>
      <c r="O244" s="102"/>
      <c r="P244" s="80"/>
      <c r="Q244" s="80"/>
    </row>
    <row r="245" spans="1:28" s="81" customFormat="1" x14ac:dyDescent="0.3">
      <c r="A245" s="73">
        <f t="shared" si="34"/>
        <v>39</v>
      </c>
      <c r="B245" s="73">
        <v>5</v>
      </c>
      <c r="C245" s="74">
        <f>BenchmarkDemand!A232</f>
        <v>43301.8125</v>
      </c>
      <c r="D245" s="12">
        <f>BenchmarkDemand!B232</f>
        <v>2.77</v>
      </c>
      <c r="E245" s="12">
        <f t="shared" si="30"/>
        <v>1.772630819</v>
      </c>
      <c r="F245" s="75">
        <f>BenchmarkPV!B232</f>
        <v>0.02</v>
      </c>
      <c r="G245" s="76">
        <v>-0.99736918100000005</v>
      </c>
      <c r="H245" s="76">
        <f t="shared" si="35"/>
        <v>1.3631410775000004</v>
      </c>
      <c r="I245" s="96">
        <f t="shared" si="31"/>
        <v>-0.99736918100000005</v>
      </c>
      <c r="J245" s="96">
        <f t="shared" si="32"/>
        <v>0</v>
      </c>
      <c r="K245" s="97"/>
      <c r="L245" s="76"/>
      <c r="M245" s="76"/>
      <c r="N245" s="102"/>
      <c r="O245" s="102"/>
      <c r="P245" s="80"/>
      <c r="Q245" s="80"/>
    </row>
    <row r="246" spans="1:28" s="81" customFormat="1" x14ac:dyDescent="0.3">
      <c r="A246" s="73">
        <f t="shared" si="34"/>
        <v>40</v>
      </c>
      <c r="B246" s="73">
        <v>5</v>
      </c>
      <c r="C246" s="74">
        <f>BenchmarkDemand!A233</f>
        <v>43301.833333333336</v>
      </c>
      <c r="D246" s="12">
        <f>BenchmarkDemand!B233</f>
        <v>2.75</v>
      </c>
      <c r="E246" s="12">
        <f t="shared" si="30"/>
        <v>1.7872425950000002</v>
      </c>
      <c r="F246" s="75">
        <f>BenchmarkPV!B233</f>
        <v>0</v>
      </c>
      <c r="G246" s="76">
        <v>-0.96275740499999984</v>
      </c>
      <c r="H246" s="76">
        <f t="shared" si="35"/>
        <v>0.88176237500000043</v>
      </c>
      <c r="I246" s="96">
        <f t="shared" si="31"/>
        <v>-0.96275740499999984</v>
      </c>
      <c r="J246" s="96">
        <f t="shared" si="32"/>
        <v>0</v>
      </c>
      <c r="K246" s="97"/>
      <c r="L246" s="76"/>
      <c r="M246" s="76"/>
      <c r="N246" s="102"/>
      <c r="O246" s="102"/>
      <c r="P246" s="80"/>
      <c r="Q246" s="80"/>
    </row>
    <row r="247" spans="1:28" s="81" customFormat="1" x14ac:dyDescent="0.3">
      <c r="A247" s="82">
        <f t="shared" si="34"/>
        <v>41</v>
      </c>
      <c r="B247" s="82">
        <v>5</v>
      </c>
      <c r="C247" s="74">
        <f>BenchmarkDemand!A234</f>
        <v>43301.854166666664</v>
      </c>
      <c r="D247" s="12">
        <f>BenchmarkDemand!B234</f>
        <v>2.73</v>
      </c>
      <c r="E247" s="12">
        <f t="shared" si="30"/>
        <v>1.7846954399999999</v>
      </c>
      <c r="F247" s="75">
        <f>BenchmarkPV!B234</f>
        <v>0</v>
      </c>
      <c r="G247" s="76">
        <v>-0.94530456000000007</v>
      </c>
      <c r="H247" s="76">
        <f t="shared" si="35"/>
        <v>0.4091100950000004</v>
      </c>
      <c r="I247" s="96">
        <f t="shared" si="31"/>
        <v>-0.94530456000000007</v>
      </c>
      <c r="J247" s="96">
        <f t="shared" si="32"/>
        <v>0</v>
      </c>
      <c r="K247" s="97"/>
      <c r="L247" s="83"/>
      <c r="M247" s="83"/>
      <c r="N247" s="103"/>
      <c r="O247" s="103"/>
      <c r="P247" s="80"/>
      <c r="Q247" s="80"/>
    </row>
    <row r="248" spans="1:28" s="86" customFormat="1" ht="15" thickBot="1" x14ac:dyDescent="0.35">
      <c r="A248" s="77">
        <f t="shared" si="34"/>
        <v>42</v>
      </c>
      <c r="B248" s="77">
        <v>5</v>
      </c>
      <c r="C248" s="74">
        <f>BenchmarkDemand!A235</f>
        <v>43301.875</v>
      </c>
      <c r="D248" s="12">
        <f>BenchmarkDemand!B235</f>
        <v>2.64</v>
      </c>
      <c r="E248" s="12">
        <f t="shared" si="30"/>
        <v>1.8218322610000002</v>
      </c>
      <c r="F248" s="109">
        <f>BenchmarkPV!B235</f>
        <v>0</v>
      </c>
      <c r="G248" s="78">
        <v>-0.81816773899999995</v>
      </c>
      <c r="H248" s="78">
        <f t="shared" si="35"/>
        <v>2.6225500000420787E-5</v>
      </c>
      <c r="I248" s="96">
        <f t="shared" si="31"/>
        <v>-0.81816773899999995</v>
      </c>
      <c r="J248" s="96">
        <f t="shared" si="32"/>
        <v>0</v>
      </c>
      <c r="K248" s="98"/>
      <c r="L248" s="78"/>
      <c r="M248" s="78"/>
      <c r="N248" s="104"/>
      <c r="O248" s="104"/>
      <c r="P248" s="84"/>
      <c r="Q248" s="84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</row>
    <row r="249" spans="1:28" x14ac:dyDescent="0.3">
      <c r="A249" s="18">
        <f t="shared" si="34"/>
        <v>43</v>
      </c>
      <c r="B249" s="18">
        <v>5</v>
      </c>
      <c r="C249" s="10">
        <f>BenchmarkDemand!A236</f>
        <v>43301.895833333336</v>
      </c>
      <c r="D249" s="12">
        <f>BenchmarkDemand!B236</f>
        <v>2.4</v>
      </c>
      <c r="E249" s="12">
        <f t="shared" si="30"/>
        <v>2.4</v>
      </c>
      <c r="F249" s="19">
        <f>BenchmarkPV!B236</f>
        <v>0</v>
      </c>
      <c r="G249" s="39">
        <v>0</v>
      </c>
      <c r="H249" s="39">
        <f t="shared" si="35"/>
        <v>2.6225500000420787E-5</v>
      </c>
      <c r="I249" s="96">
        <f t="shared" si="31"/>
        <v>0</v>
      </c>
      <c r="J249" s="96">
        <f t="shared" si="32"/>
        <v>0</v>
      </c>
      <c r="K249" s="99"/>
      <c r="L249" s="15"/>
      <c r="M249" s="15"/>
      <c r="N249" s="105"/>
      <c r="O249" s="105"/>
      <c r="P249" s="1"/>
      <c r="Q249" s="1"/>
    </row>
    <row r="250" spans="1:28" x14ac:dyDescent="0.3">
      <c r="A250" s="16">
        <f t="shared" si="34"/>
        <v>44</v>
      </c>
      <c r="B250" s="16">
        <v>5</v>
      </c>
      <c r="C250" s="10">
        <f>BenchmarkDemand!A237</f>
        <v>43301.916666666664</v>
      </c>
      <c r="D250" s="12">
        <f>BenchmarkDemand!B237</f>
        <v>2.16</v>
      </c>
      <c r="E250" s="12">
        <f t="shared" si="30"/>
        <v>2.16</v>
      </c>
      <c r="F250" s="11">
        <f>BenchmarkPV!B237</f>
        <v>0</v>
      </c>
      <c r="G250" s="8">
        <v>0</v>
      </c>
      <c r="H250" s="8">
        <f t="shared" si="35"/>
        <v>2.6225500000420787E-5</v>
      </c>
      <c r="I250" s="96">
        <f t="shared" si="31"/>
        <v>0</v>
      </c>
      <c r="J250" s="96">
        <f t="shared" si="32"/>
        <v>0</v>
      </c>
      <c r="K250" s="97"/>
      <c r="L250" s="9"/>
      <c r="M250" s="9"/>
      <c r="N250" s="102"/>
      <c r="O250" s="102"/>
      <c r="P250" s="1"/>
      <c r="Q250" s="1"/>
    </row>
    <row r="251" spans="1:28" x14ac:dyDescent="0.3">
      <c r="A251" s="16">
        <f t="shared" si="34"/>
        <v>45</v>
      </c>
      <c r="B251" s="16">
        <v>5</v>
      </c>
      <c r="C251" s="10">
        <f>BenchmarkDemand!A238</f>
        <v>43301.9375</v>
      </c>
      <c r="D251" s="12">
        <f>BenchmarkDemand!B238</f>
        <v>1.94</v>
      </c>
      <c r="E251" s="12">
        <f t="shared" si="30"/>
        <v>1.94</v>
      </c>
      <c r="F251" s="11">
        <f>BenchmarkPV!B238</f>
        <v>0</v>
      </c>
      <c r="G251" s="8">
        <v>0</v>
      </c>
      <c r="H251" s="8">
        <f t="shared" si="35"/>
        <v>2.6225500000420787E-5</v>
      </c>
      <c r="I251" s="96">
        <f t="shared" si="31"/>
        <v>0</v>
      </c>
      <c r="J251" s="96">
        <f t="shared" si="32"/>
        <v>0</v>
      </c>
      <c r="K251" s="97"/>
      <c r="L251" s="9"/>
      <c r="M251" s="9"/>
      <c r="N251" s="102"/>
      <c r="O251" s="102"/>
      <c r="P251" s="1"/>
      <c r="Q251" s="1"/>
    </row>
    <row r="252" spans="1:28" x14ac:dyDescent="0.3">
      <c r="A252" s="16">
        <f t="shared" si="34"/>
        <v>46</v>
      </c>
      <c r="B252" s="16">
        <v>5</v>
      </c>
      <c r="C252" s="10">
        <f>BenchmarkDemand!A239</f>
        <v>43301.958333333336</v>
      </c>
      <c r="D252" s="12">
        <f>BenchmarkDemand!B239</f>
        <v>1.83</v>
      </c>
      <c r="E252" s="12">
        <f t="shared" si="30"/>
        <v>1.83</v>
      </c>
      <c r="F252" s="11">
        <f>BenchmarkPV!B239</f>
        <v>0</v>
      </c>
      <c r="G252" s="8">
        <v>0</v>
      </c>
      <c r="H252" s="8">
        <f t="shared" si="35"/>
        <v>2.6225500000420787E-5</v>
      </c>
      <c r="I252" s="96">
        <f t="shared" si="31"/>
        <v>0</v>
      </c>
      <c r="J252" s="96">
        <f t="shared" si="32"/>
        <v>0</v>
      </c>
      <c r="K252" s="97"/>
      <c r="L252" s="9"/>
      <c r="M252" s="9"/>
      <c r="N252" s="102"/>
      <c r="O252" s="102"/>
      <c r="P252" s="1"/>
      <c r="Q252" s="1"/>
    </row>
    <row r="253" spans="1:28" x14ac:dyDescent="0.3">
      <c r="A253" s="17">
        <f t="shared" si="34"/>
        <v>47</v>
      </c>
      <c r="B253" s="17">
        <v>5</v>
      </c>
      <c r="C253" s="10">
        <f>BenchmarkDemand!A240</f>
        <v>43301.979166666664</v>
      </c>
      <c r="D253" s="12">
        <f>BenchmarkDemand!B240</f>
        <v>1.74</v>
      </c>
      <c r="E253" s="12">
        <f t="shared" si="30"/>
        <v>1.74</v>
      </c>
      <c r="F253" s="11">
        <f>BenchmarkPV!B240</f>
        <v>0</v>
      </c>
      <c r="G253" s="40">
        <v>0</v>
      </c>
      <c r="H253" s="40">
        <f t="shared" si="35"/>
        <v>2.6225500000420787E-5</v>
      </c>
      <c r="I253" s="96">
        <f t="shared" si="31"/>
        <v>0</v>
      </c>
      <c r="J253" s="96">
        <f t="shared" si="32"/>
        <v>0</v>
      </c>
      <c r="K253" s="100"/>
      <c r="L253" s="14"/>
      <c r="M253" s="14"/>
      <c r="N253" s="103"/>
      <c r="O253" s="103"/>
      <c r="P253" s="1"/>
      <c r="Q253" s="1"/>
    </row>
    <row r="254" spans="1:28" s="42" customFormat="1" ht="15" thickBot="1" x14ac:dyDescent="0.35">
      <c r="A254" s="114">
        <f t="shared" si="34"/>
        <v>48</v>
      </c>
      <c r="B254" s="114">
        <v>5</v>
      </c>
      <c r="C254" s="115">
        <f>BenchmarkDemand!A241</f>
        <v>43302</v>
      </c>
      <c r="D254" s="116">
        <f>BenchmarkDemand!B241</f>
        <v>1.72</v>
      </c>
      <c r="E254" s="116">
        <f t="shared" si="30"/>
        <v>1.72</v>
      </c>
      <c r="F254" s="117">
        <f>BenchmarkPV!B241</f>
        <v>0</v>
      </c>
      <c r="G254" s="118">
        <v>0</v>
      </c>
      <c r="H254" s="118">
        <f t="shared" si="35"/>
        <v>2.6225500000420787E-5</v>
      </c>
      <c r="I254" s="119">
        <f t="shared" si="31"/>
        <v>0</v>
      </c>
      <c r="J254" s="119">
        <f t="shared" si="32"/>
        <v>0</v>
      </c>
      <c r="K254" s="120"/>
      <c r="L254" s="121"/>
      <c r="M254" s="121"/>
      <c r="N254" s="122"/>
      <c r="O254" s="122"/>
      <c r="P254" s="41"/>
      <c r="Q254" s="41"/>
    </row>
    <row r="255" spans="1:28" s="67" customFormat="1" x14ac:dyDescent="0.3">
      <c r="A255" s="61">
        <v>1</v>
      </c>
      <c r="B255" s="61">
        <v>6</v>
      </c>
      <c r="C255" s="62">
        <f>BenchmarkDemand!A242</f>
        <v>43302.020833333336</v>
      </c>
      <c r="D255" s="124">
        <f>BenchmarkDemand!B242</f>
        <v>1.61</v>
      </c>
      <c r="E255" s="124">
        <f t="shared" si="30"/>
        <v>1.61</v>
      </c>
      <c r="F255" s="63">
        <f>BenchmarkPV!B242</f>
        <v>0</v>
      </c>
      <c r="G255" s="64">
        <v>0</v>
      </c>
      <c r="H255" s="64">
        <v>0</v>
      </c>
      <c r="I255" s="65">
        <f t="shared" si="31"/>
        <v>0</v>
      </c>
      <c r="J255" s="65">
        <f t="shared" si="32"/>
        <v>0</v>
      </c>
      <c r="K255" s="65"/>
      <c r="L255" s="65">
        <f t="shared" ref="L255:L285" si="36">MIN(J255,F255)</f>
        <v>0</v>
      </c>
      <c r="M255" s="65">
        <f>J255-L255</f>
        <v>0</v>
      </c>
      <c r="N255" s="113"/>
      <c r="O255" s="113"/>
      <c r="P255" s="66"/>
      <c r="Q255" s="66"/>
    </row>
    <row r="256" spans="1:28" x14ac:dyDescent="0.3">
      <c r="A256" s="16">
        <f>A255+1</f>
        <v>2</v>
      </c>
      <c r="B256" s="16">
        <v>6</v>
      </c>
      <c r="C256" s="10">
        <f>BenchmarkDemand!A243</f>
        <v>43302.041666666664</v>
      </c>
      <c r="D256" s="12">
        <f>BenchmarkDemand!B243</f>
        <v>1.51</v>
      </c>
      <c r="E256" s="12">
        <f t="shared" si="30"/>
        <v>1.51</v>
      </c>
      <c r="F256" s="11">
        <f>BenchmarkPV!B243</f>
        <v>0</v>
      </c>
      <c r="G256" s="8">
        <v>0</v>
      </c>
      <c r="H256" s="8">
        <f t="shared" si="35"/>
        <v>0</v>
      </c>
      <c r="I256" s="96">
        <f t="shared" si="31"/>
        <v>0</v>
      </c>
      <c r="J256" s="96">
        <f t="shared" si="32"/>
        <v>0</v>
      </c>
      <c r="K256" s="97"/>
      <c r="L256" s="7">
        <f t="shared" si="36"/>
        <v>0</v>
      </c>
      <c r="M256" s="7">
        <f t="shared" ref="M256:M285" si="37">J256-L256</f>
        <v>0</v>
      </c>
      <c r="N256" s="102"/>
      <c r="O256" s="102"/>
      <c r="P256" s="1"/>
      <c r="Q256" s="1"/>
    </row>
    <row r="257" spans="1:17" x14ac:dyDescent="0.3">
      <c r="A257" s="16">
        <f t="shared" ref="A257:A302" si="38">A256+1</f>
        <v>3</v>
      </c>
      <c r="B257" s="16">
        <v>6</v>
      </c>
      <c r="C257" s="10">
        <f>BenchmarkDemand!A244</f>
        <v>43302.0625</v>
      </c>
      <c r="D257" s="12">
        <f>BenchmarkDemand!B244</f>
        <v>1.47</v>
      </c>
      <c r="E257" s="12">
        <f t="shared" si="30"/>
        <v>1.47</v>
      </c>
      <c r="F257" s="11">
        <f>BenchmarkPV!B244</f>
        <v>0</v>
      </c>
      <c r="G257" s="8">
        <v>0</v>
      </c>
      <c r="H257" s="8">
        <f t="shared" si="35"/>
        <v>0</v>
      </c>
      <c r="I257" s="96">
        <f t="shared" si="31"/>
        <v>0</v>
      </c>
      <c r="J257" s="96">
        <f t="shared" si="32"/>
        <v>0</v>
      </c>
      <c r="K257" s="97"/>
      <c r="L257" s="7">
        <f t="shared" si="36"/>
        <v>0</v>
      </c>
      <c r="M257" s="7">
        <f t="shared" si="37"/>
        <v>0</v>
      </c>
      <c r="N257" s="102"/>
      <c r="O257" s="102"/>
      <c r="P257" s="1"/>
      <c r="Q257" s="1"/>
    </row>
    <row r="258" spans="1:17" x14ac:dyDescent="0.3">
      <c r="A258" s="16">
        <f t="shared" si="38"/>
        <v>4</v>
      </c>
      <c r="B258" s="16">
        <v>6</v>
      </c>
      <c r="C258" s="10">
        <f>BenchmarkDemand!A245</f>
        <v>43302.083333333336</v>
      </c>
      <c r="D258" s="12">
        <f>BenchmarkDemand!B245</f>
        <v>1.47</v>
      </c>
      <c r="E258" s="12">
        <f t="shared" si="30"/>
        <v>1.47</v>
      </c>
      <c r="F258" s="11">
        <f>BenchmarkPV!B245</f>
        <v>0</v>
      </c>
      <c r="G258" s="8">
        <v>0</v>
      </c>
      <c r="H258" s="8">
        <f t="shared" si="35"/>
        <v>0</v>
      </c>
      <c r="I258" s="96">
        <f t="shared" si="31"/>
        <v>0</v>
      </c>
      <c r="J258" s="96">
        <f t="shared" si="32"/>
        <v>0</v>
      </c>
      <c r="K258" s="97"/>
      <c r="L258" s="7">
        <f t="shared" si="36"/>
        <v>0</v>
      </c>
      <c r="M258" s="7">
        <f t="shared" si="37"/>
        <v>0</v>
      </c>
      <c r="N258" s="102"/>
      <c r="O258" s="102"/>
      <c r="P258" s="1"/>
      <c r="Q258" s="1"/>
    </row>
    <row r="259" spans="1:17" x14ac:dyDescent="0.3">
      <c r="A259" s="16">
        <f t="shared" si="38"/>
        <v>5</v>
      </c>
      <c r="B259" s="16">
        <v>6</v>
      </c>
      <c r="C259" s="10">
        <f>BenchmarkDemand!A246</f>
        <v>43302.104166666664</v>
      </c>
      <c r="D259" s="12">
        <f>BenchmarkDemand!B246</f>
        <v>1.47</v>
      </c>
      <c r="E259" s="12">
        <f t="shared" si="30"/>
        <v>1.47</v>
      </c>
      <c r="F259" s="11">
        <f>BenchmarkPV!B246</f>
        <v>0</v>
      </c>
      <c r="G259" s="8">
        <v>0</v>
      </c>
      <c r="H259" s="8">
        <f t="shared" si="35"/>
        <v>0</v>
      </c>
      <c r="I259" s="96">
        <f t="shared" si="31"/>
        <v>0</v>
      </c>
      <c r="J259" s="96">
        <f t="shared" si="32"/>
        <v>0</v>
      </c>
      <c r="K259" s="97"/>
      <c r="L259" s="7">
        <f t="shared" si="36"/>
        <v>0</v>
      </c>
      <c r="M259" s="7">
        <f t="shared" si="37"/>
        <v>0</v>
      </c>
      <c r="N259" s="102"/>
      <c r="O259" s="102"/>
      <c r="P259" s="1"/>
      <c r="Q259" s="1"/>
    </row>
    <row r="260" spans="1:17" x14ac:dyDescent="0.3">
      <c r="A260" s="16">
        <f t="shared" si="38"/>
        <v>6</v>
      </c>
      <c r="B260" s="16">
        <v>6</v>
      </c>
      <c r="C260" s="10">
        <f>BenchmarkDemand!A247</f>
        <v>43302.125</v>
      </c>
      <c r="D260" s="12">
        <f>BenchmarkDemand!B247</f>
        <v>1.47</v>
      </c>
      <c r="E260" s="12">
        <f t="shared" si="30"/>
        <v>1.47</v>
      </c>
      <c r="F260" s="11">
        <f>BenchmarkPV!B247</f>
        <v>0</v>
      </c>
      <c r="G260" s="8">
        <v>0</v>
      </c>
      <c r="H260" s="8">
        <f t="shared" si="35"/>
        <v>0</v>
      </c>
      <c r="I260" s="96">
        <f t="shared" si="31"/>
        <v>0</v>
      </c>
      <c r="J260" s="96">
        <f t="shared" si="32"/>
        <v>0</v>
      </c>
      <c r="K260" s="97"/>
      <c r="L260" s="7">
        <f t="shared" si="36"/>
        <v>0</v>
      </c>
      <c r="M260" s="7">
        <f t="shared" si="37"/>
        <v>0</v>
      </c>
      <c r="N260" s="102"/>
      <c r="O260" s="102"/>
      <c r="P260" s="1"/>
      <c r="Q260" s="1"/>
    </row>
    <row r="261" spans="1:17" x14ac:dyDescent="0.3">
      <c r="A261" s="16">
        <f t="shared" si="38"/>
        <v>7</v>
      </c>
      <c r="B261" s="16">
        <v>6</v>
      </c>
      <c r="C261" s="10">
        <f>BenchmarkDemand!A248</f>
        <v>43302.145833333336</v>
      </c>
      <c r="D261" s="12">
        <f>BenchmarkDemand!B248</f>
        <v>1.47</v>
      </c>
      <c r="E261" s="12">
        <f t="shared" si="30"/>
        <v>1.47</v>
      </c>
      <c r="F261" s="11">
        <f>BenchmarkPV!B248</f>
        <v>0</v>
      </c>
      <c r="G261" s="8">
        <v>0</v>
      </c>
      <c r="H261" s="8">
        <f t="shared" si="35"/>
        <v>0</v>
      </c>
      <c r="I261" s="96">
        <f t="shared" si="31"/>
        <v>0</v>
      </c>
      <c r="J261" s="96">
        <f t="shared" si="32"/>
        <v>0</v>
      </c>
      <c r="K261" s="97"/>
      <c r="L261" s="7">
        <f t="shared" si="36"/>
        <v>0</v>
      </c>
      <c r="M261" s="7">
        <f t="shared" si="37"/>
        <v>0</v>
      </c>
      <c r="N261" s="102"/>
      <c r="O261" s="102"/>
      <c r="P261" s="1"/>
      <c r="Q261" s="1"/>
    </row>
    <row r="262" spans="1:17" x14ac:dyDescent="0.3">
      <c r="A262" s="16">
        <f t="shared" si="38"/>
        <v>8</v>
      </c>
      <c r="B262" s="16">
        <v>6</v>
      </c>
      <c r="C262" s="10">
        <f>BenchmarkDemand!A249</f>
        <v>43302.166666666664</v>
      </c>
      <c r="D262" s="12">
        <f>BenchmarkDemand!B249</f>
        <v>1.47</v>
      </c>
      <c r="E262" s="12">
        <f t="shared" si="30"/>
        <v>1.47</v>
      </c>
      <c r="F262" s="11">
        <f>BenchmarkPV!B249</f>
        <v>0</v>
      </c>
      <c r="G262" s="8">
        <v>0</v>
      </c>
      <c r="H262" s="8">
        <f t="shared" si="35"/>
        <v>0</v>
      </c>
      <c r="I262" s="96">
        <f t="shared" si="31"/>
        <v>0</v>
      </c>
      <c r="J262" s="96">
        <f t="shared" si="32"/>
        <v>0</v>
      </c>
      <c r="K262" s="97"/>
      <c r="L262" s="7">
        <f t="shared" si="36"/>
        <v>0</v>
      </c>
      <c r="M262" s="7">
        <f t="shared" si="37"/>
        <v>0</v>
      </c>
      <c r="N262" s="102"/>
      <c r="O262" s="102"/>
      <c r="P262" s="1"/>
      <c r="Q262" s="1"/>
    </row>
    <row r="263" spans="1:17" x14ac:dyDescent="0.3">
      <c r="A263" s="16">
        <f t="shared" si="38"/>
        <v>9</v>
      </c>
      <c r="B263" s="16">
        <v>6</v>
      </c>
      <c r="C263" s="10">
        <f>BenchmarkDemand!A250</f>
        <v>43302.1875</v>
      </c>
      <c r="D263" s="12">
        <f>BenchmarkDemand!B250</f>
        <v>1.5</v>
      </c>
      <c r="E263" s="12">
        <f t="shared" si="30"/>
        <v>1.5</v>
      </c>
      <c r="F263" s="11">
        <f>BenchmarkPV!B250</f>
        <v>0</v>
      </c>
      <c r="G263" s="8">
        <v>0</v>
      </c>
      <c r="H263" s="8">
        <f t="shared" si="35"/>
        <v>0</v>
      </c>
      <c r="I263" s="96">
        <f t="shared" si="31"/>
        <v>0</v>
      </c>
      <c r="J263" s="96">
        <f t="shared" si="32"/>
        <v>0</v>
      </c>
      <c r="K263" s="97"/>
      <c r="L263" s="7">
        <f t="shared" si="36"/>
        <v>0</v>
      </c>
      <c r="M263" s="7">
        <f t="shared" si="37"/>
        <v>0</v>
      </c>
      <c r="N263" s="102"/>
      <c r="O263" s="102"/>
      <c r="P263" s="1"/>
      <c r="Q263" s="1"/>
    </row>
    <row r="264" spans="1:17" x14ac:dyDescent="0.3">
      <c r="A264" s="16">
        <f t="shared" si="38"/>
        <v>10</v>
      </c>
      <c r="B264" s="16">
        <v>6</v>
      </c>
      <c r="C264" s="10">
        <f>BenchmarkDemand!A251</f>
        <v>43302.208333333336</v>
      </c>
      <c r="D264" s="12">
        <f>BenchmarkDemand!B251</f>
        <v>1.7</v>
      </c>
      <c r="E264" s="12">
        <f t="shared" si="30"/>
        <v>1.7</v>
      </c>
      <c r="F264" s="11">
        <f>BenchmarkPV!B251</f>
        <v>0.1</v>
      </c>
      <c r="G264" s="8">
        <v>0</v>
      </c>
      <c r="H264" s="8">
        <f t="shared" si="35"/>
        <v>0</v>
      </c>
      <c r="I264" s="96">
        <f t="shared" si="31"/>
        <v>0</v>
      </c>
      <c r="J264" s="96">
        <f t="shared" si="32"/>
        <v>0</v>
      </c>
      <c r="K264" s="97"/>
      <c r="L264" s="7">
        <f t="shared" si="36"/>
        <v>0</v>
      </c>
      <c r="M264" s="7">
        <f t="shared" si="37"/>
        <v>0</v>
      </c>
      <c r="N264" s="102"/>
      <c r="O264" s="102"/>
      <c r="P264" s="1"/>
      <c r="Q264" s="1"/>
    </row>
    <row r="265" spans="1:17" x14ac:dyDescent="0.3">
      <c r="A265" s="16">
        <f t="shared" si="38"/>
        <v>11</v>
      </c>
      <c r="B265" s="16">
        <v>6</v>
      </c>
      <c r="C265" s="10">
        <f>BenchmarkDemand!A252</f>
        <v>43302.229166666664</v>
      </c>
      <c r="D265" s="12">
        <f>BenchmarkDemand!B252</f>
        <v>1.86</v>
      </c>
      <c r="E265" s="12">
        <f t="shared" si="30"/>
        <v>1.86</v>
      </c>
      <c r="F265" s="11">
        <f>BenchmarkPV!B252</f>
        <v>0.15</v>
      </c>
      <c r="G265" s="8">
        <v>0</v>
      </c>
      <c r="H265" s="8">
        <f t="shared" si="35"/>
        <v>0</v>
      </c>
      <c r="I265" s="96">
        <f t="shared" si="31"/>
        <v>0</v>
      </c>
      <c r="J265" s="96">
        <f t="shared" si="32"/>
        <v>0</v>
      </c>
      <c r="K265" s="97"/>
      <c r="L265" s="7">
        <f t="shared" si="36"/>
        <v>0</v>
      </c>
      <c r="M265" s="7">
        <f t="shared" si="37"/>
        <v>0</v>
      </c>
      <c r="N265" s="102"/>
      <c r="O265" s="102"/>
      <c r="P265" s="1"/>
      <c r="Q265" s="1"/>
    </row>
    <row r="266" spans="1:17" x14ac:dyDescent="0.3">
      <c r="A266" s="16">
        <f t="shared" si="38"/>
        <v>12</v>
      </c>
      <c r="B266" s="16">
        <v>6</v>
      </c>
      <c r="C266" s="10">
        <f>BenchmarkDemand!A253</f>
        <v>43302.25</v>
      </c>
      <c r="D266" s="12">
        <f>BenchmarkDemand!B253</f>
        <v>2.12</v>
      </c>
      <c r="E266" s="12">
        <f t="shared" si="30"/>
        <v>2.12</v>
      </c>
      <c r="F266" s="11">
        <f>BenchmarkPV!B253</f>
        <v>0.13</v>
      </c>
      <c r="G266" s="8">
        <v>0</v>
      </c>
      <c r="H266" s="8">
        <f t="shared" si="35"/>
        <v>0</v>
      </c>
      <c r="I266" s="96">
        <f t="shared" si="31"/>
        <v>0</v>
      </c>
      <c r="J266" s="96">
        <f t="shared" si="32"/>
        <v>0</v>
      </c>
      <c r="K266" s="97"/>
      <c r="L266" s="7">
        <f t="shared" si="36"/>
        <v>0</v>
      </c>
      <c r="M266" s="7">
        <f t="shared" si="37"/>
        <v>0</v>
      </c>
      <c r="N266" s="102"/>
      <c r="O266" s="102"/>
      <c r="P266" s="1"/>
      <c r="Q266" s="1"/>
    </row>
    <row r="267" spans="1:17" x14ac:dyDescent="0.3">
      <c r="A267" s="16">
        <f t="shared" si="38"/>
        <v>13</v>
      </c>
      <c r="B267" s="16">
        <v>6</v>
      </c>
      <c r="C267" s="10">
        <f>BenchmarkDemand!A254</f>
        <v>43302.270833333336</v>
      </c>
      <c r="D267" s="12">
        <f>BenchmarkDemand!B254</f>
        <v>2.37</v>
      </c>
      <c r="E267" s="12">
        <f t="shared" si="30"/>
        <v>2.5920512045400002</v>
      </c>
      <c r="F267" s="11">
        <f>BenchmarkPV!B254</f>
        <v>0.27</v>
      </c>
      <c r="G267" s="8">
        <v>0.22205120454000002</v>
      </c>
      <c r="H267" s="8">
        <f t="shared" si="35"/>
        <v>0.11102560227000001</v>
      </c>
      <c r="I267" s="96">
        <f t="shared" si="31"/>
        <v>0</v>
      </c>
      <c r="J267" s="96">
        <f t="shared" si="32"/>
        <v>0.22205120454000002</v>
      </c>
      <c r="K267" s="97"/>
      <c r="L267" s="7">
        <f t="shared" si="36"/>
        <v>0.22205120454000002</v>
      </c>
      <c r="M267" s="7">
        <f t="shared" si="37"/>
        <v>0</v>
      </c>
      <c r="N267" s="102"/>
      <c r="O267" s="102"/>
      <c r="P267" s="1"/>
      <c r="Q267" s="1"/>
    </row>
    <row r="268" spans="1:17" x14ac:dyDescent="0.3">
      <c r="A268" s="16">
        <f t="shared" si="38"/>
        <v>14</v>
      </c>
      <c r="B268" s="16">
        <v>6</v>
      </c>
      <c r="C268" s="10">
        <f>BenchmarkDemand!A255</f>
        <v>43302.291666666664</v>
      </c>
      <c r="D268" s="12">
        <f>BenchmarkDemand!B255</f>
        <v>2.63</v>
      </c>
      <c r="E268" s="12">
        <f t="shared" si="30"/>
        <v>2.8790316270199998</v>
      </c>
      <c r="F268" s="11">
        <f>BenchmarkPV!B255</f>
        <v>0.59</v>
      </c>
      <c r="G268" s="8">
        <v>0.24903162702000001</v>
      </c>
      <c r="H268" s="8">
        <f t="shared" si="35"/>
        <v>0.23554141578000001</v>
      </c>
      <c r="I268" s="96">
        <f t="shared" si="31"/>
        <v>0</v>
      </c>
      <c r="J268" s="96">
        <f t="shared" si="32"/>
        <v>0.24903162702000001</v>
      </c>
      <c r="K268" s="97"/>
      <c r="L268" s="7">
        <f t="shared" si="36"/>
        <v>0.24903162702000001</v>
      </c>
      <c r="M268" s="7">
        <f t="shared" si="37"/>
        <v>0</v>
      </c>
      <c r="N268" s="102"/>
      <c r="O268" s="102"/>
      <c r="P268" s="1"/>
      <c r="Q268" s="1"/>
    </row>
    <row r="269" spans="1:17" x14ac:dyDescent="0.3">
      <c r="A269" s="16">
        <f t="shared" si="38"/>
        <v>15</v>
      </c>
      <c r="B269" s="16">
        <v>6</v>
      </c>
      <c r="C269" s="10">
        <f>BenchmarkDemand!A256</f>
        <v>43302.3125</v>
      </c>
      <c r="D269" s="12">
        <f>BenchmarkDemand!B256</f>
        <v>2.84</v>
      </c>
      <c r="E269" s="12">
        <f t="shared" si="30"/>
        <v>3.27296516516</v>
      </c>
      <c r="F269" s="11">
        <f>BenchmarkPV!B256</f>
        <v>0.49</v>
      </c>
      <c r="G269" s="8">
        <v>0.43296516516</v>
      </c>
      <c r="H269" s="8">
        <f t="shared" si="35"/>
        <v>0.45202399836000001</v>
      </c>
      <c r="I269" s="96">
        <f t="shared" si="31"/>
        <v>0</v>
      </c>
      <c r="J269" s="96">
        <f t="shared" si="32"/>
        <v>0.43296516516</v>
      </c>
      <c r="K269" s="97"/>
      <c r="L269" s="7">
        <f t="shared" si="36"/>
        <v>0.43296516516</v>
      </c>
      <c r="M269" s="7">
        <f t="shared" si="37"/>
        <v>0</v>
      </c>
      <c r="N269" s="102"/>
      <c r="O269" s="102"/>
      <c r="P269" s="1"/>
      <c r="Q269" s="1"/>
    </row>
    <row r="270" spans="1:17" x14ac:dyDescent="0.3">
      <c r="A270" s="16">
        <f t="shared" si="38"/>
        <v>16</v>
      </c>
      <c r="B270" s="16">
        <v>6</v>
      </c>
      <c r="C270" s="10">
        <f>BenchmarkDemand!A257</f>
        <v>43302.333333333336</v>
      </c>
      <c r="D270" s="12">
        <f>BenchmarkDemand!B257</f>
        <v>2.91</v>
      </c>
      <c r="E270" s="12">
        <f t="shared" si="30"/>
        <v>3.48458576208</v>
      </c>
      <c r="F270" s="11">
        <f>BenchmarkPV!B257</f>
        <v>0.72</v>
      </c>
      <c r="G270" s="8">
        <v>0.57458576208000001</v>
      </c>
      <c r="H270" s="8">
        <f t="shared" si="35"/>
        <v>0.73931687940000002</v>
      </c>
      <c r="I270" s="96">
        <f t="shared" si="31"/>
        <v>0</v>
      </c>
      <c r="J270" s="96">
        <f t="shared" si="32"/>
        <v>0.57458576208000001</v>
      </c>
      <c r="K270" s="97"/>
      <c r="L270" s="7">
        <f t="shared" si="36"/>
        <v>0.57458576208000001</v>
      </c>
      <c r="M270" s="7">
        <f t="shared" si="37"/>
        <v>0</v>
      </c>
      <c r="N270" s="102"/>
      <c r="O270" s="102"/>
      <c r="P270" s="1"/>
      <c r="Q270" s="1"/>
    </row>
    <row r="271" spans="1:17" x14ac:dyDescent="0.3">
      <c r="A271" s="16">
        <f t="shared" si="38"/>
        <v>17</v>
      </c>
      <c r="B271" s="16">
        <v>6</v>
      </c>
      <c r="C271" s="10">
        <f>BenchmarkDemand!A258</f>
        <v>43302.354166666664</v>
      </c>
      <c r="D271" s="12">
        <f>BenchmarkDemand!B258</f>
        <v>2.84</v>
      </c>
      <c r="E271" s="12">
        <f t="shared" si="30"/>
        <v>3.4452444326</v>
      </c>
      <c r="F271" s="11">
        <f>BenchmarkPV!B258</f>
        <v>1.29</v>
      </c>
      <c r="G271" s="8">
        <v>0.60524443260000016</v>
      </c>
      <c r="H271" s="8">
        <f t="shared" si="35"/>
        <v>1.0419390957000001</v>
      </c>
      <c r="I271" s="96">
        <f t="shared" si="31"/>
        <v>0</v>
      </c>
      <c r="J271" s="96">
        <f t="shared" si="32"/>
        <v>0.60524443260000016</v>
      </c>
      <c r="K271" s="97"/>
      <c r="L271" s="7">
        <f t="shared" si="36"/>
        <v>0.60524443260000016</v>
      </c>
      <c r="M271" s="7">
        <f t="shared" si="37"/>
        <v>0</v>
      </c>
      <c r="N271" s="102"/>
      <c r="O271" s="102"/>
      <c r="P271" s="1"/>
      <c r="Q271" s="1"/>
    </row>
    <row r="272" spans="1:17" x14ac:dyDescent="0.3">
      <c r="A272" s="16">
        <f t="shared" si="38"/>
        <v>18</v>
      </c>
      <c r="B272" s="16">
        <v>6</v>
      </c>
      <c r="C272" s="10">
        <f>BenchmarkDemand!A259</f>
        <v>43302.375</v>
      </c>
      <c r="D272" s="12">
        <f>BenchmarkDemand!B259</f>
        <v>2.83</v>
      </c>
      <c r="E272" s="12">
        <f t="shared" ref="E272:E335" si="39">D272+G272</f>
        <v>3.4609180736000003</v>
      </c>
      <c r="F272" s="11">
        <f>BenchmarkPV!B259</f>
        <v>1.63</v>
      </c>
      <c r="G272" s="8">
        <v>0.63091807360000018</v>
      </c>
      <c r="H272" s="8">
        <f t="shared" si="35"/>
        <v>1.3573981325000002</v>
      </c>
      <c r="I272" s="96">
        <f t="shared" ref="I272:I335" si="40">IF(G272&lt;0,G272,0)</f>
        <v>0</v>
      </c>
      <c r="J272" s="96">
        <f t="shared" ref="J272:J335" si="41">IF(G272&gt;0,G272,0)</f>
        <v>0.63091807360000018</v>
      </c>
      <c r="K272" s="97"/>
      <c r="L272" s="7">
        <f t="shared" si="36"/>
        <v>0.63091807360000018</v>
      </c>
      <c r="M272" s="7">
        <f t="shared" si="37"/>
        <v>0</v>
      </c>
      <c r="N272" s="102"/>
      <c r="O272" s="102"/>
      <c r="P272" s="1"/>
      <c r="Q272" s="1"/>
    </row>
    <row r="273" spans="1:28" x14ac:dyDescent="0.3">
      <c r="A273" s="16">
        <f t="shared" si="38"/>
        <v>19</v>
      </c>
      <c r="B273" s="16">
        <v>6</v>
      </c>
      <c r="C273" s="10">
        <f>BenchmarkDemand!A260</f>
        <v>43302.395833333336</v>
      </c>
      <c r="D273" s="12">
        <f>BenchmarkDemand!B260</f>
        <v>2.83</v>
      </c>
      <c r="E273" s="12">
        <f t="shared" si="39"/>
        <v>3.4952153086000002</v>
      </c>
      <c r="F273" s="11">
        <f>BenchmarkPV!B260</f>
        <v>1.88</v>
      </c>
      <c r="G273" s="8">
        <v>0.66521530860000011</v>
      </c>
      <c r="H273" s="8">
        <f t="shared" ref="H273:H336" si="42">H272+((G273*0.5))</f>
        <v>1.6900057868000002</v>
      </c>
      <c r="I273" s="96">
        <f t="shared" si="40"/>
        <v>0</v>
      </c>
      <c r="J273" s="96">
        <f t="shared" si="41"/>
        <v>0.66521530860000011</v>
      </c>
      <c r="K273" s="97"/>
      <c r="L273" s="7">
        <f t="shared" si="36"/>
        <v>0.66521530860000011</v>
      </c>
      <c r="M273" s="7">
        <f t="shared" si="37"/>
        <v>0</v>
      </c>
      <c r="N273" s="102"/>
      <c r="O273" s="102"/>
      <c r="P273" s="1"/>
      <c r="Q273" s="1"/>
    </row>
    <row r="274" spans="1:28" x14ac:dyDescent="0.3">
      <c r="A274" s="16">
        <f t="shared" si="38"/>
        <v>20</v>
      </c>
      <c r="B274" s="16">
        <v>6</v>
      </c>
      <c r="C274" s="10">
        <f>BenchmarkDemand!A261</f>
        <v>43302.416666666664</v>
      </c>
      <c r="D274" s="12">
        <f>BenchmarkDemand!B261</f>
        <v>2.75</v>
      </c>
      <c r="E274" s="12">
        <f t="shared" si="39"/>
        <v>3.4960709876</v>
      </c>
      <c r="F274" s="11">
        <f>BenchmarkPV!B261</f>
        <v>2.21</v>
      </c>
      <c r="G274" s="8">
        <v>0.74607098760000001</v>
      </c>
      <c r="H274" s="8">
        <f t="shared" si="42"/>
        <v>2.0630412806000002</v>
      </c>
      <c r="I274" s="96">
        <f t="shared" si="40"/>
        <v>0</v>
      </c>
      <c r="J274" s="96">
        <f t="shared" si="41"/>
        <v>0.74607098760000001</v>
      </c>
      <c r="K274" s="97"/>
      <c r="L274" s="7">
        <f t="shared" si="36"/>
        <v>0.74607098760000001</v>
      </c>
      <c r="M274" s="7">
        <f t="shared" si="37"/>
        <v>0</v>
      </c>
      <c r="N274" s="102"/>
      <c r="O274" s="102"/>
      <c r="P274" s="1"/>
      <c r="Q274" s="1"/>
    </row>
    <row r="275" spans="1:28" x14ac:dyDescent="0.3">
      <c r="A275" s="16">
        <f t="shared" si="38"/>
        <v>21</v>
      </c>
      <c r="B275" s="16">
        <v>6</v>
      </c>
      <c r="C275" s="10">
        <f>BenchmarkDemand!A262</f>
        <v>43302.4375</v>
      </c>
      <c r="D275" s="12">
        <f>BenchmarkDemand!B262</f>
        <v>2.74</v>
      </c>
      <c r="E275" s="12">
        <f t="shared" si="39"/>
        <v>3.5031497616000005</v>
      </c>
      <c r="F275" s="11">
        <f>BenchmarkPV!B262</f>
        <v>1.63</v>
      </c>
      <c r="G275" s="8">
        <v>0.76314976160000025</v>
      </c>
      <c r="H275" s="8">
        <f t="shared" si="42"/>
        <v>2.4446161614000004</v>
      </c>
      <c r="I275" s="96">
        <f t="shared" si="40"/>
        <v>0</v>
      </c>
      <c r="J275" s="96">
        <f t="shared" si="41"/>
        <v>0.76314976160000025</v>
      </c>
      <c r="K275" s="97"/>
      <c r="L275" s="7">
        <f t="shared" si="36"/>
        <v>0.76314976160000025</v>
      </c>
      <c r="M275" s="7">
        <f t="shared" si="37"/>
        <v>0</v>
      </c>
      <c r="N275" s="102"/>
      <c r="O275" s="102"/>
      <c r="P275" s="1" t="str">
        <f>"+0.033-(0.00019*2)"</f>
        <v>+0.033-(0.00019*2)</v>
      </c>
      <c r="Q275" s="1"/>
    </row>
    <row r="276" spans="1:28" x14ac:dyDescent="0.3">
      <c r="A276" s="16">
        <f t="shared" si="38"/>
        <v>22</v>
      </c>
      <c r="B276" s="16">
        <v>6</v>
      </c>
      <c r="C276" s="10">
        <f>BenchmarkDemand!A263</f>
        <v>43302.458333333336</v>
      </c>
      <c r="D276" s="12">
        <f>BenchmarkDemand!B263</f>
        <v>2.57</v>
      </c>
      <c r="E276" s="12">
        <f t="shared" si="39"/>
        <v>3.3781535306000001</v>
      </c>
      <c r="F276" s="11">
        <f>BenchmarkPV!B263</f>
        <v>2.15</v>
      </c>
      <c r="G276" s="8">
        <v>0.80815353060000028</v>
      </c>
      <c r="H276" s="8">
        <f t="shared" si="42"/>
        <v>2.8486929267000005</v>
      </c>
      <c r="I276" s="96">
        <f t="shared" si="40"/>
        <v>0</v>
      </c>
      <c r="J276" s="96">
        <f t="shared" si="41"/>
        <v>0.80815353060000028</v>
      </c>
      <c r="K276" s="97"/>
      <c r="L276" s="7">
        <f t="shared" si="36"/>
        <v>0.80815353060000028</v>
      </c>
      <c r="M276" s="7">
        <f t="shared" si="37"/>
        <v>0</v>
      </c>
      <c r="N276" s="102"/>
      <c r="O276" s="102"/>
      <c r="P276" s="1"/>
      <c r="Q276" s="1"/>
    </row>
    <row r="277" spans="1:28" x14ac:dyDescent="0.3">
      <c r="A277" s="16">
        <f t="shared" si="38"/>
        <v>23</v>
      </c>
      <c r="B277" s="16">
        <v>6</v>
      </c>
      <c r="C277" s="10">
        <f>BenchmarkDemand!A264</f>
        <v>43302.479166666664</v>
      </c>
      <c r="D277" s="12">
        <f>BenchmarkDemand!B264</f>
        <v>2.4</v>
      </c>
      <c r="E277" s="12">
        <f t="shared" si="39"/>
        <v>3.3172820556000002</v>
      </c>
      <c r="F277" s="11">
        <f>BenchmarkPV!B264</f>
        <v>3.05</v>
      </c>
      <c r="G277" s="8">
        <v>0.91728205560000031</v>
      </c>
      <c r="H277" s="8">
        <f t="shared" si="42"/>
        <v>3.3073339545000007</v>
      </c>
      <c r="I277" s="96">
        <f t="shared" si="40"/>
        <v>0</v>
      </c>
      <c r="J277" s="96">
        <f t="shared" si="41"/>
        <v>0.91728205560000031</v>
      </c>
      <c r="K277" s="97"/>
      <c r="L277" s="7">
        <f t="shared" si="36"/>
        <v>0.91728205560000031</v>
      </c>
      <c r="M277" s="7">
        <f t="shared" si="37"/>
        <v>0</v>
      </c>
      <c r="N277" s="102"/>
      <c r="O277" s="102"/>
      <c r="P277" s="1"/>
      <c r="Q277" s="1"/>
    </row>
    <row r="278" spans="1:28" x14ac:dyDescent="0.3">
      <c r="A278" s="16">
        <f t="shared" si="38"/>
        <v>24</v>
      </c>
      <c r="B278" s="16">
        <v>6</v>
      </c>
      <c r="C278" s="10">
        <f>BenchmarkDemand!A265</f>
        <v>43302.5</v>
      </c>
      <c r="D278" s="12">
        <f>BenchmarkDemand!B265</f>
        <v>2.4</v>
      </c>
      <c r="E278" s="12">
        <f t="shared" si="39"/>
        <v>3.3536612666000001</v>
      </c>
      <c r="F278" s="11">
        <f>BenchmarkPV!B265</f>
        <v>2.5299999999999998</v>
      </c>
      <c r="G278" s="8">
        <v>0.95366126660000017</v>
      </c>
      <c r="H278" s="8">
        <f t="shared" si="42"/>
        <v>3.7841645878000008</v>
      </c>
      <c r="I278" s="96">
        <f t="shared" si="40"/>
        <v>0</v>
      </c>
      <c r="J278" s="96">
        <f t="shared" si="41"/>
        <v>0.95366126660000017</v>
      </c>
      <c r="K278" s="97"/>
      <c r="L278" s="7">
        <f t="shared" si="36"/>
        <v>0.95366126660000017</v>
      </c>
      <c r="M278" s="7">
        <f t="shared" si="37"/>
        <v>0</v>
      </c>
      <c r="N278" s="102"/>
      <c r="O278" s="102"/>
      <c r="P278" s="1"/>
      <c r="Q278" s="1"/>
    </row>
    <row r="279" spans="1:28" x14ac:dyDescent="0.3">
      <c r="A279" s="16">
        <f t="shared" si="38"/>
        <v>25</v>
      </c>
      <c r="B279" s="16">
        <v>6</v>
      </c>
      <c r="C279" s="10">
        <f>BenchmarkDemand!A266</f>
        <v>43302.520833333336</v>
      </c>
      <c r="D279" s="12">
        <f>BenchmarkDemand!B266</f>
        <v>2.1800000000000002</v>
      </c>
      <c r="E279" s="12">
        <f t="shared" si="39"/>
        <v>3.2158675806000003</v>
      </c>
      <c r="F279" s="11">
        <f>BenchmarkPV!B266</f>
        <v>3.62</v>
      </c>
      <c r="G279" s="8">
        <v>1.0358675806000002</v>
      </c>
      <c r="H279" s="8">
        <f t="shared" si="42"/>
        <v>4.3020983781000011</v>
      </c>
      <c r="I279" s="96">
        <f t="shared" si="40"/>
        <v>0</v>
      </c>
      <c r="J279" s="96">
        <f t="shared" si="41"/>
        <v>1.0358675806000002</v>
      </c>
      <c r="K279" s="97"/>
      <c r="L279" s="7">
        <f t="shared" si="36"/>
        <v>1.0358675806000002</v>
      </c>
      <c r="M279" s="7">
        <f t="shared" si="37"/>
        <v>0</v>
      </c>
      <c r="N279" s="102"/>
      <c r="O279" s="102"/>
      <c r="P279" s="1"/>
      <c r="Q279" s="1"/>
    </row>
    <row r="280" spans="1:28" x14ac:dyDescent="0.3">
      <c r="A280" s="16">
        <f t="shared" si="38"/>
        <v>26</v>
      </c>
      <c r="B280" s="16">
        <v>6</v>
      </c>
      <c r="C280" s="10">
        <f>BenchmarkDemand!A267</f>
        <v>43302.541666666664</v>
      </c>
      <c r="D280" s="12">
        <f>BenchmarkDemand!B267</f>
        <v>2.09</v>
      </c>
      <c r="E280" s="12">
        <f t="shared" si="39"/>
        <v>3.1362348696</v>
      </c>
      <c r="F280" s="11">
        <f>BenchmarkPV!B267</f>
        <v>2.7</v>
      </c>
      <c r="G280" s="8">
        <v>1.0462348696000001</v>
      </c>
      <c r="H280" s="8">
        <f t="shared" si="42"/>
        <v>4.8252158129000016</v>
      </c>
      <c r="I280" s="96">
        <f t="shared" si="40"/>
        <v>0</v>
      </c>
      <c r="J280" s="96">
        <f t="shared" si="41"/>
        <v>1.0462348696000001</v>
      </c>
      <c r="K280" s="97"/>
      <c r="L280" s="7">
        <f t="shared" si="36"/>
        <v>1.0462348696000001</v>
      </c>
      <c r="M280" s="7">
        <f t="shared" si="37"/>
        <v>0</v>
      </c>
      <c r="N280" s="102"/>
      <c r="O280" s="102"/>
      <c r="P280" s="1"/>
      <c r="Q280" s="1"/>
    </row>
    <row r="281" spans="1:28" x14ac:dyDescent="0.3">
      <c r="A281" s="16">
        <f t="shared" si="38"/>
        <v>27</v>
      </c>
      <c r="B281" s="16">
        <v>6</v>
      </c>
      <c r="C281" s="10">
        <f>BenchmarkDemand!A268</f>
        <v>43302.5625</v>
      </c>
      <c r="D281" s="12">
        <f>BenchmarkDemand!B268</f>
        <v>2.0099999999999998</v>
      </c>
      <c r="E281" s="12">
        <f t="shared" si="39"/>
        <v>3.1063805255999997</v>
      </c>
      <c r="F281" s="11">
        <f>BenchmarkPV!B268</f>
        <v>2.5299999999999998</v>
      </c>
      <c r="G281" s="8">
        <v>1.0963805255999999</v>
      </c>
      <c r="H281" s="8">
        <f t="shared" si="42"/>
        <v>5.3734060757000019</v>
      </c>
      <c r="I281" s="96">
        <f t="shared" si="40"/>
        <v>0</v>
      </c>
      <c r="J281" s="96">
        <f t="shared" si="41"/>
        <v>1.0963805255999999</v>
      </c>
      <c r="K281" s="97"/>
      <c r="L281" s="7">
        <f t="shared" si="36"/>
        <v>1.0963805255999999</v>
      </c>
      <c r="M281" s="7">
        <f t="shared" si="37"/>
        <v>0</v>
      </c>
      <c r="N281" s="102"/>
      <c r="O281" s="102"/>
      <c r="P281" s="1"/>
      <c r="Q281" s="1"/>
    </row>
    <row r="282" spans="1:28" x14ac:dyDescent="0.3">
      <c r="A282" s="16">
        <f t="shared" si="38"/>
        <v>28</v>
      </c>
      <c r="B282" s="16">
        <v>6</v>
      </c>
      <c r="C282" s="10">
        <f>BenchmarkDemand!A269</f>
        <v>43302.583333333336</v>
      </c>
      <c r="D282" s="12">
        <f>BenchmarkDemand!B269</f>
        <v>2.2599999999999998</v>
      </c>
      <c r="E282" s="12">
        <f t="shared" si="39"/>
        <v>3.3460602985999999</v>
      </c>
      <c r="F282" s="11">
        <f>BenchmarkPV!B269</f>
        <v>1.1000000000000001</v>
      </c>
      <c r="G282" s="8">
        <v>1.0860602986000001</v>
      </c>
      <c r="H282" s="8">
        <f t="shared" si="42"/>
        <v>5.9164362250000018</v>
      </c>
      <c r="I282" s="96">
        <f t="shared" si="40"/>
        <v>0</v>
      </c>
      <c r="J282" s="96">
        <f t="shared" si="41"/>
        <v>1.0860602986000001</v>
      </c>
      <c r="K282" s="97"/>
      <c r="L282" s="7">
        <f t="shared" si="36"/>
        <v>1.0860602986000001</v>
      </c>
      <c r="M282" s="7">
        <f t="shared" si="37"/>
        <v>0</v>
      </c>
      <c r="N282" s="102"/>
      <c r="O282" s="102"/>
      <c r="P282" s="1"/>
      <c r="Q282" s="1"/>
    </row>
    <row r="283" spans="1:28" x14ac:dyDescent="0.3">
      <c r="A283" s="16">
        <f t="shared" si="38"/>
        <v>29</v>
      </c>
      <c r="B283" s="16">
        <v>6</v>
      </c>
      <c r="C283" s="10">
        <f>BenchmarkDemand!A270</f>
        <v>43302.604166666664</v>
      </c>
      <c r="D283" s="12">
        <f>BenchmarkDemand!B270</f>
        <v>2.64</v>
      </c>
      <c r="E283" s="12">
        <f t="shared" si="39"/>
        <v>2.8071275499999966</v>
      </c>
      <c r="F283" s="11">
        <f>BenchmarkPV!B270</f>
        <v>0.67</v>
      </c>
      <c r="G283" s="8">
        <v>0.16712754999999646</v>
      </c>
      <c r="H283" s="8">
        <f t="shared" si="42"/>
        <v>6</v>
      </c>
      <c r="I283" s="96">
        <f t="shared" si="40"/>
        <v>0</v>
      </c>
      <c r="J283" s="96">
        <f t="shared" si="41"/>
        <v>0.16712754999999646</v>
      </c>
      <c r="K283" s="97"/>
      <c r="L283" s="7">
        <f t="shared" si="36"/>
        <v>0.16712754999999646</v>
      </c>
      <c r="M283" s="7">
        <f t="shared" si="37"/>
        <v>0</v>
      </c>
      <c r="N283" s="102"/>
      <c r="O283" s="102"/>
      <c r="P283" s="1"/>
      <c r="Q283" s="1"/>
    </row>
    <row r="284" spans="1:28" x14ac:dyDescent="0.3">
      <c r="A284" s="17">
        <f t="shared" si="38"/>
        <v>30</v>
      </c>
      <c r="B284" s="17">
        <v>6</v>
      </c>
      <c r="C284" s="10">
        <f>BenchmarkDemand!A271</f>
        <v>43302.625</v>
      </c>
      <c r="D284" s="12">
        <f>BenchmarkDemand!B271</f>
        <v>2.66</v>
      </c>
      <c r="E284" s="12">
        <f t="shared" si="39"/>
        <v>2.66</v>
      </c>
      <c r="F284" s="11">
        <f>BenchmarkPV!B271</f>
        <v>0.77</v>
      </c>
      <c r="G284" s="8">
        <v>0</v>
      </c>
      <c r="H284" s="8">
        <f t="shared" si="42"/>
        <v>6</v>
      </c>
      <c r="I284" s="96">
        <f t="shared" si="40"/>
        <v>0</v>
      </c>
      <c r="J284" s="96">
        <f t="shared" si="41"/>
        <v>0</v>
      </c>
      <c r="K284" s="97"/>
      <c r="L284" s="21">
        <f t="shared" si="36"/>
        <v>0</v>
      </c>
      <c r="M284" s="21">
        <f t="shared" si="37"/>
        <v>0</v>
      </c>
      <c r="N284" s="103"/>
      <c r="O284" s="103"/>
      <c r="P284" s="1"/>
      <c r="Q284" s="1"/>
    </row>
    <row r="285" spans="1:28" s="27" customFormat="1" ht="15" thickBot="1" x14ac:dyDescent="0.35">
      <c r="A285" s="23">
        <f t="shared" si="38"/>
        <v>31</v>
      </c>
      <c r="B285" s="23">
        <v>6</v>
      </c>
      <c r="C285" s="10">
        <f>BenchmarkDemand!A272</f>
        <v>43302.645833333336</v>
      </c>
      <c r="D285" s="12">
        <f>BenchmarkDemand!B272</f>
        <v>2.71</v>
      </c>
      <c r="E285" s="12">
        <f t="shared" si="39"/>
        <v>2.71</v>
      </c>
      <c r="F285" s="108">
        <f>BenchmarkPV!B272</f>
        <v>1.52</v>
      </c>
      <c r="G285" s="43">
        <v>0</v>
      </c>
      <c r="H285" s="43">
        <f t="shared" si="42"/>
        <v>6</v>
      </c>
      <c r="I285" s="96">
        <f t="shared" si="40"/>
        <v>0</v>
      </c>
      <c r="J285" s="96">
        <f t="shared" si="41"/>
        <v>0</v>
      </c>
      <c r="K285" s="98"/>
      <c r="L285" s="24">
        <f t="shared" si="36"/>
        <v>0</v>
      </c>
      <c r="M285" s="24">
        <f t="shared" si="37"/>
        <v>0</v>
      </c>
      <c r="N285" s="104"/>
      <c r="O285" s="104"/>
      <c r="P285" s="25"/>
      <c r="Q285" s="25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 spans="1:28" s="81" customFormat="1" x14ac:dyDescent="0.3">
      <c r="A286" s="68">
        <f>A285+1</f>
        <v>32</v>
      </c>
      <c r="B286" s="68">
        <v>6</v>
      </c>
      <c r="C286" s="74">
        <f>BenchmarkDemand!A273</f>
        <v>43302.666666666664</v>
      </c>
      <c r="D286" s="12">
        <f>BenchmarkDemand!B273</f>
        <v>2.86</v>
      </c>
      <c r="E286" s="12">
        <f t="shared" si="39"/>
        <v>1.7738606887272725</v>
      </c>
      <c r="F286" s="69">
        <f>BenchmarkPV!B273</f>
        <v>1.58</v>
      </c>
      <c r="G286" s="70">
        <v>-1.0861393112727273</v>
      </c>
      <c r="H286" s="70">
        <f t="shared" si="42"/>
        <v>5.4569303443636361</v>
      </c>
      <c r="I286" s="96">
        <f t="shared" si="40"/>
        <v>-1.0861393112727273</v>
      </c>
      <c r="J286" s="96">
        <f t="shared" si="41"/>
        <v>0</v>
      </c>
      <c r="K286" s="99"/>
      <c r="L286" s="70"/>
      <c r="M286" s="70"/>
      <c r="N286" s="105"/>
      <c r="O286" s="105"/>
      <c r="P286" s="80"/>
      <c r="Q286" s="80"/>
    </row>
    <row r="287" spans="1:28" s="81" customFormat="1" x14ac:dyDescent="0.3">
      <c r="A287" s="73">
        <f t="shared" si="38"/>
        <v>33</v>
      </c>
      <c r="B287" s="73">
        <v>6</v>
      </c>
      <c r="C287" s="74">
        <f>BenchmarkDemand!A274</f>
        <v>43302.6875</v>
      </c>
      <c r="D287" s="12">
        <f>BenchmarkDemand!B274</f>
        <v>2.98</v>
      </c>
      <c r="E287" s="12">
        <f t="shared" si="39"/>
        <v>1.7602442737272725</v>
      </c>
      <c r="F287" s="75">
        <f>BenchmarkPV!B274</f>
        <v>1.1499999999999999</v>
      </c>
      <c r="G287" s="76">
        <v>-1.2197557262727274</v>
      </c>
      <c r="H287" s="76">
        <f t="shared" si="42"/>
        <v>4.8470524812272728</v>
      </c>
      <c r="I287" s="96">
        <f t="shared" si="40"/>
        <v>-1.2197557262727274</v>
      </c>
      <c r="J287" s="96">
        <f t="shared" si="41"/>
        <v>0</v>
      </c>
      <c r="K287" s="97"/>
      <c r="L287" s="76"/>
      <c r="M287" s="76"/>
      <c r="N287" s="102"/>
      <c r="O287" s="102"/>
      <c r="P287" s="80"/>
      <c r="Q287" s="80"/>
    </row>
    <row r="288" spans="1:28" s="81" customFormat="1" x14ac:dyDescent="0.3">
      <c r="A288" s="73">
        <f t="shared" si="38"/>
        <v>34</v>
      </c>
      <c r="B288" s="73">
        <v>6</v>
      </c>
      <c r="C288" s="74">
        <f>BenchmarkDemand!A275</f>
        <v>43302.708333333336</v>
      </c>
      <c r="D288" s="12">
        <f>BenchmarkDemand!B275</f>
        <v>3.12</v>
      </c>
      <c r="E288" s="12">
        <f t="shared" si="39"/>
        <v>1.8735205827272727</v>
      </c>
      <c r="F288" s="75">
        <f>BenchmarkPV!B275</f>
        <v>0.51</v>
      </c>
      <c r="G288" s="76">
        <v>-1.2464794172727274</v>
      </c>
      <c r="H288" s="76">
        <f t="shared" si="42"/>
        <v>4.2238127725909091</v>
      </c>
      <c r="I288" s="96">
        <f t="shared" si="40"/>
        <v>-1.2464794172727274</v>
      </c>
      <c r="J288" s="96">
        <f t="shared" si="41"/>
        <v>0</v>
      </c>
      <c r="K288" s="97"/>
      <c r="L288" s="76"/>
      <c r="M288" s="76"/>
      <c r="N288" s="102"/>
      <c r="O288" s="102"/>
      <c r="P288" s="80"/>
      <c r="Q288" s="80"/>
    </row>
    <row r="289" spans="1:28" s="81" customFormat="1" x14ac:dyDescent="0.3">
      <c r="A289" s="73">
        <f t="shared" si="38"/>
        <v>35</v>
      </c>
      <c r="B289" s="73">
        <v>6</v>
      </c>
      <c r="C289" s="74">
        <f>BenchmarkDemand!A276</f>
        <v>43302.729166666664</v>
      </c>
      <c r="D289" s="12">
        <f>BenchmarkDemand!B276</f>
        <v>3.16</v>
      </c>
      <c r="E289" s="12">
        <f t="shared" si="39"/>
        <v>1.8325257627272729</v>
      </c>
      <c r="F289" s="75">
        <f>BenchmarkPV!B276</f>
        <v>0.24</v>
      </c>
      <c r="G289" s="76">
        <v>-1.3274742372727273</v>
      </c>
      <c r="H289" s="76">
        <f t="shared" si="42"/>
        <v>3.5600756539545455</v>
      </c>
      <c r="I289" s="96">
        <f t="shared" si="40"/>
        <v>-1.3274742372727273</v>
      </c>
      <c r="J289" s="96">
        <f t="shared" si="41"/>
        <v>0</v>
      </c>
      <c r="K289" s="97"/>
      <c r="L289" s="76"/>
      <c r="M289" s="76"/>
      <c r="N289" s="102"/>
      <c r="O289" s="102"/>
      <c r="P289" s="80"/>
      <c r="Q289" s="80"/>
    </row>
    <row r="290" spans="1:28" s="81" customFormat="1" x14ac:dyDescent="0.3">
      <c r="A290" s="73">
        <f t="shared" si="38"/>
        <v>36</v>
      </c>
      <c r="B290" s="73">
        <v>6</v>
      </c>
      <c r="C290" s="74">
        <f>BenchmarkDemand!A277</f>
        <v>43302.75</v>
      </c>
      <c r="D290" s="12">
        <f>BenchmarkDemand!B277</f>
        <v>2.99</v>
      </c>
      <c r="E290" s="12">
        <f t="shared" si="39"/>
        <v>1.7695322747272728</v>
      </c>
      <c r="F290" s="75">
        <f>BenchmarkPV!B277</f>
        <v>0.36</v>
      </c>
      <c r="G290" s="76">
        <v>-1.2204677252727274</v>
      </c>
      <c r="H290" s="76">
        <f t="shared" si="42"/>
        <v>2.9498417913181818</v>
      </c>
      <c r="I290" s="96">
        <f t="shared" si="40"/>
        <v>-1.2204677252727274</v>
      </c>
      <c r="J290" s="96">
        <f t="shared" si="41"/>
        <v>0</v>
      </c>
      <c r="K290" s="97"/>
      <c r="L290" s="76"/>
      <c r="M290" s="76"/>
      <c r="N290" s="102"/>
      <c r="O290" s="102"/>
      <c r="P290" s="80"/>
      <c r="Q290" s="80"/>
    </row>
    <row r="291" spans="1:28" s="81" customFormat="1" x14ac:dyDescent="0.3">
      <c r="A291" s="73">
        <f t="shared" si="38"/>
        <v>37</v>
      </c>
      <c r="B291" s="73">
        <v>6</v>
      </c>
      <c r="C291" s="74">
        <f>BenchmarkDemand!A278</f>
        <v>43302.770833333336</v>
      </c>
      <c r="D291" s="12">
        <f>BenchmarkDemand!B278</f>
        <v>2.83</v>
      </c>
      <c r="E291" s="12">
        <f t="shared" si="39"/>
        <v>1.6892079547272729</v>
      </c>
      <c r="F291" s="75">
        <f>BenchmarkPV!B278</f>
        <v>0.3</v>
      </c>
      <c r="G291" s="76">
        <v>-1.1407920452727272</v>
      </c>
      <c r="H291" s="76">
        <f t="shared" si="42"/>
        <v>2.3794457686818182</v>
      </c>
      <c r="I291" s="96">
        <f t="shared" si="40"/>
        <v>-1.1407920452727272</v>
      </c>
      <c r="J291" s="96">
        <f t="shared" si="41"/>
        <v>0</v>
      </c>
      <c r="K291" s="97"/>
      <c r="L291" s="76"/>
      <c r="M291" s="76"/>
      <c r="N291" s="102"/>
      <c r="O291" s="102"/>
      <c r="P291" s="80"/>
      <c r="Q291" s="80"/>
    </row>
    <row r="292" spans="1:28" s="81" customFormat="1" x14ac:dyDescent="0.3">
      <c r="A292" s="73">
        <f t="shared" si="38"/>
        <v>38</v>
      </c>
      <c r="B292" s="73">
        <v>6</v>
      </c>
      <c r="C292" s="74">
        <f>BenchmarkDemand!A279</f>
        <v>43302.791666666664</v>
      </c>
      <c r="D292" s="12">
        <f>BenchmarkDemand!B279</f>
        <v>2.79</v>
      </c>
      <c r="E292" s="12">
        <f t="shared" si="39"/>
        <v>1.6575066267272729</v>
      </c>
      <c r="F292" s="75">
        <f>BenchmarkPV!B279</f>
        <v>0.08</v>
      </c>
      <c r="G292" s="76">
        <v>-1.1324933732727271</v>
      </c>
      <c r="H292" s="76">
        <f t="shared" si="42"/>
        <v>1.8131990820454547</v>
      </c>
      <c r="I292" s="96">
        <f t="shared" si="40"/>
        <v>-1.1324933732727271</v>
      </c>
      <c r="J292" s="96">
        <f t="shared" si="41"/>
        <v>0</v>
      </c>
      <c r="K292" s="97"/>
      <c r="L292" s="76"/>
      <c r="M292" s="76"/>
      <c r="N292" s="102"/>
      <c r="O292" s="102"/>
      <c r="P292" s="80"/>
      <c r="Q292" s="80"/>
    </row>
    <row r="293" spans="1:28" s="81" customFormat="1" x14ac:dyDescent="0.3">
      <c r="A293" s="73">
        <f t="shared" si="38"/>
        <v>39</v>
      </c>
      <c r="B293" s="73">
        <v>6</v>
      </c>
      <c r="C293" s="74">
        <f>BenchmarkDemand!A280</f>
        <v>43302.8125</v>
      </c>
      <c r="D293" s="12">
        <f>BenchmarkDemand!B280</f>
        <v>2.71</v>
      </c>
      <c r="E293" s="12">
        <f t="shared" si="39"/>
        <v>1.6938891327272727</v>
      </c>
      <c r="F293" s="75">
        <f>BenchmarkPV!B280</f>
        <v>0.03</v>
      </c>
      <c r="G293" s="76">
        <v>-1.0161108672727273</v>
      </c>
      <c r="H293" s="76">
        <f t="shared" si="42"/>
        <v>1.305143648409091</v>
      </c>
      <c r="I293" s="96">
        <f t="shared" si="40"/>
        <v>-1.0161108672727273</v>
      </c>
      <c r="J293" s="96">
        <f t="shared" si="41"/>
        <v>0</v>
      </c>
      <c r="K293" s="97"/>
      <c r="L293" s="76"/>
      <c r="M293" s="76"/>
      <c r="N293" s="102"/>
      <c r="O293" s="102"/>
      <c r="P293" s="80"/>
      <c r="Q293" s="80"/>
    </row>
    <row r="294" spans="1:28" s="81" customFormat="1" x14ac:dyDescent="0.3">
      <c r="A294" s="73">
        <f t="shared" si="38"/>
        <v>40</v>
      </c>
      <c r="B294" s="73">
        <v>6</v>
      </c>
      <c r="C294" s="74">
        <f>BenchmarkDemand!A281</f>
        <v>43302.833333333336</v>
      </c>
      <c r="D294" s="12">
        <f>BenchmarkDemand!B281</f>
        <v>2.6</v>
      </c>
      <c r="E294" s="12">
        <f t="shared" si="39"/>
        <v>1.644958249727273</v>
      </c>
      <c r="F294" s="75">
        <f>BenchmarkPV!B281</f>
        <v>0</v>
      </c>
      <c r="G294" s="76">
        <v>-0.95504175027272709</v>
      </c>
      <c r="H294" s="76">
        <f t="shared" si="42"/>
        <v>0.82762277327272749</v>
      </c>
      <c r="I294" s="96">
        <f t="shared" si="40"/>
        <v>-0.95504175027272709</v>
      </c>
      <c r="J294" s="96">
        <f t="shared" si="41"/>
        <v>0</v>
      </c>
      <c r="K294" s="97"/>
      <c r="L294" s="76"/>
      <c r="M294" s="76"/>
      <c r="N294" s="102"/>
      <c r="O294" s="102"/>
      <c r="P294" s="80"/>
      <c r="Q294" s="80"/>
    </row>
    <row r="295" spans="1:28" s="81" customFormat="1" x14ac:dyDescent="0.3">
      <c r="A295" s="82">
        <f t="shared" si="38"/>
        <v>41</v>
      </c>
      <c r="B295" s="82">
        <v>6</v>
      </c>
      <c r="C295" s="74">
        <f>BenchmarkDemand!A282</f>
        <v>43302.854166666664</v>
      </c>
      <c r="D295" s="12">
        <f>BenchmarkDemand!B282</f>
        <v>2.65</v>
      </c>
      <c r="E295" s="12">
        <f t="shared" si="39"/>
        <v>1.7650557917272724</v>
      </c>
      <c r="F295" s="75">
        <f>BenchmarkPV!B282</f>
        <v>0</v>
      </c>
      <c r="G295" s="76">
        <v>-0.88494420827272746</v>
      </c>
      <c r="H295" s="76">
        <f t="shared" si="42"/>
        <v>0.38515066913636375</v>
      </c>
      <c r="I295" s="96">
        <f t="shared" si="40"/>
        <v>-0.88494420827272746</v>
      </c>
      <c r="J295" s="96">
        <f t="shared" si="41"/>
        <v>0</v>
      </c>
      <c r="K295" s="97"/>
      <c r="L295" s="83"/>
      <c r="M295" s="83"/>
      <c r="N295" s="103"/>
      <c r="O295" s="103"/>
      <c r="P295" s="80"/>
      <c r="Q295" s="80"/>
    </row>
    <row r="296" spans="1:28" s="86" customFormat="1" ht="15" thickBot="1" x14ac:dyDescent="0.35">
      <c r="A296" s="77">
        <f t="shared" si="38"/>
        <v>42</v>
      </c>
      <c r="B296" s="77">
        <v>6</v>
      </c>
      <c r="C296" s="74">
        <f>BenchmarkDemand!A283</f>
        <v>43302.875</v>
      </c>
      <c r="D296" s="12">
        <f>BenchmarkDemand!B283</f>
        <v>2.54</v>
      </c>
      <c r="E296" s="12">
        <f t="shared" si="39"/>
        <v>1.7697447207272727</v>
      </c>
      <c r="F296" s="109">
        <f>BenchmarkPV!B283</f>
        <v>0</v>
      </c>
      <c r="G296" s="78">
        <v>-0.7702552792727273</v>
      </c>
      <c r="H296" s="78">
        <f t="shared" si="42"/>
        <v>2.3029500000104619E-5</v>
      </c>
      <c r="I296" s="96">
        <f t="shared" si="40"/>
        <v>-0.7702552792727273</v>
      </c>
      <c r="J296" s="96">
        <f t="shared" si="41"/>
        <v>0</v>
      </c>
      <c r="K296" s="98"/>
      <c r="L296" s="78"/>
      <c r="M296" s="78"/>
      <c r="N296" s="104"/>
      <c r="O296" s="104"/>
      <c r="P296" s="84"/>
      <c r="Q296" s="84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</row>
    <row r="297" spans="1:28" x14ac:dyDescent="0.3">
      <c r="A297" s="18">
        <f t="shared" si="38"/>
        <v>43</v>
      </c>
      <c r="B297" s="18">
        <v>6</v>
      </c>
      <c r="C297" s="10">
        <f>BenchmarkDemand!A284</f>
        <v>43302.895833333336</v>
      </c>
      <c r="D297" s="12">
        <f>BenchmarkDemand!B284</f>
        <v>2.34</v>
      </c>
      <c r="E297" s="12">
        <f t="shared" si="39"/>
        <v>2.34</v>
      </c>
      <c r="F297" s="19">
        <f>BenchmarkPV!B284</f>
        <v>0</v>
      </c>
      <c r="G297" s="39">
        <v>0</v>
      </c>
      <c r="H297" s="39">
        <f t="shared" si="42"/>
        <v>2.3029500000104619E-5</v>
      </c>
      <c r="I297" s="96">
        <f t="shared" si="40"/>
        <v>0</v>
      </c>
      <c r="J297" s="96">
        <f t="shared" si="41"/>
        <v>0</v>
      </c>
      <c r="K297" s="99"/>
      <c r="L297" s="15"/>
      <c r="M297" s="15"/>
      <c r="N297" s="105"/>
      <c r="O297" s="105"/>
      <c r="P297" s="1"/>
      <c r="Q297" s="1"/>
    </row>
    <row r="298" spans="1:28" x14ac:dyDescent="0.3">
      <c r="A298" s="16">
        <f t="shared" si="38"/>
        <v>44</v>
      </c>
      <c r="B298" s="16">
        <v>6</v>
      </c>
      <c r="C298" s="10">
        <f>BenchmarkDemand!A285</f>
        <v>43302.916666666664</v>
      </c>
      <c r="D298" s="12">
        <f>BenchmarkDemand!B285</f>
        <v>2.13</v>
      </c>
      <c r="E298" s="12">
        <f t="shared" si="39"/>
        <v>2.13</v>
      </c>
      <c r="F298" s="11">
        <f>BenchmarkPV!B285</f>
        <v>0</v>
      </c>
      <c r="G298" s="8">
        <v>0</v>
      </c>
      <c r="H298" s="8">
        <f t="shared" si="42"/>
        <v>2.3029500000104619E-5</v>
      </c>
      <c r="I298" s="96">
        <f t="shared" si="40"/>
        <v>0</v>
      </c>
      <c r="J298" s="96">
        <f t="shared" si="41"/>
        <v>0</v>
      </c>
      <c r="K298" s="97"/>
      <c r="L298" s="9"/>
      <c r="M298" s="9"/>
      <c r="N298" s="102"/>
      <c r="O298" s="102"/>
      <c r="P298" s="1"/>
      <c r="Q298" s="1"/>
    </row>
    <row r="299" spans="1:28" x14ac:dyDescent="0.3">
      <c r="A299" s="16">
        <f t="shared" si="38"/>
        <v>45</v>
      </c>
      <c r="B299" s="16">
        <v>6</v>
      </c>
      <c r="C299" s="10">
        <f>BenchmarkDemand!A286</f>
        <v>43302.9375</v>
      </c>
      <c r="D299" s="12">
        <f>BenchmarkDemand!B286</f>
        <v>1.95</v>
      </c>
      <c r="E299" s="12">
        <f t="shared" si="39"/>
        <v>1.95</v>
      </c>
      <c r="F299" s="11">
        <f>BenchmarkPV!B286</f>
        <v>0</v>
      </c>
      <c r="G299" s="8">
        <v>0</v>
      </c>
      <c r="H299" s="8">
        <f t="shared" si="42"/>
        <v>2.3029500000104619E-5</v>
      </c>
      <c r="I299" s="96">
        <f t="shared" si="40"/>
        <v>0</v>
      </c>
      <c r="J299" s="96">
        <f t="shared" si="41"/>
        <v>0</v>
      </c>
      <c r="K299" s="97"/>
      <c r="L299" s="9"/>
      <c r="M299" s="9"/>
      <c r="N299" s="102"/>
      <c r="O299" s="102"/>
      <c r="P299" s="1"/>
      <c r="Q299" s="1"/>
    </row>
    <row r="300" spans="1:28" x14ac:dyDescent="0.3">
      <c r="A300" s="16">
        <f t="shared" si="38"/>
        <v>46</v>
      </c>
      <c r="B300" s="16">
        <v>6</v>
      </c>
      <c r="C300" s="10">
        <f>BenchmarkDemand!A287</f>
        <v>43302.958333333336</v>
      </c>
      <c r="D300" s="12">
        <f>BenchmarkDemand!B287</f>
        <v>1.86</v>
      </c>
      <c r="E300" s="12">
        <f t="shared" si="39"/>
        <v>1.86</v>
      </c>
      <c r="F300" s="11">
        <f>BenchmarkPV!B287</f>
        <v>0</v>
      </c>
      <c r="G300" s="8">
        <v>0</v>
      </c>
      <c r="H300" s="8">
        <f t="shared" si="42"/>
        <v>2.3029500000104619E-5</v>
      </c>
      <c r="I300" s="96">
        <f t="shared" si="40"/>
        <v>0</v>
      </c>
      <c r="J300" s="96">
        <f t="shared" si="41"/>
        <v>0</v>
      </c>
      <c r="K300" s="97"/>
      <c r="L300" s="9"/>
      <c r="M300" s="9"/>
      <c r="N300" s="102"/>
      <c r="O300" s="102"/>
      <c r="P300" s="1"/>
      <c r="Q300" s="1"/>
    </row>
    <row r="301" spans="1:28" x14ac:dyDescent="0.3">
      <c r="A301" s="17">
        <f t="shared" si="38"/>
        <v>47</v>
      </c>
      <c r="B301" s="17">
        <v>6</v>
      </c>
      <c r="C301" s="10">
        <f>BenchmarkDemand!A288</f>
        <v>43302.979166666664</v>
      </c>
      <c r="D301" s="12">
        <f>BenchmarkDemand!B288</f>
        <v>1.74</v>
      </c>
      <c r="E301" s="12">
        <f t="shared" si="39"/>
        <v>1.74</v>
      </c>
      <c r="F301" s="11">
        <f>BenchmarkPV!B288</f>
        <v>0</v>
      </c>
      <c r="G301" s="40">
        <v>0</v>
      </c>
      <c r="H301" s="40">
        <f t="shared" si="42"/>
        <v>2.3029500000104619E-5</v>
      </c>
      <c r="I301" s="96">
        <f t="shared" si="40"/>
        <v>0</v>
      </c>
      <c r="J301" s="96">
        <f t="shared" si="41"/>
        <v>0</v>
      </c>
      <c r="K301" s="100"/>
      <c r="L301" s="14"/>
      <c r="M301" s="14"/>
      <c r="N301" s="103"/>
      <c r="O301" s="103"/>
      <c r="P301" s="1"/>
      <c r="Q301" s="1"/>
    </row>
    <row r="302" spans="1:28" s="42" customFormat="1" ht="15" thickBot="1" x14ac:dyDescent="0.35">
      <c r="A302" s="114">
        <f t="shared" si="38"/>
        <v>48</v>
      </c>
      <c r="B302" s="114">
        <v>6</v>
      </c>
      <c r="C302" s="115">
        <f>BenchmarkDemand!A289</f>
        <v>43303</v>
      </c>
      <c r="D302" s="116">
        <f>BenchmarkDemand!B289</f>
        <v>1.74</v>
      </c>
      <c r="E302" s="116">
        <f t="shared" si="39"/>
        <v>1.74</v>
      </c>
      <c r="F302" s="117">
        <f>BenchmarkPV!B289</f>
        <v>0</v>
      </c>
      <c r="G302" s="118">
        <v>0</v>
      </c>
      <c r="H302" s="118">
        <f t="shared" si="42"/>
        <v>2.3029500000104619E-5</v>
      </c>
      <c r="I302" s="119">
        <f t="shared" si="40"/>
        <v>0</v>
      </c>
      <c r="J302" s="119">
        <f t="shared" si="41"/>
        <v>0</v>
      </c>
      <c r="K302" s="120"/>
      <c r="L302" s="121"/>
      <c r="M302" s="121"/>
      <c r="N302" s="122"/>
      <c r="O302" s="122"/>
      <c r="P302" s="123"/>
      <c r="Q302" s="41"/>
    </row>
    <row r="303" spans="1:28" s="67" customFormat="1" x14ac:dyDescent="0.3">
      <c r="A303" s="61">
        <v>1</v>
      </c>
      <c r="B303" s="61">
        <v>7</v>
      </c>
      <c r="C303" s="62">
        <f>BenchmarkDemand!A290</f>
        <v>43303.020833333336</v>
      </c>
      <c r="D303" s="124">
        <f>BenchmarkDemand!B290</f>
        <v>1.62</v>
      </c>
      <c r="E303" s="124">
        <f t="shared" si="39"/>
        <v>1.62</v>
      </c>
      <c r="F303" s="63">
        <f>BenchmarkPV!B290</f>
        <v>0</v>
      </c>
      <c r="G303" s="64">
        <v>0</v>
      </c>
      <c r="H303" s="64">
        <v>0</v>
      </c>
      <c r="I303" s="65">
        <f t="shared" si="40"/>
        <v>0</v>
      </c>
      <c r="J303" s="65">
        <f t="shared" si="41"/>
        <v>0</v>
      </c>
      <c r="K303" s="65"/>
      <c r="L303" s="65">
        <f t="shared" ref="L303:L333" si="43">MIN(J303,F303)</f>
        <v>0</v>
      </c>
      <c r="M303" s="65">
        <f>J303-L303</f>
        <v>0</v>
      </c>
      <c r="N303" s="113"/>
      <c r="O303" s="113"/>
      <c r="P303" s="66"/>
      <c r="Q303" s="66"/>
    </row>
    <row r="304" spans="1:28" x14ac:dyDescent="0.3">
      <c r="A304" s="16">
        <f>A303+1</f>
        <v>2</v>
      </c>
      <c r="B304" s="16">
        <v>7</v>
      </c>
      <c r="C304" s="10">
        <f>BenchmarkDemand!A291</f>
        <v>43303.041666666664</v>
      </c>
      <c r="D304" s="12">
        <f>BenchmarkDemand!B291</f>
        <v>1.53</v>
      </c>
      <c r="E304" s="12">
        <f t="shared" si="39"/>
        <v>1.53</v>
      </c>
      <c r="F304" s="11">
        <f>BenchmarkPV!B291</f>
        <v>0</v>
      </c>
      <c r="G304" s="8">
        <v>0</v>
      </c>
      <c r="H304" s="8">
        <f t="shared" si="42"/>
        <v>0</v>
      </c>
      <c r="I304" s="96">
        <f t="shared" si="40"/>
        <v>0</v>
      </c>
      <c r="J304" s="96">
        <f t="shared" si="41"/>
        <v>0</v>
      </c>
      <c r="K304" s="97"/>
      <c r="L304" s="7">
        <f t="shared" si="43"/>
        <v>0</v>
      </c>
      <c r="M304" s="7">
        <f t="shared" ref="M304:M333" si="44">J304-L304</f>
        <v>0</v>
      </c>
      <c r="N304" s="102"/>
      <c r="O304" s="102"/>
      <c r="P304" s="1"/>
      <c r="Q304" s="1"/>
    </row>
    <row r="305" spans="1:17" x14ac:dyDescent="0.3">
      <c r="A305" s="16">
        <f t="shared" ref="A305:A350" si="45">A304+1</f>
        <v>3</v>
      </c>
      <c r="B305" s="16">
        <v>7</v>
      </c>
      <c r="C305" s="10">
        <f>BenchmarkDemand!A292</f>
        <v>43303.0625</v>
      </c>
      <c r="D305" s="12">
        <f>BenchmarkDemand!B292</f>
        <v>1.47</v>
      </c>
      <c r="E305" s="12">
        <f t="shared" si="39"/>
        <v>1.47</v>
      </c>
      <c r="F305" s="11">
        <f>BenchmarkPV!B292</f>
        <v>0</v>
      </c>
      <c r="G305" s="8">
        <v>0</v>
      </c>
      <c r="H305" s="8">
        <f t="shared" si="42"/>
        <v>0</v>
      </c>
      <c r="I305" s="96">
        <f t="shared" si="40"/>
        <v>0</v>
      </c>
      <c r="J305" s="96">
        <f t="shared" si="41"/>
        <v>0</v>
      </c>
      <c r="K305" s="97"/>
      <c r="L305" s="7">
        <f t="shared" si="43"/>
        <v>0</v>
      </c>
      <c r="M305" s="7">
        <f t="shared" si="44"/>
        <v>0</v>
      </c>
      <c r="N305" s="102"/>
      <c r="O305" s="102"/>
      <c r="P305" s="1"/>
      <c r="Q305" s="1"/>
    </row>
    <row r="306" spans="1:17" x14ac:dyDescent="0.3">
      <c r="A306" s="16">
        <f t="shared" si="45"/>
        <v>4</v>
      </c>
      <c r="B306" s="16">
        <v>7</v>
      </c>
      <c r="C306" s="10">
        <f>BenchmarkDemand!A293</f>
        <v>43303.083333333336</v>
      </c>
      <c r="D306" s="12">
        <f>BenchmarkDemand!B293</f>
        <v>1.47</v>
      </c>
      <c r="E306" s="12">
        <f t="shared" si="39"/>
        <v>1.47</v>
      </c>
      <c r="F306" s="11">
        <f>BenchmarkPV!B293</f>
        <v>0</v>
      </c>
      <c r="G306" s="8">
        <v>0</v>
      </c>
      <c r="H306" s="8">
        <f t="shared" si="42"/>
        <v>0</v>
      </c>
      <c r="I306" s="96">
        <f t="shared" si="40"/>
        <v>0</v>
      </c>
      <c r="J306" s="96">
        <f t="shared" si="41"/>
        <v>0</v>
      </c>
      <c r="K306" s="97"/>
      <c r="L306" s="7">
        <f t="shared" si="43"/>
        <v>0</v>
      </c>
      <c r="M306" s="7">
        <f t="shared" si="44"/>
        <v>0</v>
      </c>
      <c r="N306" s="102"/>
      <c r="O306" s="102"/>
      <c r="P306" s="1"/>
      <c r="Q306" s="1"/>
    </row>
    <row r="307" spans="1:17" x14ac:dyDescent="0.3">
      <c r="A307" s="16">
        <f t="shared" si="45"/>
        <v>5</v>
      </c>
      <c r="B307" s="16">
        <v>7</v>
      </c>
      <c r="C307" s="10">
        <f>BenchmarkDemand!A294</f>
        <v>43303.104166666664</v>
      </c>
      <c r="D307" s="12">
        <f>BenchmarkDemand!B294</f>
        <v>1.47</v>
      </c>
      <c r="E307" s="12">
        <f t="shared" si="39"/>
        <v>1.47</v>
      </c>
      <c r="F307" s="11">
        <f>BenchmarkPV!B294</f>
        <v>0</v>
      </c>
      <c r="G307" s="8">
        <v>0</v>
      </c>
      <c r="H307" s="8">
        <f t="shared" si="42"/>
        <v>0</v>
      </c>
      <c r="I307" s="96">
        <f t="shared" si="40"/>
        <v>0</v>
      </c>
      <c r="J307" s="96">
        <f t="shared" si="41"/>
        <v>0</v>
      </c>
      <c r="K307" s="97"/>
      <c r="L307" s="7">
        <f t="shared" si="43"/>
        <v>0</v>
      </c>
      <c r="M307" s="7">
        <f t="shared" si="44"/>
        <v>0</v>
      </c>
      <c r="N307" s="102"/>
      <c r="O307" s="102"/>
      <c r="P307" s="1"/>
      <c r="Q307" s="1"/>
    </row>
    <row r="308" spans="1:17" x14ac:dyDescent="0.3">
      <c r="A308" s="16">
        <f t="shared" si="45"/>
        <v>6</v>
      </c>
      <c r="B308" s="16">
        <v>7</v>
      </c>
      <c r="C308" s="10">
        <f>BenchmarkDemand!A295</f>
        <v>43303.125</v>
      </c>
      <c r="D308" s="12">
        <f>BenchmarkDemand!B295</f>
        <v>1.47</v>
      </c>
      <c r="E308" s="12">
        <f t="shared" si="39"/>
        <v>1.47</v>
      </c>
      <c r="F308" s="11">
        <f>BenchmarkPV!B295</f>
        <v>0</v>
      </c>
      <c r="G308" s="8">
        <v>0</v>
      </c>
      <c r="H308" s="8">
        <f t="shared" si="42"/>
        <v>0</v>
      </c>
      <c r="I308" s="96">
        <f t="shared" si="40"/>
        <v>0</v>
      </c>
      <c r="J308" s="96">
        <f t="shared" si="41"/>
        <v>0</v>
      </c>
      <c r="K308" s="97"/>
      <c r="L308" s="7">
        <f t="shared" si="43"/>
        <v>0</v>
      </c>
      <c r="M308" s="7">
        <f t="shared" si="44"/>
        <v>0</v>
      </c>
      <c r="N308" s="102"/>
      <c r="O308" s="102"/>
      <c r="P308" s="1"/>
      <c r="Q308" s="1"/>
    </row>
    <row r="309" spans="1:17" x14ac:dyDescent="0.3">
      <c r="A309" s="16">
        <f t="shared" si="45"/>
        <v>7</v>
      </c>
      <c r="B309" s="16">
        <v>7</v>
      </c>
      <c r="C309" s="10">
        <f>BenchmarkDemand!A296</f>
        <v>43303.145833333336</v>
      </c>
      <c r="D309" s="12">
        <f>BenchmarkDemand!B296</f>
        <v>1.47</v>
      </c>
      <c r="E309" s="12">
        <f t="shared" si="39"/>
        <v>1.47</v>
      </c>
      <c r="F309" s="11">
        <f>BenchmarkPV!B296</f>
        <v>0</v>
      </c>
      <c r="G309" s="8">
        <v>0</v>
      </c>
      <c r="H309" s="8">
        <f t="shared" si="42"/>
        <v>0</v>
      </c>
      <c r="I309" s="96">
        <f t="shared" si="40"/>
        <v>0</v>
      </c>
      <c r="J309" s="96">
        <f t="shared" si="41"/>
        <v>0</v>
      </c>
      <c r="K309" s="97"/>
      <c r="L309" s="7">
        <f t="shared" si="43"/>
        <v>0</v>
      </c>
      <c r="M309" s="7">
        <f t="shared" si="44"/>
        <v>0</v>
      </c>
      <c r="N309" s="102"/>
      <c r="O309" s="102"/>
      <c r="P309" s="1"/>
      <c r="Q309" s="1"/>
    </row>
    <row r="310" spans="1:17" x14ac:dyDescent="0.3">
      <c r="A310" s="16">
        <f t="shared" si="45"/>
        <v>8</v>
      </c>
      <c r="B310" s="16">
        <v>7</v>
      </c>
      <c r="C310" s="10">
        <f>BenchmarkDemand!A297</f>
        <v>43303.166666666664</v>
      </c>
      <c r="D310" s="12">
        <f>BenchmarkDemand!B297</f>
        <v>1.46</v>
      </c>
      <c r="E310" s="12">
        <f t="shared" si="39"/>
        <v>1.46</v>
      </c>
      <c r="F310" s="11">
        <f>BenchmarkPV!B297</f>
        <v>0</v>
      </c>
      <c r="G310" s="8">
        <v>0</v>
      </c>
      <c r="H310" s="8">
        <f t="shared" si="42"/>
        <v>0</v>
      </c>
      <c r="I310" s="96">
        <f t="shared" si="40"/>
        <v>0</v>
      </c>
      <c r="J310" s="96">
        <f t="shared" si="41"/>
        <v>0</v>
      </c>
      <c r="K310" s="97"/>
      <c r="L310" s="7">
        <f t="shared" si="43"/>
        <v>0</v>
      </c>
      <c r="M310" s="7">
        <f t="shared" si="44"/>
        <v>0</v>
      </c>
      <c r="N310" s="102"/>
      <c r="O310" s="102"/>
      <c r="P310" s="1"/>
      <c r="Q310" s="1"/>
    </row>
    <row r="311" spans="1:17" x14ac:dyDescent="0.3">
      <c r="A311" s="16">
        <f t="shared" si="45"/>
        <v>9</v>
      </c>
      <c r="B311" s="16">
        <v>7</v>
      </c>
      <c r="C311" s="10">
        <f>BenchmarkDemand!A298</f>
        <v>43303.1875</v>
      </c>
      <c r="D311" s="12">
        <f>BenchmarkDemand!B298</f>
        <v>1.44</v>
      </c>
      <c r="E311" s="12">
        <f t="shared" si="39"/>
        <v>1.44</v>
      </c>
      <c r="F311" s="11">
        <f>BenchmarkPV!B298</f>
        <v>0.02</v>
      </c>
      <c r="G311" s="8">
        <v>0</v>
      </c>
      <c r="H311" s="8">
        <f t="shared" si="42"/>
        <v>0</v>
      </c>
      <c r="I311" s="96">
        <f t="shared" si="40"/>
        <v>0</v>
      </c>
      <c r="J311" s="96">
        <f t="shared" si="41"/>
        <v>0</v>
      </c>
      <c r="K311" s="97"/>
      <c r="L311" s="7">
        <f t="shared" si="43"/>
        <v>0</v>
      </c>
      <c r="M311" s="7">
        <f t="shared" si="44"/>
        <v>0</v>
      </c>
      <c r="N311" s="102"/>
      <c r="O311" s="102"/>
      <c r="P311" s="1"/>
      <c r="Q311" s="1"/>
    </row>
    <row r="312" spans="1:17" x14ac:dyDescent="0.3">
      <c r="A312" s="16">
        <f t="shared" si="45"/>
        <v>10</v>
      </c>
      <c r="B312" s="16">
        <v>7</v>
      </c>
      <c r="C312" s="10">
        <f>BenchmarkDemand!A299</f>
        <v>43303.208333333336</v>
      </c>
      <c r="D312" s="12">
        <f>BenchmarkDemand!B299</f>
        <v>1.5</v>
      </c>
      <c r="E312" s="12">
        <f t="shared" si="39"/>
        <v>1.5</v>
      </c>
      <c r="F312" s="11">
        <f>BenchmarkPV!B299</f>
        <v>7.0000000000000007E-2</v>
      </c>
      <c r="G312" s="8">
        <v>0</v>
      </c>
      <c r="H312" s="8">
        <f t="shared" si="42"/>
        <v>0</v>
      </c>
      <c r="I312" s="96">
        <f t="shared" si="40"/>
        <v>0</v>
      </c>
      <c r="J312" s="96">
        <f t="shared" si="41"/>
        <v>0</v>
      </c>
      <c r="K312" s="97"/>
      <c r="L312" s="7">
        <f t="shared" si="43"/>
        <v>0</v>
      </c>
      <c r="M312" s="7">
        <f t="shared" si="44"/>
        <v>0</v>
      </c>
      <c r="N312" s="102"/>
      <c r="O312" s="102"/>
      <c r="P312" s="1"/>
      <c r="Q312" s="1"/>
    </row>
    <row r="313" spans="1:17" x14ac:dyDescent="0.3">
      <c r="A313" s="16">
        <f t="shared" si="45"/>
        <v>11</v>
      </c>
      <c r="B313" s="16">
        <v>7</v>
      </c>
      <c r="C313" s="10">
        <f>BenchmarkDemand!A300</f>
        <v>43303.229166666664</v>
      </c>
      <c r="D313" s="12">
        <f>BenchmarkDemand!B300</f>
        <v>1.59</v>
      </c>
      <c r="E313" s="12">
        <f t="shared" si="39"/>
        <v>1.59</v>
      </c>
      <c r="F313" s="11">
        <f>BenchmarkPV!B300</f>
        <v>0.12</v>
      </c>
      <c r="G313" s="8">
        <v>0</v>
      </c>
      <c r="H313" s="8">
        <f t="shared" si="42"/>
        <v>0</v>
      </c>
      <c r="I313" s="96">
        <f t="shared" si="40"/>
        <v>0</v>
      </c>
      <c r="J313" s="96">
        <f t="shared" si="41"/>
        <v>0</v>
      </c>
      <c r="K313" s="97"/>
      <c r="L313" s="7">
        <f t="shared" si="43"/>
        <v>0</v>
      </c>
      <c r="M313" s="7">
        <f t="shared" si="44"/>
        <v>0</v>
      </c>
      <c r="N313" s="102"/>
      <c r="O313" s="102"/>
      <c r="P313" s="1"/>
      <c r="Q313" s="1"/>
    </row>
    <row r="314" spans="1:17" x14ac:dyDescent="0.3">
      <c r="A314" s="16">
        <f t="shared" si="45"/>
        <v>12</v>
      </c>
      <c r="B314" s="16">
        <v>7</v>
      </c>
      <c r="C314" s="10">
        <f>BenchmarkDemand!A301</f>
        <v>43303.25</v>
      </c>
      <c r="D314" s="12">
        <f>BenchmarkDemand!B301</f>
        <v>1.79</v>
      </c>
      <c r="E314" s="12">
        <f t="shared" si="39"/>
        <v>1.79</v>
      </c>
      <c r="F314" s="11">
        <f>BenchmarkPV!B301</f>
        <v>0.28999999999999998</v>
      </c>
      <c r="G314" s="8">
        <v>0</v>
      </c>
      <c r="H314" s="8">
        <f t="shared" si="42"/>
        <v>0</v>
      </c>
      <c r="I314" s="96">
        <f t="shared" si="40"/>
        <v>0</v>
      </c>
      <c r="J314" s="96">
        <f t="shared" si="41"/>
        <v>0</v>
      </c>
      <c r="K314" s="97"/>
      <c r="L314" s="7">
        <f t="shared" si="43"/>
        <v>0</v>
      </c>
      <c r="M314" s="7">
        <f t="shared" si="44"/>
        <v>0</v>
      </c>
      <c r="N314" s="102"/>
      <c r="O314" s="102"/>
      <c r="P314" s="1"/>
      <c r="Q314" s="1"/>
    </row>
    <row r="315" spans="1:17" x14ac:dyDescent="0.3">
      <c r="A315" s="16">
        <f t="shared" si="45"/>
        <v>13</v>
      </c>
      <c r="B315" s="16">
        <v>7</v>
      </c>
      <c r="C315" s="10">
        <f>BenchmarkDemand!A302</f>
        <v>43303.270833333336</v>
      </c>
      <c r="D315" s="12">
        <f>BenchmarkDemand!B302</f>
        <v>1.99</v>
      </c>
      <c r="E315" s="12">
        <f t="shared" si="39"/>
        <v>1.99</v>
      </c>
      <c r="F315" s="11">
        <f>BenchmarkPV!B302</f>
        <v>0.63</v>
      </c>
      <c r="G315" s="8">
        <v>0</v>
      </c>
      <c r="H315" s="8">
        <f t="shared" si="42"/>
        <v>0</v>
      </c>
      <c r="I315" s="96">
        <f t="shared" si="40"/>
        <v>0</v>
      </c>
      <c r="J315" s="96">
        <f t="shared" si="41"/>
        <v>0</v>
      </c>
      <c r="K315" s="97"/>
      <c r="L315" s="7">
        <f t="shared" si="43"/>
        <v>0</v>
      </c>
      <c r="M315" s="7">
        <f t="shared" si="44"/>
        <v>0</v>
      </c>
      <c r="N315" s="102"/>
      <c r="O315" s="102"/>
      <c r="P315" s="1"/>
      <c r="Q315" s="1"/>
    </row>
    <row r="316" spans="1:17" x14ac:dyDescent="0.3">
      <c r="A316" s="16">
        <f t="shared" si="45"/>
        <v>14</v>
      </c>
      <c r="B316" s="16">
        <v>7</v>
      </c>
      <c r="C316" s="10">
        <f>BenchmarkDemand!A303</f>
        <v>43303.291666666664</v>
      </c>
      <c r="D316" s="12">
        <f>BenchmarkDemand!B303</f>
        <v>2.21</v>
      </c>
      <c r="E316" s="12">
        <f t="shared" si="39"/>
        <v>2.21</v>
      </c>
      <c r="F316" s="11">
        <f>BenchmarkPV!B303</f>
        <v>0.86</v>
      </c>
      <c r="G316" s="8">
        <v>0</v>
      </c>
      <c r="H316" s="8">
        <f t="shared" si="42"/>
        <v>0</v>
      </c>
      <c r="I316" s="96">
        <f t="shared" si="40"/>
        <v>0</v>
      </c>
      <c r="J316" s="96">
        <f t="shared" si="41"/>
        <v>0</v>
      </c>
      <c r="K316" s="97"/>
      <c r="L316" s="7">
        <f t="shared" si="43"/>
        <v>0</v>
      </c>
      <c r="M316" s="7">
        <f t="shared" si="44"/>
        <v>0</v>
      </c>
      <c r="N316" s="102"/>
      <c r="O316" s="102"/>
      <c r="P316" s="1"/>
      <c r="Q316" s="1"/>
    </row>
    <row r="317" spans="1:17" x14ac:dyDescent="0.3">
      <c r="A317" s="16">
        <f t="shared" si="45"/>
        <v>15</v>
      </c>
      <c r="B317" s="16">
        <v>7</v>
      </c>
      <c r="C317" s="10">
        <f>BenchmarkDemand!A304</f>
        <v>43303.3125</v>
      </c>
      <c r="D317" s="12">
        <f>BenchmarkDemand!B304</f>
        <v>2.44</v>
      </c>
      <c r="E317" s="12">
        <f t="shared" si="39"/>
        <v>2.44</v>
      </c>
      <c r="F317" s="11">
        <f>BenchmarkPV!B304</f>
        <v>1.32</v>
      </c>
      <c r="G317" s="8">
        <v>0</v>
      </c>
      <c r="H317" s="8">
        <f t="shared" si="42"/>
        <v>0</v>
      </c>
      <c r="I317" s="96">
        <f t="shared" si="40"/>
        <v>0</v>
      </c>
      <c r="J317" s="96">
        <f t="shared" si="41"/>
        <v>0</v>
      </c>
      <c r="K317" s="97"/>
      <c r="L317" s="7">
        <f t="shared" si="43"/>
        <v>0</v>
      </c>
      <c r="M317" s="7">
        <f t="shared" si="44"/>
        <v>0</v>
      </c>
      <c r="N317" s="102"/>
      <c r="O317" s="102"/>
      <c r="P317" s="1"/>
      <c r="Q317" s="1"/>
    </row>
    <row r="318" spans="1:17" x14ac:dyDescent="0.3">
      <c r="A318" s="16">
        <f t="shared" si="45"/>
        <v>16</v>
      </c>
      <c r="B318" s="16">
        <v>7</v>
      </c>
      <c r="C318" s="10">
        <f>BenchmarkDemand!A305</f>
        <v>43303.333333333336</v>
      </c>
      <c r="D318" s="12">
        <f>BenchmarkDemand!B305</f>
        <v>2.6</v>
      </c>
      <c r="E318" s="12">
        <f t="shared" si="39"/>
        <v>2.6</v>
      </c>
      <c r="F318" s="11">
        <f>BenchmarkPV!B305</f>
        <v>1.38</v>
      </c>
      <c r="G318" s="8">
        <v>0</v>
      </c>
      <c r="H318" s="8">
        <f t="shared" si="42"/>
        <v>0</v>
      </c>
      <c r="I318" s="96">
        <f t="shared" si="40"/>
        <v>0</v>
      </c>
      <c r="J318" s="96">
        <f t="shared" si="41"/>
        <v>0</v>
      </c>
      <c r="K318" s="97"/>
      <c r="L318" s="7">
        <f t="shared" si="43"/>
        <v>0</v>
      </c>
      <c r="M318" s="7">
        <f t="shared" si="44"/>
        <v>0</v>
      </c>
      <c r="N318" s="102"/>
      <c r="O318" s="102"/>
      <c r="P318" s="1"/>
      <c r="Q318" s="1"/>
    </row>
    <row r="319" spans="1:17" x14ac:dyDescent="0.3">
      <c r="A319" s="16">
        <f t="shared" si="45"/>
        <v>17</v>
      </c>
      <c r="B319" s="16">
        <v>7</v>
      </c>
      <c r="C319" s="10">
        <f>BenchmarkDemand!A306</f>
        <v>43303.354166666664</v>
      </c>
      <c r="D319" s="12">
        <f>BenchmarkDemand!B306</f>
        <v>2.56</v>
      </c>
      <c r="E319" s="12">
        <f t="shared" si="39"/>
        <v>3.0811186111</v>
      </c>
      <c r="F319" s="11">
        <f>BenchmarkPV!B306</f>
        <v>2.17</v>
      </c>
      <c r="G319" s="8">
        <v>0.52111861110000002</v>
      </c>
      <c r="H319" s="8">
        <f t="shared" si="42"/>
        <v>0.26055930555000001</v>
      </c>
      <c r="I319" s="96">
        <f t="shared" si="40"/>
        <v>0</v>
      </c>
      <c r="J319" s="96">
        <f t="shared" si="41"/>
        <v>0.52111861110000002</v>
      </c>
      <c r="K319" s="97"/>
      <c r="L319" s="7">
        <f t="shared" si="43"/>
        <v>0.52111861110000002</v>
      </c>
      <c r="M319" s="7">
        <f t="shared" si="44"/>
        <v>0</v>
      </c>
      <c r="N319" s="102"/>
      <c r="O319" s="102"/>
      <c r="P319" s="1"/>
      <c r="Q319" s="1"/>
    </row>
    <row r="320" spans="1:17" x14ac:dyDescent="0.3">
      <c r="A320" s="16">
        <f t="shared" si="45"/>
        <v>18</v>
      </c>
      <c r="B320" s="16">
        <v>7</v>
      </c>
      <c r="C320" s="10">
        <f>BenchmarkDemand!A307</f>
        <v>43303.375</v>
      </c>
      <c r="D320" s="12">
        <f>BenchmarkDemand!B307</f>
        <v>2.4700000000000002</v>
      </c>
      <c r="E320" s="12">
        <f t="shared" si="39"/>
        <v>3.2120100571000001</v>
      </c>
      <c r="F320" s="11">
        <f>BenchmarkPV!B307</f>
        <v>2.86</v>
      </c>
      <c r="G320" s="8">
        <v>0.74201005710000001</v>
      </c>
      <c r="H320" s="8">
        <f t="shared" si="42"/>
        <v>0.63156433410000001</v>
      </c>
      <c r="I320" s="96">
        <f t="shared" si="40"/>
        <v>0</v>
      </c>
      <c r="J320" s="96">
        <f t="shared" si="41"/>
        <v>0.74201005710000001</v>
      </c>
      <c r="K320" s="97"/>
      <c r="L320" s="7">
        <f t="shared" si="43"/>
        <v>0.74201005710000001</v>
      </c>
      <c r="M320" s="7">
        <f t="shared" si="44"/>
        <v>0</v>
      </c>
      <c r="N320" s="102"/>
      <c r="O320" s="102"/>
      <c r="P320" s="1"/>
      <c r="Q320" s="1"/>
    </row>
    <row r="321" spans="1:28" x14ac:dyDescent="0.3">
      <c r="A321" s="16">
        <f t="shared" si="45"/>
        <v>19</v>
      </c>
      <c r="B321" s="16">
        <v>7</v>
      </c>
      <c r="C321" s="10">
        <f>BenchmarkDemand!A308</f>
        <v>43303.395833333336</v>
      </c>
      <c r="D321" s="12">
        <f>BenchmarkDemand!B308</f>
        <v>2.4300000000000002</v>
      </c>
      <c r="E321" s="12">
        <f t="shared" si="39"/>
        <v>3.2275942794000003</v>
      </c>
      <c r="F321" s="11">
        <f>BenchmarkPV!B308</f>
        <v>3.23</v>
      </c>
      <c r="G321" s="8">
        <v>0.79759427940000005</v>
      </c>
      <c r="H321" s="8">
        <f t="shared" si="42"/>
        <v>1.0303614738</v>
      </c>
      <c r="I321" s="96">
        <f t="shared" si="40"/>
        <v>0</v>
      </c>
      <c r="J321" s="96">
        <f t="shared" si="41"/>
        <v>0.79759427940000005</v>
      </c>
      <c r="K321" s="97"/>
      <c r="L321" s="7">
        <f t="shared" si="43"/>
        <v>0.79759427940000005</v>
      </c>
      <c r="M321" s="7">
        <f t="shared" si="44"/>
        <v>0</v>
      </c>
      <c r="N321" s="102"/>
      <c r="O321" s="102"/>
      <c r="P321" s="1"/>
      <c r="Q321" s="1"/>
      <c r="R321">
        <f>VLOOKUP($B$16,$B$2:$F$9,5,FALSE)</f>
        <v>1</v>
      </c>
    </row>
    <row r="322" spans="1:28" x14ac:dyDescent="0.3">
      <c r="A322" s="16">
        <f t="shared" si="45"/>
        <v>20</v>
      </c>
      <c r="B322" s="16">
        <v>7</v>
      </c>
      <c r="C322" s="10">
        <f>BenchmarkDemand!A309</f>
        <v>43303.416666666664</v>
      </c>
      <c r="D322" s="12">
        <f>BenchmarkDemand!B309</f>
        <v>2.41</v>
      </c>
      <c r="E322" s="12">
        <f t="shared" si="39"/>
        <v>3.3578945212</v>
      </c>
      <c r="F322" s="11">
        <f>BenchmarkPV!B309</f>
        <v>3.22</v>
      </c>
      <c r="G322" s="8">
        <v>0.94789452119999984</v>
      </c>
      <c r="H322" s="8">
        <f t="shared" si="42"/>
        <v>1.5043087343999999</v>
      </c>
      <c r="I322" s="96">
        <f t="shared" si="40"/>
        <v>0</v>
      </c>
      <c r="J322" s="96">
        <f t="shared" si="41"/>
        <v>0.94789452119999984</v>
      </c>
      <c r="K322" s="97"/>
      <c r="L322" s="7">
        <f t="shared" si="43"/>
        <v>0.94789452119999984</v>
      </c>
      <c r="M322" s="7">
        <f t="shared" si="44"/>
        <v>0</v>
      </c>
      <c r="N322" s="102"/>
      <c r="O322" s="102"/>
      <c r="P322" s="1"/>
      <c r="Q322" s="1"/>
    </row>
    <row r="323" spans="1:28" x14ac:dyDescent="0.3">
      <c r="A323" s="16">
        <f t="shared" si="45"/>
        <v>21</v>
      </c>
      <c r="B323" s="16">
        <v>7</v>
      </c>
      <c r="C323" s="10">
        <f>BenchmarkDemand!A310</f>
        <v>43303.4375</v>
      </c>
      <c r="D323" s="12">
        <f>BenchmarkDemand!B310</f>
        <v>2.37</v>
      </c>
      <c r="E323" s="12">
        <f t="shared" si="39"/>
        <v>3.3974629051999998</v>
      </c>
      <c r="F323" s="11">
        <f>BenchmarkPV!B310</f>
        <v>3.74</v>
      </c>
      <c r="G323" s="8">
        <v>1.0274629051999997</v>
      </c>
      <c r="H323" s="8">
        <f t="shared" si="42"/>
        <v>2.0180401869999995</v>
      </c>
      <c r="I323" s="96">
        <f t="shared" si="40"/>
        <v>0</v>
      </c>
      <c r="J323" s="96">
        <f t="shared" si="41"/>
        <v>1.0274629051999997</v>
      </c>
      <c r="K323" s="97"/>
      <c r="L323" s="7">
        <f t="shared" si="43"/>
        <v>1.0274629051999997</v>
      </c>
      <c r="M323" s="7">
        <f t="shared" si="44"/>
        <v>0</v>
      </c>
      <c r="N323" s="102"/>
      <c r="O323" s="102"/>
      <c r="P323" s="1"/>
      <c r="Q323" s="1"/>
    </row>
    <row r="324" spans="1:28" x14ac:dyDescent="0.3">
      <c r="A324" s="16">
        <f t="shared" si="45"/>
        <v>22</v>
      </c>
      <c r="B324" s="16">
        <v>7</v>
      </c>
      <c r="C324" s="10">
        <f>BenchmarkDemand!A311</f>
        <v>43303.458333333336</v>
      </c>
      <c r="D324" s="12">
        <f>BenchmarkDemand!B311</f>
        <v>2.29</v>
      </c>
      <c r="E324" s="12">
        <f t="shared" si="39"/>
        <v>3.3385280171999998</v>
      </c>
      <c r="F324" s="11">
        <f>BenchmarkPV!B311</f>
        <v>3.79</v>
      </c>
      <c r="G324" s="8">
        <v>1.0485280171999998</v>
      </c>
      <c r="H324" s="8">
        <f t="shared" si="42"/>
        <v>2.5423041955999994</v>
      </c>
      <c r="I324" s="96">
        <f t="shared" si="40"/>
        <v>0</v>
      </c>
      <c r="J324" s="96">
        <f t="shared" si="41"/>
        <v>1.0485280171999998</v>
      </c>
      <c r="K324" s="97"/>
      <c r="L324" s="7">
        <f t="shared" si="43"/>
        <v>1.0485280171999998</v>
      </c>
      <c r="M324" s="7">
        <f t="shared" si="44"/>
        <v>0</v>
      </c>
      <c r="N324" s="102"/>
      <c r="O324" s="102"/>
      <c r="P324" s="1"/>
      <c r="Q324" s="1"/>
    </row>
    <row r="325" spans="1:28" x14ac:dyDescent="0.3">
      <c r="A325" s="16">
        <f t="shared" si="45"/>
        <v>23</v>
      </c>
      <c r="B325" s="16">
        <v>7</v>
      </c>
      <c r="C325" s="10">
        <f>BenchmarkDemand!A312</f>
        <v>43303.479166666664</v>
      </c>
      <c r="D325" s="12">
        <f>BenchmarkDemand!B312</f>
        <v>2.21</v>
      </c>
      <c r="E325" s="12">
        <f t="shared" si="39"/>
        <v>3.3783532141999997</v>
      </c>
      <c r="F325" s="11">
        <f>BenchmarkPV!B312</f>
        <v>3.8</v>
      </c>
      <c r="G325" s="8">
        <v>1.1683532141999997</v>
      </c>
      <c r="H325" s="8">
        <f t="shared" si="42"/>
        <v>3.1264808026999993</v>
      </c>
      <c r="I325" s="96">
        <f t="shared" si="40"/>
        <v>0</v>
      </c>
      <c r="J325" s="96">
        <f t="shared" si="41"/>
        <v>1.1683532141999997</v>
      </c>
      <c r="K325" s="97"/>
      <c r="L325" s="7">
        <f t="shared" si="43"/>
        <v>1.1683532141999997</v>
      </c>
      <c r="M325" s="7">
        <f t="shared" si="44"/>
        <v>0</v>
      </c>
      <c r="N325" s="102"/>
      <c r="O325" s="102"/>
      <c r="P325" s="1"/>
      <c r="Q325" s="1"/>
    </row>
    <row r="326" spans="1:28" x14ac:dyDescent="0.3">
      <c r="A326" s="16">
        <f t="shared" si="45"/>
        <v>24</v>
      </c>
      <c r="B326" s="16">
        <v>7</v>
      </c>
      <c r="C326" s="10">
        <f>BenchmarkDemand!A313</f>
        <v>43303.5</v>
      </c>
      <c r="D326" s="12">
        <f>BenchmarkDemand!B313</f>
        <v>2.13</v>
      </c>
      <c r="E326" s="12">
        <f t="shared" si="39"/>
        <v>3.3078617611999999</v>
      </c>
      <c r="F326" s="11">
        <f>BenchmarkPV!B313</f>
        <v>3.8</v>
      </c>
      <c r="G326" s="8">
        <v>1.1778617612</v>
      </c>
      <c r="H326" s="8">
        <f t="shared" si="42"/>
        <v>3.7154116832999993</v>
      </c>
      <c r="I326" s="96">
        <f t="shared" si="40"/>
        <v>0</v>
      </c>
      <c r="J326" s="96">
        <f t="shared" si="41"/>
        <v>1.1778617612</v>
      </c>
      <c r="K326" s="97"/>
      <c r="L326" s="7">
        <f t="shared" si="43"/>
        <v>1.1778617612</v>
      </c>
      <c r="M326" s="7">
        <f t="shared" si="44"/>
        <v>0</v>
      </c>
      <c r="N326" s="102"/>
      <c r="O326" s="102"/>
      <c r="P326" s="1"/>
      <c r="Q326" s="1"/>
    </row>
    <row r="327" spans="1:28" x14ac:dyDescent="0.3">
      <c r="A327" s="16">
        <f t="shared" si="45"/>
        <v>25</v>
      </c>
      <c r="B327" s="16">
        <v>7</v>
      </c>
      <c r="C327" s="10">
        <f>BenchmarkDemand!A314</f>
        <v>43303.520833333336</v>
      </c>
      <c r="D327" s="12">
        <f>BenchmarkDemand!B314</f>
        <v>2</v>
      </c>
      <c r="E327" s="12">
        <f t="shared" si="39"/>
        <v>3.3735485742</v>
      </c>
      <c r="F327" s="11">
        <f>BenchmarkPV!B314</f>
        <v>3.8</v>
      </c>
      <c r="G327" s="8">
        <v>1.3735485742</v>
      </c>
      <c r="H327" s="8">
        <f t="shared" si="42"/>
        <v>4.4021859703999997</v>
      </c>
      <c r="I327" s="96">
        <f t="shared" si="40"/>
        <v>0</v>
      </c>
      <c r="J327" s="96">
        <f t="shared" si="41"/>
        <v>1.3735485742</v>
      </c>
      <c r="K327" s="97"/>
      <c r="L327" s="7">
        <f t="shared" si="43"/>
        <v>1.3735485742</v>
      </c>
      <c r="M327" s="7">
        <f t="shared" si="44"/>
        <v>0</v>
      </c>
      <c r="N327" s="102"/>
      <c r="O327" s="102"/>
      <c r="P327" s="1"/>
      <c r="Q327" s="1"/>
    </row>
    <row r="328" spans="1:28" x14ac:dyDescent="0.3">
      <c r="A328" s="16">
        <f t="shared" si="45"/>
        <v>26</v>
      </c>
      <c r="B328" s="16">
        <v>7</v>
      </c>
      <c r="C328" s="10">
        <f>BenchmarkDemand!A315</f>
        <v>43303.541666666664</v>
      </c>
      <c r="D328" s="12">
        <f>BenchmarkDemand!B315</f>
        <v>2</v>
      </c>
      <c r="E328" s="12">
        <f t="shared" si="39"/>
        <v>3.4273863631999997</v>
      </c>
      <c r="F328" s="11">
        <f>BenchmarkPV!B315</f>
        <v>3.8</v>
      </c>
      <c r="G328" s="8">
        <v>1.4273863631999997</v>
      </c>
      <c r="H328" s="8">
        <f t="shared" si="42"/>
        <v>5.1158791519999998</v>
      </c>
      <c r="I328" s="96">
        <f t="shared" si="40"/>
        <v>0</v>
      </c>
      <c r="J328" s="96">
        <f t="shared" si="41"/>
        <v>1.4273863631999997</v>
      </c>
      <c r="K328" s="97"/>
      <c r="L328" s="7">
        <f t="shared" si="43"/>
        <v>1.4273863631999997</v>
      </c>
      <c r="M328" s="7">
        <f t="shared" si="44"/>
        <v>0</v>
      </c>
      <c r="N328" s="102"/>
      <c r="O328" s="102"/>
      <c r="P328" s="1"/>
      <c r="Q328" s="1"/>
    </row>
    <row r="329" spans="1:28" x14ac:dyDescent="0.3">
      <c r="A329" s="16">
        <f t="shared" si="45"/>
        <v>27</v>
      </c>
      <c r="B329" s="16">
        <v>7</v>
      </c>
      <c r="C329" s="10">
        <f>BenchmarkDemand!A316</f>
        <v>43303.5625</v>
      </c>
      <c r="D329" s="12">
        <f>BenchmarkDemand!B316</f>
        <v>2</v>
      </c>
      <c r="E329" s="12">
        <f t="shared" si="39"/>
        <v>3.4923473312</v>
      </c>
      <c r="F329" s="11">
        <f>BenchmarkPV!B316</f>
        <v>3.79</v>
      </c>
      <c r="G329" s="8">
        <v>1.4923473312</v>
      </c>
      <c r="H329" s="8">
        <f t="shared" si="42"/>
        <v>5.8620528175999995</v>
      </c>
      <c r="I329" s="96">
        <f t="shared" si="40"/>
        <v>0</v>
      </c>
      <c r="J329" s="96">
        <f t="shared" si="41"/>
        <v>1.4923473312</v>
      </c>
      <c r="K329" s="97"/>
      <c r="L329" s="7">
        <f t="shared" si="43"/>
        <v>1.4923473312</v>
      </c>
      <c r="M329" s="7">
        <f t="shared" si="44"/>
        <v>0</v>
      </c>
      <c r="N329" s="102"/>
      <c r="O329" s="102"/>
      <c r="P329" s="1"/>
      <c r="Q329" s="1"/>
    </row>
    <row r="330" spans="1:28" x14ac:dyDescent="0.3">
      <c r="A330" s="16">
        <f t="shared" si="45"/>
        <v>28</v>
      </c>
      <c r="B330" s="16">
        <v>7</v>
      </c>
      <c r="C330" s="10">
        <f>BenchmarkDemand!A317</f>
        <v>43303.583333333336</v>
      </c>
      <c r="D330" s="12">
        <f>BenchmarkDemand!B317</f>
        <v>2.04</v>
      </c>
      <c r="E330" s="12">
        <f t="shared" si="39"/>
        <v>2.315894364800001</v>
      </c>
      <c r="F330" s="11">
        <f>BenchmarkPV!B317</f>
        <v>3.7</v>
      </c>
      <c r="G330" s="8">
        <v>0.27589436480000096</v>
      </c>
      <c r="H330" s="8">
        <f t="shared" si="42"/>
        <v>6</v>
      </c>
      <c r="I330" s="96">
        <f t="shared" si="40"/>
        <v>0</v>
      </c>
      <c r="J330" s="96">
        <f t="shared" si="41"/>
        <v>0.27589436480000096</v>
      </c>
      <c r="K330" s="97"/>
      <c r="L330" s="7">
        <f t="shared" si="43"/>
        <v>0.27589436480000096</v>
      </c>
      <c r="M330" s="7">
        <f t="shared" si="44"/>
        <v>0</v>
      </c>
      <c r="N330" s="102"/>
      <c r="O330" s="102"/>
      <c r="P330" s="1"/>
      <c r="Q330" s="1"/>
    </row>
    <row r="331" spans="1:28" x14ac:dyDescent="0.3">
      <c r="A331" s="16">
        <f t="shared" si="45"/>
        <v>29</v>
      </c>
      <c r="B331" s="16">
        <v>7</v>
      </c>
      <c r="C331" s="10">
        <f>BenchmarkDemand!A318</f>
        <v>43303.604166666664</v>
      </c>
      <c r="D331" s="12">
        <f>BenchmarkDemand!B318</f>
        <v>2.1800000000000002</v>
      </c>
      <c r="E331" s="12">
        <f t="shared" si="39"/>
        <v>2.1800000000000002</v>
      </c>
      <c r="F331" s="11">
        <f>BenchmarkPV!B318</f>
        <v>3.49</v>
      </c>
      <c r="G331" s="8">
        <v>0</v>
      </c>
      <c r="H331" s="8">
        <f t="shared" si="42"/>
        <v>6</v>
      </c>
      <c r="I331" s="96">
        <f t="shared" si="40"/>
        <v>0</v>
      </c>
      <c r="J331" s="96">
        <f t="shared" si="41"/>
        <v>0</v>
      </c>
      <c r="K331" s="97"/>
      <c r="L331" s="7">
        <f t="shared" si="43"/>
        <v>0</v>
      </c>
      <c r="M331" s="7">
        <f t="shared" si="44"/>
        <v>0</v>
      </c>
      <c r="N331" s="102"/>
      <c r="O331" s="102"/>
      <c r="P331" s="1"/>
      <c r="Q331" s="1"/>
    </row>
    <row r="332" spans="1:28" x14ac:dyDescent="0.3">
      <c r="A332" s="17">
        <f t="shared" si="45"/>
        <v>30</v>
      </c>
      <c r="B332" s="17">
        <v>7</v>
      </c>
      <c r="C332" s="10">
        <f>BenchmarkDemand!A319</f>
        <v>43303.625</v>
      </c>
      <c r="D332" s="12">
        <f>BenchmarkDemand!B319</f>
        <v>2.33</v>
      </c>
      <c r="E332" s="12">
        <f t="shared" si="39"/>
        <v>2.33</v>
      </c>
      <c r="F332" s="11">
        <f>BenchmarkPV!B319</f>
        <v>3.21</v>
      </c>
      <c r="G332" s="8">
        <v>0</v>
      </c>
      <c r="H332" s="8">
        <f t="shared" si="42"/>
        <v>6</v>
      </c>
      <c r="I332" s="96">
        <f t="shared" si="40"/>
        <v>0</v>
      </c>
      <c r="J332" s="96">
        <f t="shared" si="41"/>
        <v>0</v>
      </c>
      <c r="K332" s="97"/>
      <c r="L332" s="21">
        <f t="shared" si="43"/>
        <v>0</v>
      </c>
      <c r="M332" s="21">
        <f t="shared" si="44"/>
        <v>0</v>
      </c>
      <c r="N332" s="103"/>
      <c r="O332" s="103"/>
      <c r="P332" s="1"/>
      <c r="Q332" s="1"/>
    </row>
    <row r="333" spans="1:28" s="27" customFormat="1" ht="15" thickBot="1" x14ac:dyDescent="0.35">
      <c r="A333" s="23">
        <f t="shared" si="45"/>
        <v>31</v>
      </c>
      <c r="B333" s="23">
        <v>7</v>
      </c>
      <c r="C333" s="10">
        <f>BenchmarkDemand!A320</f>
        <v>43303.645833333336</v>
      </c>
      <c r="D333" s="12">
        <f>BenchmarkDemand!B320</f>
        <v>2.5499999999999998</v>
      </c>
      <c r="E333" s="12">
        <f t="shared" si="39"/>
        <v>2.5499999999999998</v>
      </c>
      <c r="F333" s="108">
        <f>BenchmarkPV!B320</f>
        <v>2.9</v>
      </c>
      <c r="G333" s="43">
        <v>0</v>
      </c>
      <c r="H333" s="43">
        <f>H332+((G333*0.5))</f>
        <v>6</v>
      </c>
      <c r="I333" s="96">
        <f t="shared" si="40"/>
        <v>0</v>
      </c>
      <c r="J333" s="96">
        <f t="shared" si="41"/>
        <v>0</v>
      </c>
      <c r="K333" s="98"/>
      <c r="L333" s="24">
        <f t="shared" si="43"/>
        <v>0</v>
      </c>
      <c r="M333" s="24">
        <f t="shared" si="44"/>
        <v>0</v>
      </c>
      <c r="N333" s="104"/>
      <c r="O333" s="104"/>
      <c r="P333" s="25"/>
      <c r="Q333" s="25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 spans="1:28" s="81" customFormat="1" x14ac:dyDescent="0.3">
      <c r="A334" s="68">
        <f>A333+1</f>
        <v>32</v>
      </c>
      <c r="B334" s="68">
        <v>7</v>
      </c>
      <c r="C334" s="74">
        <f>BenchmarkDemand!A321</f>
        <v>43303.666666666664</v>
      </c>
      <c r="D334" s="12">
        <f>BenchmarkDemand!B321</f>
        <v>2.88</v>
      </c>
      <c r="E334" s="12">
        <f t="shared" si="39"/>
        <v>1.6654966105454549</v>
      </c>
      <c r="F334" s="69">
        <f>BenchmarkPV!B321</f>
        <v>1.81</v>
      </c>
      <c r="G334" s="70">
        <v>-1.2145033894545449</v>
      </c>
      <c r="H334" s="70">
        <f t="shared" si="42"/>
        <v>5.3927483052727272</v>
      </c>
      <c r="I334" s="96">
        <f t="shared" si="40"/>
        <v>-1.2145033894545449</v>
      </c>
      <c r="J334" s="96">
        <f t="shared" si="41"/>
        <v>0</v>
      </c>
      <c r="K334" s="99"/>
      <c r="L334" s="70"/>
      <c r="M334" s="70"/>
      <c r="N334" s="105"/>
      <c r="O334" s="105"/>
      <c r="P334" s="80"/>
      <c r="Q334" s="80"/>
    </row>
    <row r="335" spans="1:28" s="81" customFormat="1" x14ac:dyDescent="0.3">
      <c r="A335" s="73">
        <f t="shared" si="45"/>
        <v>33</v>
      </c>
      <c r="B335" s="73">
        <v>7</v>
      </c>
      <c r="C335" s="74">
        <f>BenchmarkDemand!A322</f>
        <v>43303.6875</v>
      </c>
      <c r="D335" s="12">
        <f>BenchmarkDemand!B322</f>
        <v>2.97</v>
      </c>
      <c r="E335" s="12">
        <f t="shared" si="39"/>
        <v>1.699882943545455</v>
      </c>
      <c r="F335" s="75">
        <f>BenchmarkPV!B322</f>
        <v>1.26</v>
      </c>
      <c r="G335" s="76">
        <v>-1.2701170564545452</v>
      </c>
      <c r="H335" s="76">
        <f t="shared" si="42"/>
        <v>4.7576897770454547</v>
      </c>
      <c r="I335" s="96">
        <f t="shared" si="40"/>
        <v>-1.2701170564545452</v>
      </c>
      <c r="J335" s="96">
        <f t="shared" si="41"/>
        <v>0</v>
      </c>
      <c r="K335" s="97"/>
      <c r="L335" s="76"/>
      <c r="M335" s="76"/>
      <c r="N335" s="102"/>
      <c r="O335" s="102"/>
      <c r="P335" s="80"/>
      <c r="Q335" s="80"/>
    </row>
    <row r="336" spans="1:28" s="81" customFormat="1" x14ac:dyDescent="0.3">
      <c r="A336" s="73">
        <f t="shared" si="45"/>
        <v>34</v>
      </c>
      <c r="B336" s="73">
        <v>7</v>
      </c>
      <c r="C336" s="74">
        <f>BenchmarkDemand!A323</f>
        <v>43303.708333333336</v>
      </c>
      <c r="D336" s="12">
        <f>BenchmarkDemand!B323</f>
        <v>3.01</v>
      </c>
      <c r="E336" s="12">
        <f t="shared" ref="E336:E350" si="46">D336+G336</f>
        <v>1.6640724505454549</v>
      </c>
      <c r="F336" s="75">
        <f>BenchmarkPV!B323</f>
        <v>1.68</v>
      </c>
      <c r="G336" s="76">
        <v>-1.3459275494545448</v>
      </c>
      <c r="H336" s="76">
        <f t="shared" si="42"/>
        <v>4.0847260023181819</v>
      </c>
      <c r="I336" s="96">
        <f t="shared" ref="I336:I350" si="47">IF(G336&lt;0,G336,0)</f>
        <v>-1.3459275494545448</v>
      </c>
      <c r="J336" s="96">
        <f t="shared" ref="J336:J350" si="48">IF(G336&gt;0,G336,0)</f>
        <v>0</v>
      </c>
      <c r="K336" s="97"/>
      <c r="L336" s="76"/>
      <c r="M336" s="76"/>
      <c r="N336" s="102"/>
      <c r="O336" s="102"/>
      <c r="P336" s="80"/>
      <c r="Q336" s="80"/>
    </row>
    <row r="337" spans="1:17" s="81" customFormat="1" x14ac:dyDescent="0.3">
      <c r="A337" s="73">
        <f t="shared" si="45"/>
        <v>35</v>
      </c>
      <c r="B337" s="73">
        <v>7</v>
      </c>
      <c r="C337" s="74">
        <f>BenchmarkDemand!A324</f>
        <v>43303.729166666664</v>
      </c>
      <c r="D337" s="12">
        <f>BenchmarkDemand!B324</f>
        <v>3.01</v>
      </c>
      <c r="E337" s="12">
        <f t="shared" si="46"/>
        <v>1.7440834425454546</v>
      </c>
      <c r="F337" s="75">
        <f>BenchmarkPV!B324</f>
        <v>1.1599999999999999</v>
      </c>
      <c r="G337" s="76">
        <v>-1.2659165574545452</v>
      </c>
      <c r="H337" s="76">
        <f t="shared" ref="H337:H350" si="49">H336+((G337*0.5))</f>
        <v>3.4517677235909092</v>
      </c>
      <c r="I337" s="96">
        <f t="shared" si="47"/>
        <v>-1.2659165574545452</v>
      </c>
      <c r="J337" s="96">
        <f t="shared" si="48"/>
        <v>0</v>
      </c>
      <c r="K337" s="97"/>
      <c r="L337" s="76"/>
      <c r="M337" s="76"/>
      <c r="N337" s="102"/>
      <c r="O337" s="102"/>
      <c r="P337" s="80"/>
      <c r="Q337" s="80"/>
    </row>
    <row r="338" spans="1:17" s="81" customFormat="1" x14ac:dyDescent="0.3">
      <c r="A338" s="73">
        <f t="shared" si="45"/>
        <v>36</v>
      </c>
      <c r="B338" s="73">
        <v>7</v>
      </c>
      <c r="C338" s="74">
        <f>BenchmarkDemand!A325</f>
        <v>43303.75</v>
      </c>
      <c r="D338" s="12">
        <f>BenchmarkDemand!B325</f>
        <v>2.93</v>
      </c>
      <c r="E338" s="12">
        <f t="shared" si="46"/>
        <v>1.7326927095454552</v>
      </c>
      <c r="F338" s="75">
        <f>BenchmarkPV!B325</f>
        <v>0.69</v>
      </c>
      <c r="G338" s="76">
        <v>-1.197307290454545</v>
      </c>
      <c r="H338" s="76">
        <f t="shared" si="49"/>
        <v>2.8531140783636366</v>
      </c>
      <c r="I338" s="96">
        <f t="shared" si="47"/>
        <v>-1.197307290454545</v>
      </c>
      <c r="J338" s="96">
        <f t="shared" si="48"/>
        <v>0</v>
      </c>
      <c r="K338" s="97"/>
      <c r="L338" s="76"/>
      <c r="M338" s="76"/>
      <c r="N338" s="102"/>
      <c r="O338" s="102"/>
      <c r="P338" s="80"/>
      <c r="Q338" s="80"/>
    </row>
    <row r="339" spans="1:17" s="81" customFormat="1" x14ac:dyDescent="0.3">
      <c r="A339" s="73">
        <f t="shared" si="45"/>
        <v>37</v>
      </c>
      <c r="B339" s="73">
        <v>7</v>
      </c>
      <c r="C339" s="74">
        <f>BenchmarkDemand!A326</f>
        <v>43303.770833333336</v>
      </c>
      <c r="D339" s="12">
        <f>BenchmarkDemand!B326</f>
        <v>2.82</v>
      </c>
      <c r="E339" s="12">
        <f t="shared" si="46"/>
        <v>1.7031647435454549</v>
      </c>
      <c r="F339" s="75">
        <f>BenchmarkPV!B326</f>
        <v>0.31</v>
      </c>
      <c r="G339" s="76">
        <v>-1.116835256454545</v>
      </c>
      <c r="H339" s="76">
        <f t="shared" si="49"/>
        <v>2.2946964501363643</v>
      </c>
      <c r="I339" s="96">
        <f t="shared" si="47"/>
        <v>-1.116835256454545</v>
      </c>
      <c r="J339" s="96">
        <f t="shared" si="48"/>
        <v>0</v>
      </c>
      <c r="K339" s="97"/>
      <c r="L339" s="76"/>
      <c r="M339" s="76"/>
      <c r="N339" s="102"/>
      <c r="O339" s="102"/>
      <c r="P339" s="80"/>
      <c r="Q339" s="80"/>
    </row>
    <row r="340" spans="1:17" s="81" customFormat="1" x14ac:dyDescent="0.3">
      <c r="A340" s="73">
        <f t="shared" si="45"/>
        <v>38</v>
      </c>
      <c r="B340" s="73">
        <v>7</v>
      </c>
      <c r="C340" s="74">
        <f>BenchmarkDemand!A327</f>
        <v>43303.791666666664</v>
      </c>
      <c r="D340" s="12">
        <f>BenchmarkDemand!B327</f>
        <v>2.77</v>
      </c>
      <c r="E340" s="12">
        <f t="shared" si="46"/>
        <v>1.7007640085454552</v>
      </c>
      <c r="F340" s="75">
        <f>BenchmarkPV!B327</f>
        <v>0.11</v>
      </c>
      <c r="G340" s="76">
        <v>-1.0692359914545448</v>
      </c>
      <c r="H340" s="76">
        <f t="shared" si="49"/>
        <v>1.7600784544090917</v>
      </c>
      <c r="I340" s="96">
        <f t="shared" si="47"/>
        <v>-1.0692359914545448</v>
      </c>
      <c r="J340" s="96">
        <f t="shared" si="48"/>
        <v>0</v>
      </c>
      <c r="K340" s="97"/>
      <c r="L340" s="76"/>
      <c r="M340" s="76"/>
      <c r="N340" s="102"/>
      <c r="O340" s="102"/>
      <c r="P340" s="80"/>
      <c r="Q340" s="80"/>
    </row>
    <row r="341" spans="1:17" s="81" customFormat="1" x14ac:dyDescent="0.3">
      <c r="A341" s="73">
        <f t="shared" si="45"/>
        <v>39</v>
      </c>
      <c r="B341" s="73">
        <v>7</v>
      </c>
      <c r="C341" s="74">
        <f>BenchmarkDemand!A328</f>
        <v>43303.8125</v>
      </c>
      <c r="D341" s="12">
        <f>BenchmarkDemand!B328</f>
        <v>2.81</v>
      </c>
      <c r="E341" s="12">
        <f t="shared" si="46"/>
        <v>1.813820464545455</v>
      </c>
      <c r="F341" s="75">
        <f>BenchmarkPV!B328</f>
        <v>0.04</v>
      </c>
      <c r="G341" s="76">
        <v>-0.99617953545454507</v>
      </c>
      <c r="H341" s="76">
        <f t="shared" si="49"/>
        <v>1.2619886866818191</v>
      </c>
      <c r="I341" s="96">
        <f t="shared" si="47"/>
        <v>-0.99617953545454507</v>
      </c>
      <c r="J341" s="96">
        <f t="shared" si="48"/>
        <v>0</v>
      </c>
      <c r="K341" s="97"/>
      <c r="L341" s="76"/>
      <c r="M341" s="76"/>
      <c r="N341" s="102"/>
      <c r="O341" s="102"/>
      <c r="P341" s="80"/>
      <c r="Q341" s="80"/>
    </row>
    <row r="342" spans="1:17" s="81" customFormat="1" x14ac:dyDescent="0.3">
      <c r="A342" s="73">
        <f t="shared" si="45"/>
        <v>40</v>
      </c>
      <c r="B342" s="73">
        <v>7</v>
      </c>
      <c r="C342" s="74">
        <f>BenchmarkDemand!A329</f>
        <v>43303.833333333336</v>
      </c>
      <c r="D342" s="12">
        <f>BenchmarkDemand!B329</f>
        <v>2.71</v>
      </c>
      <c r="E342" s="12">
        <f t="shared" si="46"/>
        <v>1.7847071475454548</v>
      </c>
      <c r="F342" s="75">
        <f>BenchmarkPV!B329</f>
        <v>0</v>
      </c>
      <c r="G342" s="76">
        <v>-0.92529285245454518</v>
      </c>
      <c r="H342" s="76">
        <f t="shared" si="49"/>
        <v>0.79934226045454648</v>
      </c>
      <c r="I342" s="96">
        <f t="shared" si="47"/>
        <v>-0.92529285245454518</v>
      </c>
      <c r="J342" s="96">
        <f t="shared" si="48"/>
        <v>0</v>
      </c>
      <c r="K342" s="97"/>
      <c r="L342" s="76"/>
      <c r="M342" s="76"/>
      <c r="N342" s="102"/>
      <c r="O342" s="102"/>
      <c r="P342" s="80"/>
      <c r="Q342" s="80"/>
    </row>
    <row r="343" spans="1:17" s="81" customFormat="1" x14ac:dyDescent="0.3">
      <c r="A343" s="82">
        <f t="shared" si="45"/>
        <v>41</v>
      </c>
      <c r="B343" s="82">
        <v>7</v>
      </c>
      <c r="C343" s="74">
        <f>BenchmarkDemand!A330</f>
        <v>43303.854166666664</v>
      </c>
      <c r="D343" s="12">
        <f>BenchmarkDemand!B330</f>
        <v>2.71</v>
      </c>
      <c r="E343" s="12">
        <f t="shared" si="46"/>
        <v>1.853578341545455</v>
      </c>
      <c r="F343" s="75">
        <f>BenchmarkPV!B330</f>
        <v>0</v>
      </c>
      <c r="G343" s="83">
        <v>-0.85642165845454499</v>
      </c>
      <c r="H343" s="83">
        <f t="shared" si="49"/>
        <v>0.37113143122727399</v>
      </c>
      <c r="I343" s="96">
        <f t="shared" si="47"/>
        <v>-0.85642165845454499</v>
      </c>
      <c r="J343" s="96">
        <f t="shared" si="48"/>
        <v>0</v>
      </c>
      <c r="K343" s="100"/>
      <c r="L343" s="83"/>
      <c r="M343" s="83"/>
      <c r="N343" s="103"/>
      <c r="O343" s="103"/>
      <c r="P343" s="80"/>
      <c r="Q343" s="80"/>
    </row>
    <row r="344" spans="1:17" s="86" customFormat="1" ht="15" thickBot="1" x14ac:dyDescent="0.35">
      <c r="A344" s="77">
        <f t="shared" si="45"/>
        <v>42</v>
      </c>
      <c r="B344" s="77">
        <v>7</v>
      </c>
      <c r="C344" s="74">
        <f>BenchmarkDemand!A331</f>
        <v>43303.875</v>
      </c>
      <c r="D344" s="12">
        <f>BenchmarkDemand!B331</f>
        <v>2.62</v>
      </c>
      <c r="E344" s="12">
        <f t="shared" si="46"/>
        <v>1.8778293805454551</v>
      </c>
      <c r="F344" s="109">
        <f>BenchmarkPV!B331</f>
        <v>0</v>
      </c>
      <c r="G344" s="78">
        <v>-0.74217061945454499</v>
      </c>
      <c r="H344" s="78">
        <f t="shared" si="49"/>
        <v>4.6121500001494731E-5</v>
      </c>
      <c r="I344" s="96">
        <f t="shared" si="47"/>
        <v>-0.74217061945454499</v>
      </c>
      <c r="J344" s="96">
        <f t="shared" si="48"/>
        <v>0</v>
      </c>
      <c r="K344" s="98"/>
      <c r="L344" s="78"/>
      <c r="M344" s="78"/>
      <c r="N344" s="104"/>
      <c r="O344" s="104"/>
      <c r="P344" s="89"/>
      <c r="Q344" s="89"/>
    </row>
    <row r="345" spans="1:17" x14ac:dyDescent="0.3">
      <c r="A345" s="18">
        <f t="shared" si="45"/>
        <v>43</v>
      </c>
      <c r="B345" s="18">
        <v>7</v>
      </c>
      <c r="C345" s="10">
        <f>BenchmarkDemand!A332</f>
        <v>43303.895833333336</v>
      </c>
      <c r="D345" s="12">
        <f>BenchmarkDemand!B332</f>
        <v>2.4</v>
      </c>
      <c r="E345" s="12">
        <f t="shared" si="46"/>
        <v>2.4</v>
      </c>
      <c r="F345" s="19">
        <f>BenchmarkPV!B332</f>
        <v>0</v>
      </c>
      <c r="G345" s="39">
        <v>0</v>
      </c>
      <c r="H345" s="39">
        <f t="shared" si="49"/>
        <v>4.6121500001494731E-5</v>
      </c>
      <c r="I345" s="96">
        <f t="shared" si="47"/>
        <v>0</v>
      </c>
      <c r="J345" s="96">
        <f t="shared" si="48"/>
        <v>0</v>
      </c>
      <c r="K345" s="99"/>
      <c r="L345" s="15"/>
      <c r="M345" s="15"/>
      <c r="N345" s="105"/>
      <c r="O345" s="105"/>
      <c r="P345" s="1"/>
      <c r="Q345" s="1"/>
    </row>
    <row r="346" spans="1:17" x14ac:dyDescent="0.3">
      <c r="A346" s="16">
        <f t="shared" si="45"/>
        <v>44</v>
      </c>
      <c r="B346" s="16">
        <v>7</v>
      </c>
      <c r="C346" s="10">
        <f>BenchmarkDemand!A333</f>
        <v>43303.916666666664</v>
      </c>
      <c r="D346" s="12">
        <f>BenchmarkDemand!B333</f>
        <v>2.15</v>
      </c>
      <c r="E346" s="12">
        <f t="shared" si="46"/>
        <v>2.15</v>
      </c>
      <c r="F346" s="11">
        <f>BenchmarkPV!B333</f>
        <v>0</v>
      </c>
      <c r="G346" s="8">
        <v>0</v>
      </c>
      <c r="H346" s="8">
        <f t="shared" si="49"/>
        <v>4.6121500001494731E-5</v>
      </c>
      <c r="I346" s="96">
        <f t="shared" si="47"/>
        <v>0</v>
      </c>
      <c r="J346" s="96">
        <f t="shared" si="48"/>
        <v>0</v>
      </c>
      <c r="K346" s="97"/>
      <c r="L346" s="9"/>
      <c r="M346" s="9"/>
      <c r="N346" s="102"/>
      <c r="O346" s="102"/>
      <c r="P346" s="1"/>
      <c r="Q346" s="1"/>
    </row>
    <row r="347" spans="1:17" x14ac:dyDescent="0.3">
      <c r="A347" s="16">
        <f t="shared" si="45"/>
        <v>45</v>
      </c>
      <c r="B347" s="16">
        <v>7</v>
      </c>
      <c r="C347" s="10">
        <f>BenchmarkDemand!A334</f>
        <v>43303.9375</v>
      </c>
      <c r="D347" s="12">
        <f>BenchmarkDemand!B334</f>
        <v>1.93</v>
      </c>
      <c r="E347" s="12">
        <f t="shared" si="46"/>
        <v>1.93</v>
      </c>
      <c r="F347" s="11">
        <f>BenchmarkPV!B334</f>
        <v>0</v>
      </c>
      <c r="G347" s="8">
        <v>0</v>
      </c>
      <c r="H347" s="8">
        <f t="shared" si="49"/>
        <v>4.6121500001494731E-5</v>
      </c>
      <c r="I347" s="96">
        <f t="shared" si="47"/>
        <v>0</v>
      </c>
      <c r="J347" s="96">
        <f t="shared" si="48"/>
        <v>0</v>
      </c>
      <c r="K347" s="97"/>
      <c r="L347" s="9"/>
      <c r="M347" s="9"/>
      <c r="N347" s="102"/>
      <c r="O347" s="102"/>
      <c r="P347" s="1"/>
      <c r="Q347" s="1"/>
    </row>
    <row r="348" spans="1:17" x14ac:dyDescent="0.3">
      <c r="A348" s="16">
        <f t="shared" si="45"/>
        <v>46</v>
      </c>
      <c r="B348" s="16">
        <v>7</v>
      </c>
      <c r="C348" s="10">
        <f>BenchmarkDemand!A335</f>
        <v>0</v>
      </c>
      <c r="D348" s="12">
        <f>BenchmarkDemand!B335</f>
        <v>0</v>
      </c>
      <c r="E348" s="12">
        <f t="shared" si="46"/>
        <v>0</v>
      </c>
      <c r="F348" s="11">
        <f>BenchmarkPV!B335</f>
        <v>0</v>
      </c>
      <c r="G348" s="8">
        <v>0</v>
      </c>
      <c r="H348" s="8">
        <f t="shared" si="49"/>
        <v>4.6121500001494731E-5</v>
      </c>
      <c r="I348" s="96">
        <f t="shared" si="47"/>
        <v>0</v>
      </c>
      <c r="J348" s="96">
        <f t="shared" si="48"/>
        <v>0</v>
      </c>
      <c r="K348" s="97"/>
      <c r="L348" s="9"/>
      <c r="M348" s="9"/>
      <c r="N348" s="102"/>
      <c r="O348" s="102"/>
      <c r="P348" s="1"/>
      <c r="Q348" s="1"/>
    </row>
    <row r="349" spans="1:17" x14ac:dyDescent="0.3">
      <c r="A349" s="17">
        <f t="shared" si="45"/>
        <v>47</v>
      </c>
      <c r="B349" s="17">
        <v>7</v>
      </c>
      <c r="C349" s="10">
        <f>BenchmarkDemand!A336</f>
        <v>0</v>
      </c>
      <c r="D349" s="12">
        <f>BenchmarkDemand!B336</f>
        <v>0</v>
      </c>
      <c r="E349" s="12">
        <f t="shared" si="46"/>
        <v>0</v>
      </c>
      <c r="F349" s="11">
        <f>BenchmarkPV!B336</f>
        <v>0</v>
      </c>
      <c r="G349" s="40">
        <v>0</v>
      </c>
      <c r="H349" s="40">
        <f t="shared" si="49"/>
        <v>4.6121500001494731E-5</v>
      </c>
      <c r="I349" s="96">
        <f t="shared" si="47"/>
        <v>0</v>
      </c>
      <c r="J349" s="96">
        <f t="shared" si="48"/>
        <v>0</v>
      </c>
      <c r="K349" s="100"/>
      <c r="L349" s="14"/>
      <c r="M349" s="14"/>
      <c r="N349" s="103"/>
      <c r="O349" s="103"/>
      <c r="P349" s="1"/>
      <c r="Q349" s="1"/>
    </row>
    <row r="350" spans="1:17" s="42" customFormat="1" ht="15" thickBot="1" x14ac:dyDescent="0.35">
      <c r="A350" s="114">
        <f t="shared" si="45"/>
        <v>48</v>
      </c>
      <c r="B350" s="114">
        <v>7</v>
      </c>
      <c r="C350" s="115">
        <f>BenchmarkDemand!A337</f>
        <v>0</v>
      </c>
      <c r="D350" s="116">
        <f>BenchmarkDemand!B337</f>
        <v>0</v>
      </c>
      <c r="E350" s="116">
        <f t="shared" si="46"/>
        <v>0</v>
      </c>
      <c r="F350" s="117">
        <f>BenchmarkPV!B337</f>
        <v>0</v>
      </c>
      <c r="G350" s="118">
        <v>0</v>
      </c>
      <c r="H350" s="118">
        <f t="shared" si="49"/>
        <v>4.6121500001494731E-5</v>
      </c>
      <c r="I350" s="119">
        <f t="shared" si="47"/>
        <v>0</v>
      </c>
      <c r="J350" s="119">
        <f t="shared" si="48"/>
        <v>0</v>
      </c>
      <c r="K350" s="120"/>
      <c r="L350" s="121"/>
      <c r="M350" s="121"/>
      <c r="N350" s="122"/>
      <c r="O350" s="122"/>
      <c r="P350" s="123"/>
      <c r="Q350" s="123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G15:G350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F15:F350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{F732A848-478F-4C9D-AA97-547309965672}</x14:id>
        </ext>
      </extLst>
    </cfRule>
  </conditionalFormatting>
  <conditionalFormatting sqref="E15:E35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M15:M62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6">
      <colorScale>
        <cfvo type="min"/>
        <cfvo type="max"/>
        <color rgb="FF63BE7B"/>
        <color rgb="FFFFEF9C"/>
      </colorScale>
    </cfRule>
  </conditionalFormatting>
  <conditionalFormatting sqref="K3:K9">
    <cfRule type="cellIs" dxfId="12" priority="12" operator="notEqual">
      <formula>0</formula>
    </cfRule>
  </conditionalFormatting>
  <conditionalFormatting sqref="K15:K62 K64:K350">
    <cfRule type="cellIs" dxfId="11" priority="11" operator="notEqual">
      <formula>0</formula>
    </cfRule>
  </conditionalFormatting>
  <conditionalFormatting sqref="O11">
    <cfRule type="cellIs" dxfId="10" priority="10" operator="lessThan">
      <formula>2.5</formula>
    </cfRule>
  </conditionalFormatting>
  <conditionalFormatting sqref="O12">
    <cfRule type="cellIs" dxfId="9" priority="9" operator="greaterThan">
      <formula>-2.5</formula>
    </cfRule>
  </conditionalFormatting>
  <conditionalFormatting sqref="O13">
    <cfRule type="cellIs" dxfId="8" priority="8" operator="greaterThanOrEqual">
      <formula>6</formula>
    </cfRule>
  </conditionalFormatting>
  <conditionalFormatting sqref="O3:O9">
    <cfRule type="colorScale" priority="7">
      <colorScale>
        <cfvo type="min"/>
        <cfvo type="max"/>
        <color rgb="FFFFEF9C"/>
        <color rgb="FF63BE7B"/>
      </colorScale>
    </cfRule>
  </conditionalFormatting>
  <conditionalFormatting sqref="I15:I35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{C3F934A5-A449-4968-905C-9AD58AFA7380}</x14:id>
        </ext>
      </extLst>
    </cfRule>
  </conditionalFormatting>
  <conditionalFormatting sqref="J15:J35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{1B4646F4-65CB-413B-808B-B1FFA9A1A955}</x14:id>
        </ext>
      </extLst>
    </cfRule>
  </conditionalFormatting>
  <conditionalFormatting sqref="D15:D3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F732A848-478F-4C9D-AA97-547309965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C3F934A5-A449-4968-905C-9AD58AFA7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I15:I350</xm:sqref>
        </x14:conditionalFormatting>
        <x14:conditionalFormatting xmlns:xm="http://schemas.microsoft.com/office/excel/2006/main">
          <x14:cfRule type="dataBar" id="{1B4646F4-65CB-413B-808B-B1FFA9A1A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4C6F-9A69-45A2-BC84-1A61783D4DE5}">
  <dimension ref="A1:F334"/>
  <sheetViews>
    <sheetView workbookViewId="0">
      <selection activeCell="E30" sqref="E30"/>
    </sheetView>
  </sheetViews>
  <sheetFormatPr defaultRowHeight="14.4" x14ac:dyDescent="0.3"/>
  <cols>
    <col min="1" max="1" width="15.109375" bestFit="1" customWidth="1"/>
    <col min="2" max="2" width="16.88671875" bestFit="1" customWidth="1"/>
    <col min="3" max="3" width="17.21875" bestFit="1" customWidth="1"/>
    <col min="4" max="4" width="15.88671875" bestFit="1" customWidth="1"/>
    <col min="5" max="5" width="13" bestFit="1" customWidth="1"/>
    <col min="6" max="6" width="12.6640625" bestFit="1" customWidth="1"/>
  </cols>
  <sheetData>
    <row r="1" spans="1:6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3">
      <c r="A2" s="91">
        <v>43297.020833333336</v>
      </c>
      <c r="B2">
        <v>1.62</v>
      </c>
      <c r="C2">
        <v>4</v>
      </c>
      <c r="D2" s="91">
        <v>44227.0625</v>
      </c>
      <c r="E2" s="92" t="s">
        <v>38</v>
      </c>
      <c r="F2" s="92" t="s">
        <v>39</v>
      </c>
    </row>
    <row r="3" spans="1:6" x14ac:dyDescent="0.3">
      <c r="A3" s="91">
        <v>43297.041666666664</v>
      </c>
      <c r="B3">
        <v>1.56</v>
      </c>
      <c r="C3">
        <v>5</v>
      </c>
      <c r="D3" s="91">
        <v>44227.083333333336</v>
      </c>
      <c r="E3" s="92" t="s">
        <v>38</v>
      </c>
      <c r="F3" s="92" t="s">
        <v>39</v>
      </c>
    </row>
    <row r="4" spans="1:6" x14ac:dyDescent="0.3">
      <c r="A4" s="91">
        <v>43297.0625</v>
      </c>
      <c r="B4">
        <v>1.48</v>
      </c>
      <c r="C4">
        <v>6</v>
      </c>
      <c r="D4" s="91">
        <v>44227.104166666664</v>
      </c>
      <c r="E4" s="92" t="s">
        <v>38</v>
      </c>
      <c r="F4" s="92" t="s">
        <v>39</v>
      </c>
    </row>
    <row r="5" spans="1:6" x14ac:dyDescent="0.3">
      <c r="A5" s="91">
        <v>43297.083333333336</v>
      </c>
      <c r="B5">
        <v>1.48</v>
      </c>
      <c r="C5">
        <v>7</v>
      </c>
      <c r="D5" s="91">
        <v>44227.125</v>
      </c>
      <c r="E5" s="92" t="s">
        <v>38</v>
      </c>
      <c r="F5" s="92" t="s">
        <v>39</v>
      </c>
    </row>
    <row r="6" spans="1:6" x14ac:dyDescent="0.3">
      <c r="A6" s="91">
        <v>43297.104166666664</v>
      </c>
      <c r="B6">
        <v>1.48</v>
      </c>
      <c r="C6">
        <v>8</v>
      </c>
      <c r="D6" s="91">
        <v>44227.145833333336</v>
      </c>
      <c r="E6" s="92" t="s">
        <v>38</v>
      </c>
      <c r="F6" s="92" t="s">
        <v>39</v>
      </c>
    </row>
    <row r="7" spans="1:6" x14ac:dyDescent="0.3">
      <c r="A7" s="91">
        <v>43297.125</v>
      </c>
      <c r="B7">
        <v>1.48</v>
      </c>
      <c r="C7">
        <v>9</v>
      </c>
      <c r="D7" s="91">
        <v>44227.166666666664</v>
      </c>
      <c r="E7" s="92" t="s">
        <v>38</v>
      </c>
      <c r="F7" s="92" t="s">
        <v>39</v>
      </c>
    </row>
    <row r="8" spans="1:6" x14ac:dyDescent="0.3">
      <c r="A8" s="91">
        <v>43297.145833333336</v>
      </c>
      <c r="B8">
        <v>1.48</v>
      </c>
      <c r="C8">
        <v>10</v>
      </c>
      <c r="D8" s="91">
        <v>44227.1875</v>
      </c>
      <c r="E8" s="92" t="s">
        <v>38</v>
      </c>
      <c r="F8" s="92" t="s">
        <v>39</v>
      </c>
    </row>
    <row r="9" spans="1:6" x14ac:dyDescent="0.3">
      <c r="A9" s="91">
        <v>43297.166666666664</v>
      </c>
      <c r="B9">
        <v>1.55</v>
      </c>
      <c r="C9">
        <v>11</v>
      </c>
      <c r="D9" s="91">
        <v>44227.208333333336</v>
      </c>
      <c r="E9" s="92" t="s">
        <v>38</v>
      </c>
      <c r="F9" s="92" t="s">
        <v>39</v>
      </c>
    </row>
    <row r="10" spans="1:6" x14ac:dyDescent="0.3">
      <c r="A10" s="91">
        <v>43297.1875</v>
      </c>
      <c r="B10">
        <v>1.7</v>
      </c>
      <c r="C10">
        <v>12</v>
      </c>
      <c r="D10" s="91">
        <v>44227.229166666664</v>
      </c>
      <c r="E10" s="92" t="s">
        <v>38</v>
      </c>
      <c r="F10" s="92" t="s">
        <v>39</v>
      </c>
    </row>
    <row r="11" spans="1:6" x14ac:dyDescent="0.3">
      <c r="A11" s="91">
        <v>43297.208333333336</v>
      </c>
      <c r="B11">
        <v>2</v>
      </c>
      <c r="C11">
        <v>13</v>
      </c>
      <c r="D11" s="91">
        <v>44227.25</v>
      </c>
      <c r="E11" s="92" t="s">
        <v>38</v>
      </c>
      <c r="F11" s="92" t="s">
        <v>39</v>
      </c>
    </row>
    <row r="12" spans="1:6" x14ac:dyDescent="0.3">
      <c r="A12" s="91">
        <v>43297.229166666664</v>
      </c>
      <c r="B12">
        <v>2.2200000000000002</v>
      </c>
      <c r="C12">
        <v>14</v>
      </c>
      <c r="D12" s="91">
        <v>44227.270833333336</v>
      </c>
      <c r="E12" s="92" t="s">
        <v>38</v>
      </c>
      <c r="F12" s="92" t="s">
        <v>39</v>
      </c>
    </row>
    <row r="13" spans="1:6" x14ac:dyDescent="0.3">
      <c r="A13" s="91">
        <v>43297.25</v>
      </c>
      <c r="B13">
        <v>2.54</v>
      </c>
      <c r="C13">
        <v>15</v>
      </c>
      <c r="D13" s="91">
        <v>44227.291666666664</v>
      </c>
      <c r="E13" s="92" t="s">
        <v>38</v>
      </c>
      <c r="F13" s="92" t="s">
        <v>39</v>
      </c>
    </row>
    <row r="14" spans="1:6" x14ac:dyDescent="0.3">
      <c r="A14" s="91">
        <v>43297.270833333336</v>
      </c>
      <c r="B14">
        <v>2.69</v>
      </c>
      <c r="C14">
        <v>16</v>
      </c>
      <c r="D14" s="91">
        <v>44227.3125</v>
      </c>
      <c r="E14" s="92" t="s">
        <v>38</v>
      </c>
      <c r="F14" s="92" t="s">
        <v>39</v>
      </c>
    </row>
    <row r="15" spans="1:6" x14ac:dyDescent="0.3">
      <c r="A15" s="91">
        <v>43297.291666666664</v>
      </c>
      <c r="B15">
        <v>2.87</v>
      </c>
      <c r="C15">
        <v>17</v>
      </c>
      <c r="D15" s="91">
        <v>44227.333333333336</v>
      </c>
      <c r="E15" s="92" t="s">
        <v>38</v>
      </c>
      <c r="F15" s="92" t="s">
        <v>39</v>
      </c>
    </row>
    <row r="16" spans="1:6" x14ac:dyDescent="0.3">
      <c r="A16" s="91">
        <v>43297.3125</v>
      </c>
      <c r="B16">
        <v>2.87</v>
      </c>
      <c r="C16">
        <v>18</v>
      </c>
      <c r="D16" s="91">
        <v>44227.354166666664</v>
      </c>
      <c r="E16" s="92" t="s">
        <v>38</v>
      </c>
      <c r="F16" s="92" t="s">
        <v>39</v>
      </c>
    </row>
    <row r="17" spans="1:6" x14ac:dyDescent="0.3">
      <c r="A17" s="91">
        <v>43297.333333333336</v>
      </c>
      <c r="B17">
        <v>2.82</v>
      </c>
      <c r="C17">
        <v>19</v>
      </c>
      <c r="D17" s="91">
        <v>44227.375</v>
      </c>
      <c r="E17" s="92" t="s">
        <v>38</v>
      </c>
      <c r="F17" s="92" t="s">
        <v>39</v>
      </c>
    </row>
    <row r="18" spans="1:6" x14ac:dyDescent="0.3">
      <c r="A18" s="91">
        <v>43297.354166666664</v>
      </c>
      <c r="B18">
        <v>2.79</v>
      </c>
      <c r="C18">
        <v>20</v>
      </c>
      <c r="D18" s="91">
        <v>44227.395833333336</v>
      </c>
      <c r="E18" s="92" t="s">
        <v>38</v>
      </c>
      <c r="F18" s="92" t="s">
        <v>39</v>
      </c>
    </row>
    <row r="19" spans="1:6" x14ac:dyDescent="0.3">
      <c r="A19" s="91">
        <v>43297.375</v>
      </c>
      <c r="B19">
        <v>2.65</v>
      </c>
      <c r="C19">
        <v>21</v>
      </c>
      <c r="D19" s="91">
        <v>44227.416666666664</v>
      </c>
      <c r="E19" s="92" t="s">
        <v>38</v>
      </c>
      <c r="F19" s="92" t="s">
        <v>39</v>
      </c>
    </row>
    <row r="20" spans="1:6" x14ac:dyDescent="0.3">
      <c r="A20" s="91">
        <v>43297.395833333336</v>
      </c>
      <c r="B20">
        <v>2.56</v>
      </c>
      <c r="C20">
        <v>22</v>
      </c>
      <c r="D20" s="91">
        <v>44227.4375</v>
      </c>
      <c r="E20" s="92" t="s">
        <v>38</v>
      </c>
      <c r="F20" s="92" t="s">
        <v>39</v>
      </c>
    </row>
    <row r="21" spans="1:6" x14ac:dyDescent="0.3">
      <c r="A21" s="91">
        <v>43297.416666666664</v>
      </c>
      <c r="B21">
        <v>2.56</v>
      </c>
      <c r="C21">
        <v>23</v>
      </c>
      <c r="D21" s="91">
        <v>44227.458333333336</v>
      </c>
      <c r="E21" s="92" t="s">
        <v>38</v>
      </c>
      <c r="F21" s="92" t="s">
        <v>39</v>
      </c>
    </row>
    <row r="22" spans="1:6" x14ac:dyDescent="0.3">
      <c r="A22" s="91">
        <v>43297.4375</v>
      </c>
      <c r="B22">
        <v>2.52</v>
      </c>
      <c r="C22">
        <v>24</v>
      </c>
      <c r="D22" s="91">
        <v>44227.479166666664</v>
      </c>
      <c r="E22" s="92" t="s">
        <v>38</v>
      </c>
      <c r="F22" s="92" t="s">
        <v>39</v>
      </c>
    </row>
    <row r="23" spans="1:6" x14ac:dyDescent="0.3">
      <c r="A23" s="91">
        <v>43297.458333333336</v>
      </c>
      <c r="B23">
        <v>2.74</v>
      </c>
      <c r="C23">
        <v>25</v>
      </c>
      <c r="D23" s="91">
        <v>44227.5</v>
      </c>
      <c r="E23" s="92" t="s">
        <v>38</v>
      </c>
      <c r="F23" s="92" t="s">
        <v>39</v>
      </c>
    </row>
    <row r="24" spans="1:6" x14ac:dyDescent="0.3">
      <c r="A24" s="91">
        <v>43297.479166666664</v>
      </c>
      <c r="B24">
        <v>2.85</v>
      </c>
      <c r="C24">
        <v>26</v>
      </c>
      <c r="D24" s="91">
        <v>44227.520833333336</v>
      </c>
      <c r="E24" s="92" t="s">
        <v>38</v>
      </c>
      <c r="F24" s="92" t="s">
        <v>39</v>
      </c>
    </row>
    <row r="25" spans="1:6" x14ac:dyDescent="0.3">
      <c r="A25" s="91">
        <v>43297.5</v>
      </c>
      <c r="B25">
        <v>2.73</v>
      </c>
      <c r="C25">
        <v>27</v>
      </c>
      <c r="D25" s="91">
        <v>44227.541666666664</v>
      </c>
      <c r="E25" s="92" t="s">
        <v>38</v>
      </c>
      <c r="F25" s="92" t="s">
        <v>39</v>
      </c>
    </row>
    <row r="26" spans="1:6" x14ac:dyDescent="0.3">
      <c r="A26" s="91">
        <v>43297.520833333336</v>
      </c>
      <c r="B26">
        <v>2.7</v>
      </c>
      <c r="C26">
        <v>28</v>
      </c>
      <c r="D26" s="91">
        <v>44227.5625</v>
      </c>
      <c r="E26" s="92" t="s">
        <v>38</v>
      </c>
      <c r="F26" s="92" t="s">
        <v>39</v>
      </c>
    </row>
    <row r="27" spans="1:6" x14ac:dyDescent="0.3">
      <c r="A27" s="91">
        <v>43297.541666666664</v>
      </c>
      <c r="B27">
        <v>2.62</v>
      </c>
      <c r="C27">
        <v>29</v>
      </c>
      <c r="D27" s="91">
        <v>44227.583333333336</v>
      </c>
      <c r="E27" s="92" t="s">
        <v>38</v>
      </c>
      <c r="F27" s="92" t="s">
        <v>39</v>
      </c>
    </row>
    <row r="28" spans="1:6" x14ac:dyDescent="0.3">
      <c r="A28" s="91">
        <v>43297.5625</v>
      </c>
      <c r="B28">
        <v>2.4700000000000002</v>
      </c>
      <c r="C28">
        <v>30</v>
      </c>
      <c r="D28" s="91">
        <v>44227.604166666664</v>
      </c>
      <c r="E28" s="92" t="s">
        <v>38</v>
      </c>
      <c r="F28" s="92" t="s">
        <v>39</v>
      </c>
    </row>
    <row r="29" spans="1:6" x14ac:dyDescent="0.3">
      <c r="A29" s="91">
        <v>43297.583333333336</v>
      </c>
      <c r="B29">
        <v>2.5499999999999998</v>
      </c>
      <c r="C29">
        <v>31</v>
      </c>
      <c r="D29" s="91">
        <v>44227.625</v>
      </c>
      <c r="E29" s="92" t="s">
        <v>38</v>
      </c>
      <c r="F29" s="92" t="s">
        <v>39</v>
      </c>
    </row>
    <row r="30" spans="1:6" x14ac:dyDescent="0.3">
      <c r="A30" s="91">
        <v>43297.604166666664</v>
      </c>
      <c r="B30">
        <v>2.78</v>
      </c>
      <c r="C30">
        <v>32</v>
      </c>
      <c r="D30" s="91">
        <v>44227.645833333336</v>
      </c>
      <c r="E30" s="92" t="s">
        <v>38</v>
      </c>
      <c r="F30" s="92" t="s">
        <v>39</v>
      </c>
    </row>
    <row r="31" spans="1:6" x14ac:dyDescent="0.3">
      <c r="A31" s="91">
        <v>43297.625</v>
      </c>
      <c r="B31">
        <v>2.82</v>
      </c>
      <c r="C31">
        <v>33</v>
      </c>
      <c r="D31" s="91">
        <v>44227.666666666664</v>
      </c>
      <c r="E31" s="92" t="s">
        <v>38</v>
      </c>
      <c r="F31" s="92" t="s">
        <v>39</v>
      </c>
    </row>
    <row r="32" spans="1:6" x14ac:dyDescent="0.3">
      <c r="A32" s="91">
        <v>43297.645833333336</v>
      </c>
      <c r="B32">
        <v>2.9</v>
      </c>
      <c r="C32">
        <v>34</v>
      </c>
      <c r="D32" s="91">
        <v>44227.6875</v>
      </c>
      <c r="E32" s="92" t="s">
        <v>38</v>
      </c>
      <c r="F32" s="92" t="s">
        <v>39</v>
      </c>
    </row>
    <row r="33" spans="1:6" x14ac:dyDescent="0.3">
      <c r="A33" s="91">
        <v>43297.666666666664</v>
      </c>
      <c r="B33">
        <v>3.12</v>
      </c>
      <c r="C33">
        <v>35</v>
      </c>
      <c r="D33" s="91">
        <v>44227.708333333336</v>
      </c>
      <c r="E33" s="92" t="s">
        <v>38</v>
      </c>
      <c r="F33" s="92" t="s">
        <v>39</v>
      </c>
    </row>
    <row r="34" spans="1:6" x14ac:dyDescent="0.3">
      <c r="A34" s="91">
        <v>43297.6875</v>
      </c>
      <c r="B34">
        <v>3.14</v>
      </c>
      <c r="C34">
        <v>36</v>
      </c>
      <c r="D34" s="91">
        <v>44227.729166666664</v>
      </c>
      <c r="E34" s="92" t="s">
        <v>38</v>
      </c>
      <c r="F34" s="92" t="s">
        <v>39</v>
      </c>
    </row>
    <row r="35" spans="1:6" x14ac:dyDescent="0.3">
      <c r="A35" s="91">
        <v>43297.708333333336</v>
      </c>
      <c r="B35">
        <v>3.1</v>
      </c>
      <c r="C35">
        <v>37</v>
      </c>
      <c r="D35" s="91">
        <v>44227.75</v>
      </c>
      <c r="E35" s="92" t="s">
        <v>38</v>
      </c>
      <c r="F35" s="92" t="s">
        <v>39</v>
      </c>
    </row>
    <row r="36" spans="1:6" x14ac:dyDescent="0.3">
      <c r="A36" s="91">
        <v>43297.729166666664</v>
      </c>
      <c r="B36">
        <v>3.08</v>
      </c>
      <c r="C36">
        <v>38</v>
      </c>
      <c r="D36" s="91">
        <v>44227.770833333336</v>
      </c>
      <c r="E36" s="92" t="s">
        <v>38</v>
      </c>
      <c r="F36" s="92" t="s">
        <v>39</v>
      </c>
    </row>
    <row r="37" spans="1:6" x14ac:dyDescent="0.3">
      <c r="A37" s="91">
        <v>43297.75</v>
      </c>
      <c r="B37">
        <v>3.05</v>
      </c>
      <c r="C37">
        <v>39</v>
      </c>
      <c r="D37" s="91">
        <v>44227.791666666664</v>
      </c>
      <c r="E37" s="92" t="s">
        <v>38</v>
      </c>
      <c r="F37" s="92" t="s">
        <v>39</v>
      </c>
    </row>
    <row r="38" spans="1:6" x14ac:dyDescent="0.3">
      <c r="A38" s="91">
        <v>43297.770833333336</v>
      </c>
      <c r="B38">
        <v>2.96</v>
      </c>
      <c r="C38">
        <v>40</v>
      </c>
      <c r="D38" s="91">
        <v>44227.8125</v>
      </c>
      <c r="E38" s="92" t="s">
        <v>38</v>
      </c>
      <c r="F38" s="92" t="s">
        <v>39</v>
      </c>
    </row>
    <row r="39" spans="1:6" x14ac:dyDescent="0.3">
      <c r="A39" s="91">
        <v>43297.791666666664</v>
      </c>
      <c r="B39">
        <v>2.84</v>
      </c>
      <c r="C39">
        <v>41</v>
      </c>
      <c r="D39" s="91">
        <v>44227.833333333336</v>
      </c>
      <c r="E39" s="92" t="s">
        <v>38</v>
      </c>
      <c r="F39" s="92" t="s">
        <v>39</v>
      </c>
    </row>
    <row r="40" spans="1:6" x14ac:dyDescent="0.3">
      <c r="A40" s="91">
        <v>43297.8125</v>
      </c>
      <c r="B40">
        <v>2.82</v>
      </c>
      <c r="C40">
        <v>42</v>
      </c>
      <c r="D40" s="91">
        <v>44227.854166666664</v>
      </c>
      <c r="E40" s="92" t="s">
        <v>38</v>
      </c>
      <c r="F40" s="92" t="s">
        <v>39</v>
      </c>
    </row>
    <row r="41" spans="1:6" x14ac:dyDescent="0.3">
      <c r="A41" s="91">
        <v>43297.833333333336</v>
      </c>
      <c r="B41">
        <v>2.75</v>
      </c>
      <c r="C41">
        <v>43</v>
      </c>
      <c r="D41" s="91">
        <v>44227.875</v>
      </c>
      <c r="E41" s="92" t="s">
        <v>38</v>
      </c>
      <c r="F41" s="92" t="s">
        <v>39</v>
      </c>
    </row>
    <row r="42" spans="1:6" x14ac:dyDescent="0.3">
      <c r="A42" s="91">
        <v>43297.854166666664</v>
      </c>
      <c r="B42">
        <v>2.75</v>
      </c>
      <c r="C42">
        <v>44</v>
      </c>
      <c r="D42" s="91">
        <v>44227.895833333336</v>
      </c>
      <c r="E42" s="92" t="s">
        <v>38</v>
      </c>
      <c r="F42" s="92" t="s">
        <v>39</v>
      </c>
    </row>
    <row r="43" spans="1:6" x14ac:dyDescent="0.3">
      <c r="A43" s="91">
        <v>43297.875</v>
      </c>
      <c r="B43">
        <v>2.63</v>
      </c>
      <c r="C43">
        <v>45</v>
      </c>
      <c r="D43" s="91">
        <v>44227.916666666664</v>
      </c>
      <c r="E43" s="92" t="s">
        <v>38</v>
      </c>
      <c r="F43" s="92" t="s">
        <v>39</v>
      </c>
    </row>
    <row r="44" spans="1:6" x14ac:dyDescent="0.3">
      <c r="A44" s="91">
        <v>43297.895833333336</v>
      </c>
      <c r="B44">
        <v>2.37</v>
      </c>
      <c r="C44">
        <v>46</v>
      </c>
      <c r="D44" s="91">
        <v>44227.9375</v>
      </c>
      <c r="E44" s="92" t="s">
        <v>38</v>
      </c>
      <c r="F44" s="92" t="s">
        <v>39</v>
      </c>
    </row>
    <row r="45" spans="1:6" x14ac:dyDescent="0.3">
      <c r="A45" s="91">
        <v>43297.916666666664</v>
      </c>
      <c r="B45">
        <v>2.09</v>
      </c>
      <c r="C45">
        <v>47</v>
      </c>
      <c r="D45" s="91">
        <v>44227.958333333336</v>
      </c>
      <c r="E45" s="92" t="s">
        <v>38</v>
      </c>
      <c r="F45" s="92" t="s">
        <v>39</v>
      </c>
    </row>
    <row r="46" spans="1:6" x14ac:dyDescent="0.3">
      <c r="A46" s="91">
        <v>43297.9375</v>
      </c>
      <c r="B46">
        <v>1.86</v>
      </c>
      <c r="C46">
        <v>48</v>
      </c>
      <c r="D46" s="91">
        <v>44227.979166666664</v>
      </c>
      <c r="E46" s="92" t="s">
        <v>38</v>
      </c>
      <c r="F46" s="92" t="s">
        <v>39</v>
      </c>
    </row>
    <row r="47" spans="1:6" x14ac:dyDescent="0.3">
      <c r="A47" s="91">
        <v>43297.958333333336</v>
      </c>
      <c r="B47">
        <v>1.82</v>
      </c>
      <c r="C47">
        <v>1</v>
      </c>
      <c r="D47" s="91">
        <v>44227</v>
      </c>
      <c r="E47" s="92" t="s">
        <v>38</v>
      </c>
      <c r="F47" s="92" t="s">
        <v>39</v>
      </c>
    </row>
    <row r="48" spans="1:6" x14ac:dyDescent="0.3">
      <c r="A48" s="91">
        <v>43297.979166666664</v>
      </c>
      <c r="B48">
        <v>1.74</v>
      </c>
      <c r="C48">
        <v>2</v>
      </c>
      <c r="D48" s="91">
        <v>44227.020833333336</v>
      </c>
      <c r="E48" s="92" t="s">
        <v>38</v>
      </c>
      <c r="F48" s="92" t="s">
        <v>39</v>
      </c>
    </row>
    <row r="49" spans="1:6" x14ac:dyDescent="0.3">
      <c r="A49" s="91">
        <v>43298</v>
      </c>
      <c r="B49">
        <v>1.71</v>
      </c>
      <c r="C49">
        <v>3</v>
      </c>
      <c r="D49" s="91">
        <v>44227.041666666664</v>
      </c>
      <c r="E49" s="92" t="s">
        <v>38</v>
      </c>
      <c r="F49" s="92" t="s">
        <v>39</v>
      </c>
    </row>
    <row r="50" spans="1:6" x14ac:dyDescent="0.3">
      <c r="A50" s="91">
        <v>43298.020833333336</v>
      </c>
      <c r="B50">
        <v>1.61</v>
      </c>
      <c r="C50">
        <v>4</v>
      </c>
      <c r="D50" s="91">
        <v>44227.0625</v>
      </c>
      <c r="E50" s="92" t="s">
        <v>38</v>
      </c>
      <c r="F50" s="92" t="s">
        <v>39</v>
      </c>
    </row>
    <row r="51" spans="1:6" x14ac:dyDescent="0.3">
      <c r="A51" s="91">
        <v>43298.041666666664</v>
      </c>
      <c r="B51">
        <v>1.56</v>
      </c>
      <c r="C51">
        <v>5</v>
      </c>
      <c r="D51" s="91">
        <v>44227.083333333336</v>
      </c>
      <c r="E51" s="92" t="s">
        <v>38</v>
      </c>
      <c r="F51" s="92" t="s">
        <v>39</v>
      </c>
    </row>
    <row r="52" spans="1:6" x14ac:dyDescent="0.3">
      <c r="A52" s="91">
        <v>43298.0625</v>
      </c>
      <c r="B52">
        <v>1.47</v>
      </c>
      <c r="C52">
        <v>6</v>
      </c>
      <c r="D52" s="91">
        <v>44227.104166666664</v>
      </c>
      <c r="E52" s="92" t="s">
        <v>38</v>
      </c>
      <c r="F52" s="92" t="s">
        <v>39</v>
      </c>
    </row>
    <row r="53" spans="1:6" x14ac:dyDescent="0.3">
      <c r="A53" s="91">
        <v>43298.083333333336</v>
      </c>
      <c r="B53">
        <v>1.47</v>
      </c>
      <c r="C53">
        <v>7</v>
      </c>
      <c r="D53" s="91">
        <v>44227.125</v>
      </c>
      <c r="E53" s="92" t="s">
        <v>38</v>
      </c>
      <c r="F53" s="92" t="s">
        <v>39</v>
      </c>
    </row>
    <row r="54" spans="1:6" x14ac:dyDescent="0.3">
      <c r="A54" s="91">
        <v>43298.104166666664</v>
      </c>
      <c r="B54">
        <v>1.47</v>
      </c>
      <c r="C54">
        <v>8</v>
      </c>
      <c r="D54" s="91">
        <v>44227.145833333336</v>
      </c>
      <c r="E54" s="92" t="s">
        <v>38</v>
      </c>
      <c r="F54" s="92" t="s">
        <v>39</v>
      </c>
    </row>
    <row r="55" spans="1:6" x14ac:dyDescent="0.3">
      <c r="A55" s="91">
        <v>43298.125</v>
      </c>
      <c r="B55">
        <v>1.47</v>
      </c>
      <c r="C55">
        <v>9</v>
      </c>
      <c r="D55" s="91">
        <v>44227.166666666664</v>
      </c>
      <c r="E55" s="92" t="s">
        <v>38</v>
      </c>
      <c r="F55" s="92" t="s">
        <v>39</v>
      </c>
    </row>
    <row r="56" spans="1:6" x14ac:dyDescent="0.3">
      <c r="A56" s="91">
        <v>43298.145833333336</v>
      </c>
      <c r="B56">
        <v>1.47</v>
      </c>
      <c r="C56">
        <v>10</v>
      </c>
      <c r="D56" s="91">
        <v>44227.1875</v>
      </c>
      <c r="E56" s="92" t="s">
        <v>38</v>
      </c>
      <c r="F56" s="92" t="s">
        <v>39</v>
      </c>
    </row>
    <row r="57" spans="1:6" x14ac:dyDescent="0.3">
      <c r="A57" s="91">
        <v>43298.166666666664</v>
      </c>
      <c r="B57">
        <v>1.59</v>
      </c>
      <c r="C57">
        <v>11</v>
      </c>
      <c r="D57" s="91">
        <v>44227.208333333336</v>
      </c>
      <c r="E57" s="92" t="s">
        <v>38</v>
      </c>
      <c r="F57" s="92" t="s">
        <v>39</v>
      </c>
    </row>
    <row r="58" spans="1:6" x14ac:dyDescent="0.3">
      <c r="A58" s="91">
        <v>43298.1875</v>
      </c>
      <c r="B58">
        <v>1.67</v>
      </c>
      <c r="C58">
        <v>12</v>
      </c>
      <c r="D58" s="91">
        <v>44227.229166666664</v>
      </c>
      <c r="E58" s="92" t="s">
        <v>38</v>
      </c>
      <c r="F58" s="92" t="s">
        <v>39</v>
      </c>
    </row>
    <row r="59" spans="1:6" x14ac:dyDescent="0.3">
      <c r="A59" s="91">
        <v>43298.208333333336</v>
      </c>
      <c r="B59">
        <v>1.99</v>
      </c>
      <c r="C59">
        <v>13</v>
      </c>
      <c r="D59" s="91">
        <v>44227.25</v>
      </c>
      <c r="E59" s="92" t="s">
        <v>38</v>
      </c>
      <c r="F59" s="92" t="s">
        <v>39</v>
      </c>
    </row>
    <row r="60" spans="1:6" x14ac:dyDescent="0.3">
      <c r="A60" s="91">
        <v>43298.229166666664</v>
      </c>
      <c r="B60">
        <v>2.2400000000000002</v>
      </c>
      <c r="C60">
        <v>14</v>
      </c>
      <c r="D60" s="91">
        <v>44227.270833333336</v>
      </c>
      <c r="E60" s="92" t="s">
        <v>38</v>
      </c>
      <c r="F60" s="92" t="s">
        <v>39</v>
      </c>
    </row>
    <row r="61" spans="1:6" x14ac:dyDescent="0.3">
      <c r="A61" s="91">
        <v>43298.25</v>
      </c>
      <c r="B61">
        <v>2.62</v>
      </c>
      <c r="C61">
        <v>15</v>
      </c>
      <c r="D61" s="91">
        <v>44227.291666666664</v>
      </c>
      <c r="E61" s="92" t="s">
        <v>38</v>
      </c>
      <c r="F61" s="92" t="s">
        <v>39</v>
      </c>
    </row>
    <row r="62" spans="1:6" x14ac:dyDescent="0.3">
      <c r="A62" s="91">
        <v>43298.270833333336</v>
      </c>
      <c r="B62">
        <v>2.8</v>
      </c>
      <c r="C62">
        <v>16</v>
      </c>
      <c r="D62" s="91">
        <v>44227.3125</v>
      </c>
      <c r="E62" s="92" t="s">
        <v>38</v>
      </c>
      <c r="F62" s="92" t="s">
        <v>39</v>
      </c>
    </row>
    <row r="63" spans="1:6" x14ac:dyDescent="0.3">
      <c r="A63" s="91">
        <v>43298.291666666664</v>
      </c>
      <c r="B63">
        <v>2.89</v>
      </c>
      <c r="C63">
        <v>17</v>
      </c>
      <c r="D63" s="91">
        <v>44227.333333333336</v>
      </c>
      <c r="E63" s="92" t="s">
        <v>38</v>
      </c>
      <c r="F63" s="92" t="s">
        <v>39</v>
      </c>
    </row>
    <row r="64" spans="1:6" x14ac:dyDescent="0.3">
      <c r="A64" s="91">
        <v>43298.3125</v>
      </c>
      <c r="B64">
        <v>2.82</v>
      </c>
      <c r="C64">
        <v>18</v>
      </c>
      <c r="D64" s="91">
        <v>44227.354166666664</v>
      </c>
      <c r="E64" s="92" t="s">
        <v>38</v>
      </c>
      <c r="F64" s="92" t="s">
        <v>39</v>
      </c>
    </row>
    <row r="65" spans="1:6" x14ac:dyDescent="0.3">
      <c r="A65" s="91">
        <v>43298.333333333336</v>
      </c>
      <c r="B65">
        <v>2.84</v>
      </c>
      <c r="C65">
        <v>19</v>
      </c>
      <c r="D65" s="91">
        <v>44227.375</v>
      </c>
      <c r="E65" s="92" t="s">
        <v>38</v>
      </c>
      <c r="F65" s="92" t="s">
        <v>39</v>
      </c>
    </row>
    <row r="66" spans="1:6" x14ac:dyDescent="0.3">
      <c r="A66" s="91">
        <v>43298.354166666664</v>
      </c>
      <c r="B66">
        <v>2.72</v>
      </c>
      <c r="C66">
        <v>20</v>
      </c>
      <c r="D66" s="91">
        <v>44227.395833333336</v>
      </c>
      <c r="E66" s="92" t="s">
        <v>38</v>
      </c>
      <c r="F66" s="92" t="s">
        <v>39</v>
      </c>
    </row>
    <row r="67" spans="1:6" x14ac:dyDescent="0.3">
      <c r="A67" s="91">
        <v>43298.375</v>
      </c>
      <c r="B67">
        <v>2.57</v>
      </c>
      <c r="C67">
        <v>21</v>
      </c>
      <c r="D67" s="91">
        <v>44227.416666666664</v>
      </c>
      <c r="E67" s="92" t="s">
        <v>38</v>
      </c>
      <c r="F67" s="92" t="s">
        <v>39</v>
      </c>
    </row>
    <row r="68" spans="1:6" x14ac:dyDescent="0.3">
      <c r="A68" s="91">
        <v>43298.395833333336</v>
      </c>
      <c r="B68">
        <v>2.54</v>
      </c>
      <c r="C68">
        <v>22</v>
      </c>
      <c r="D68" s="91">
        <v>44227.4375</v>
      </c>
      <c r="E68" s="92" t="s">
        <v>38</v>
      </c>
      <c r="F68" s="92" t="s">
        <v>39</v>
      </c>
    </row>
    <row r="69" spans="1:6" x14ac:dyDescent="0.3">
      <c r="A69" s="91">
        <v>43298.416666666664</v>
      </c>
      <c r="B69">
        <v>2.34</v>
      </c>
      <c r="C69">
        <v>23</v>
      </c>
      <c r="D69" s="91">
        <v>44227.458333333336</v>
      </c>
      <c r="E69" s="92" t="s">
        <v>38</v>
      </c>
      <c r="F69" s="92" t="s">
        <v>39</v>
      </c>
    </row>
    <row r="70" spans="1:6" x14ac:dyDescent="0.3">
      <c r="A70" s="91">
        <v>43298.4375</v>
      </c>
      <c r="B70">
        <v>2.38</v>
      </c>
      <c r="C70">
        <v>24</v>
      </c>
      <c r="D70" s="91">
        <v>44227.479166666664</v>
      </c>
      <c r="E70" s="92" t="s">
        <v>38</v>
      </c>
      <c r="F70" s="92" t="s">
        <v>39</v>
      </c>
    </row>
    <row r="71" spans="1:6" x14ac:dyDescent="0.3">
      <c r="A71" s="91">
        <v>43298.458333333336</v>
      </c>
      <c r="B71">
        <v>2.5299999999999998</v>
      </c>
      <c r="C71">
        <v>25</v>
      </c>
      <c r="D71" s="91">
        <v>44227.5</v>
      </c>
      <c r="E71" s="92" t="s">
        <v>38</v>
      </c>
      <c r="F71" s="92" t="s">
        <v>39</v>
      </c>
    </row>
    <row r="72" spans="1:6" x14ac:dyDescent="0.3">
      <c r="A72" s="91">
        <v>43298.479166666664</v>
      </c>
      <c r="B72">
        <v>2.5099999999999998</v>
      </c>
      <c r="C72">
        <v>26</v>
      </c>
      <c r="D72" s="91">
        <v>44227.520833333336</v>
      </c>
      <c r="E72" s="92" t="s">
        <v>38</v>
      </c>
      <c r="F72" s="92" t="s">
        <v>39</v>
      </c>
    </row>
    <row r="73" spans="1:6" x14ac:dyDescent="0.3">
      <c r="A73" s="91">
        <v>43298.5</v>
      </c>
      <c r="B73">
        <v>2.5099999999999998</v>
      </c>
      <c r="C73">
        <v>27</v>
      </c>
      <c r="D73" s="91">
        <v>44227.541666666664</v>
      </c>
      <c r="E73" s="92" t="s">
        <v>38</v>
      </c>
      <c r="F73" s="92" t="s">
        <v>39</v>
      </c>
    </row>
    <row r="74" spans="1:6" x14ac:dyDescent="0.3">
      <c r="A74" s="91">
        <v>43298.520833333336</v>
      </c>
      <c r="B74">
        <v>2.38</v>
      </c>
      <c r="C74">
        <v>28</v>
      </c>
      <c r="D74" s="91">
        <v>44227.5625</v>
      </c>
      <c r="E74" s="92" t="s">
        <v>38</v>
      </c>
      <c r="F74" s="92" t="s">
        <v>39</v>
      </c>
    </row>
    <row r="75" spans="1:6" x14ac:dyDescent="0.3">
      <c r="A75" s="91">
        <v>43298.541666666664</v>
      </c>
      <c r="B75">
        <v>2.27</v>
      </c>
      <c r="C75">
        <v>29</v>
      </c>
      <c r="D75" s="91">
        <v>44227.583333333336</v>
      </c>
      <c r="E75" s="92" t="s">
        <v>38</v>
      </c>
      <c r="F75" s="92" t="s">
        <v>39</v>
      </c>
    </row>
    <row r="76" spans="1:6" x14ac:dyDescent="0.3">
      <c r="A76" s="91">
        <v>43298.5625</v>
      </c>
      <c r="B76">
        <v>2.1800000000000002</v>
      </c>
      <c r="C76">
        <v>30</v>
      </c>
      <c r="D76" s="91">
        <v>44227.604166666664</v>
      </c>
      <c r="E76" s="92" t="s">
        <v>38</v>
      </c>
      <c r="F76" s="92" t="s">
        <v>39</v>
      </c>
    </row>
    <row r="77" spans="1:6" x14ac:dyDescent="0.3">
      <c r="A77" s="91">
        <v>43298.583333333336</v>
      </c>
      <c r="B77">
        <v>2.2599999999999998</v>
      </c>
      <c r="C77">
        <v>31</v>
      </c>
      <c r="D77" s="91">
        <v>44227.625</v>
      </c>
      <c r="E77" s="92" t="s">
        <v>38</v>
      </c>
      <c r="F77" s="92" t="s">
        <v>39</v>
      </c>
    </row>
    <row r="78" spans="1:6" x14ac:dyDescent="0.3">
      <c r="A78" s="91">
        <v>43298.604166666664</v>
      </c>
      <c r="B78">
        <v>2.35</v>
      </c>
      <c r="C78">
        <v>32</v>
      </c>
      <c r="D78" s="91">
        <v>44227.645833333336</v>
      </c>
      <c r="E78" s="92" t="s">
        <v>38</v>
      </c>
      <c r="F78" s="92" t="s">
        <v>39</v>
      </c>
    </row>
    <row r="79" spans="1:6" x14ac:dyDescent="0.3">
      <c r="A79" s="91">
        <v>43298.625</v>
      </c>
      <c r="B79">
        <v>2.56</v>
      </c>
      <c r="C79">
        <v>33</v>
      </c>
      <c r="D79" s="91">
        <v>44227.666666666664</v>
      </c>
      <c r="E79" s="92" t="s">
        <v>38</v>
      </c>
      <c r="F79" s="92" t="s">
        <v>39</v>
      </c>
    </row>
    <row r="80" spans="1:6" x14ac:dyDescent="0.3">
      <c r="A80" s="91">
        <v>43298.645833333336</v>
      </c>
      <c r="B80">
        <v>2.92</v>
      </c>
      <c r="C80">
        <v>34</v>
      </c>
      <c r="D80" s="91">
        <v>44227.6875</v>
      </c>
      <c r="E80" s="92" t="s">
        <v>38</v>
      </c>
      <c r="F80" s="92" t="s">
        <v>39</v>
      </c>
    </row>
    <row r="81" spans="1:6" x14ac:dyDescent="0.3">
      <c r="A81" s="91">
        <v>43298.666666666664</v>
      </c>
      <c r="B81">
        <v>3.09</v>
      </c>
      <c r="C81">
        <v>35</v>
      </c>
      <c r="D81" s="91">
        <v>44227.708333333336</v>
      </c>
      <c r="E81" s="92" t="s">
        <v>38</v>
      </c>
      <c r="F81" s="92" t="s">
        <v>39</v>
      </c>
    </row>
    <row r="82" spans="1:6" x14ac:dyDescent="0.3">
      <c r="A82" s="91">
        <v>43298.6875</v>
      </c>
      <c r="B82">
        <v>3.11</v>
      </c>
      <c r="C82">
        <v>36</v>
      </c>
      <c r="D82" s="91">
        <v>44227.729166666664</v>
      </c>
      <c r="E82" s="92" t="s">
        <v>38</v>
      </c>
      <c r="F82" s="92" t="s">
        <v>39</v>
      </c>
    </row>
    <row r="83" spans="1:6" x14ac:dyDescent="0.3">
      <c r="A83" s="91">
        <v>43298.708333333336</v>
      </c>
      <c r="B83">
        <v>3.24</v>
      </c>
      <c r="C83">
        <v>37</v>
      </c>
      <c r="D83" s="91">
        <v>44227.75</v>
      </c>
      <c r="E83" s="92" t="s">
        <v>38</v>
      </c>
      <c r="F83" s="92" t="s">
        <v>39</v>
      </c>
    </row>
    <row r="84" spans="1:6" x14ac:dyDescent="0.3">
      <c r="A84" s="91">
        <v>43298.729166666664</v>
      </c>
      <c r="B84">
        <v>3.21</v>
      </c>
      <c r="C84">
        <v>38</v>
      </c>
      <c r="D84" s="91">
        <v>44227.770833333336</v>
      </c>
      <c r="E84" s="92" t="s">
        <v>38</v>
      </c>
      <c r="F84" s="92" t="s">
        <v>39</v>
      </c>
    </row>
    <row r="85" spans="1:6" x14ac:dyDescent="0.3">
      <c r="A85" s="91">
        <v>43298.75</v>
      </c>
      <c r="B85">
        <v>3.15</v>
      </c>
      <c r="C85">
        <v>39</v>
      </c>
      <c r="D85" s="91">
        <v>44227.791666666664</v>
      </c>
      <c r="E85" s="92" t="s">
        <v>38</v>
      </c>
      <c r="F85" s="92" t="s">
        <v>39</v>
      </c>
    </row>
    <row r="86" spans="1:6" x14ac:dyDescent="0.3">
      <c r="A86" s="91">
        <v>43298.770833333336</v>
      </c>
      <c r="B86">
        <v>3.05</v>
      </c>
      <c r="C86">
        <v>40</v>
      </c>
      <c r="D86" s="91">
        <v>44227.8125</v>
      </c>
      <c r="E86" s="92" t="s">
        <v>38</v>
      </c>
      <c r="F86" s="92" t="s">
        <v>39</v>
      </c>
    </row>
    <row r="87" spans="1:6" x14ac:dyDescent="0.3">
      <c r="A87" s="91">
        <v>43298.791666666664</v>
      </c>
      <c r="B87">
        <v>3</v>
      </c>
      <c r="C87">
        <v>41</v>
      </c>
      <c r="D87" s="91">
        <v>44227.833333333336</v>
      </c>
      <c r="E87" s="92" t="s">
        <v>38</v>
      </c>
      <c r="F87" s="92" t="s">
        <v>39</v>
      </c>
    </row>
    <row r="88" spans="1:6" x14ac:dyDescent="0.3">
      <c r="A88" s="91">
        <v>43298.8125</v>
      </c>
      <c r="B88">
        <v>2.89</v>
      </c>
      <c r="C88">
        <v>42</v>
      </c>
      <c r="D88" s="91">
        <v>44227.854166666664</v>
      </c>
      <c r="E88" s="92" t="s">
        <v>38</v>
      </c>
      <c r="F88" s="92" t="s">
        <v>39</v>
      </c>
    </row>
    <row r="89" spans="1:6" x14ac:dyDescent="0.3">
      <c r="A89" s="91">
        <v>43298.833333333336</v>
      </c>
      <c r="B89">
        <v>2.82</v>
      </c>
      <c r="C89">
        <v>43</v>
      </c>
      <c r="D89" s="91">
        <v>44227.875</v>
      </c>
      <c r="E89" s="92" t="s">
        <v>38</v>
      </c>
      <c r="F89" s="92" t="s">
        <v>39</v>
      </c>
    </row>
    <row r="90" spans="1:6" x14ac:dyDescent="0.3">
      <c r="A90" s="91">
        <v>43298.854166666664</v>
      </c>
      <c r="B90">
        <v>2.84</v>
      </c>
      <c r="C90">
        <v>44</v>
      </c>
      <c r="D90" s="91">
        <v>44227.895833333336</v>
      </c>
      <c r="E90" s="92" t="s">
        <v>38</v>
      </c>
      <c r="F90" s="92" t="s">
        <v>39</v>
      </c>
    </row>
    <row r="91" spans="1:6" x14ac:dyDescent="0.3">
      <c r="A91" s="91">
        <v>43298.875</v>
      </c>
      <c r="B91">
        <v>2.64</v>
      </c>
      <c r="C91">
        <v>45</v>
      </c>
      <c r="D91" s="91">
        <v>44227.916666666664</v>
      </c>
      <c r="E91" s="92" t="s">
        <v>38</v>
      </c>
      <c r="F91" s="92" t="s">
        <v>39</v>
      </c>
    </row>
    <row r="92" spans="1:6" x14ac:dyDescent="0.3">
      <c r="A92" s="91">
        <v>43298.895833333336</v>
      </c>
      <c r="B92">
        <v>2.37</v>
      </c>
      <c r="C92">
        <v>46</v>
      </c>
      <c r="D92" s="91">
        <v>44227.9375</v>
      </c>
      <c r="E92" s="92" t="s">
        <v>38</v>
      </c>
      <c r="F92" s="92" t="s">
        <v>39</v>
      </c>
    </row>
    <row r="93" spans="1:6" x14ac:dyDescent="0.3">
      <c r="A93" s="91">
        <v>43298.916666666664</v>
      </c>
      <c r="B93">
        <v>2.0699999999999998</v>
      </c>
      <c r="C93">
        <v>47</v>
      </c>
      <c r="D93" s="91">
        <v>44227.958333333336</v>
      </c>
      <c r="E93" s="92" t="s">
        <v>38</v>
      </c>
      <c r="F93" s="92" t="s">
        <v>39</v>
      </c>
    </row>
    <row r="94" spans="1:6" x14ac:dyDescent="0.3">
      <c r="A94" s="91">
        <v>43298.9375</v>
      </c>
      <c r="B94">
        <v>1.81</v>
      </c>
      <c r="C94">
        <v>48</v>
      </c>
      <c r="D94" s="91">
        <v>44227.979166666664</v>
      </c>
      <c r="E94" s="92" t="s">
        <v>38</v>
      </c>
      <c r="F94" s="92" t="s">
        <v>39</v>
      </c>
    </row>
    <row r="95" spans="1:6" x14ac:dyDescent="0.3">
      <c r="A95" s="91">
        <v>43298.958333333336</v>
      </c>
      <c r="B95">
        <v>1.77</v>
      </c>
      <c r="C95">
        <v>1</v>
      </c>
      <c r="D95" s="91">
        <v>44227</v>
      </c>
      <c r="E95" s="92" t="s">
        <v>38</v>
      </c>
      <c r="F95" s="92" t="s">
        <v>39</v>
      </c>
    </row>
    <row r="96" spans="1:6" x14ac:dyDescent="0.3">
      <c r="A96" s="91">
        <v>43298.979166666664</v>
      </c>
      <c r="B96">
        <v>1.65</v>
      </c>
      <c r="C96">
        <v>2</v>
      </c>
      <c r="D96" s="91">
        <v>44227.020833333336</v>
      </c>
      <c r="E96" s="92" t="s">
        <v>38</v>
      </c>
      <c r="F96" s="92" t="s">
        <v>39</v>
      </c>
    </row>
    <row r="97" spans="1:6" x14ac:dyDescent="0.3">
      <c r="A97" s="91">
        <v>43299</v>
      </c>
      <c r="B97">
        <v>1.65</v>
      </c>
      <c r="C97">
        <v>3</v>
      </c>
      <c r="D97" s="91">
        <v>44227.041666666664</v>
      </c>
      <c r="E97" s="92" t="s">
        <v>38</v>
      </c>
      <c r="F97" s="92" t="s">
        <v>39</v>
      </c>
    </row>
    <row r="98" spans="1:6" x14ac:dyDescent="0.3">
      <c r="A98" s="91">
        <v>43299.020833333336</v>
      </c>
      <c r="B98">
        <v>1.61</v>
      </c>
      <c r="C98">
        <v>4</v>
      </c>
      <c r="D98" s="91">
        <v>44227.0625</v>
      </c>
      <c r="E98" s="92" t="s">
        <v>38</v>
      </c>
      <c r="F98" s="92" t="s">
        <v>39</v>
      </c>
    </row>
    <row r="99" spans="1:6" x14ac:dyDescent="0.3">
      <c r="A99" s="91">
        <v>43299.041666666664</v>
      </c>
      <c r="B99">
        <v>1.53</v>
      </c>
      <c r="C99">
        <v>5</v>
      </c>
      <c r="D99" s="91">
        <v>44227.083333333336</v>
      </c>
      <c r="E99" s="92" t="s">
        <v>38</v>
      </c>
      <c r="F99" s="92" t="s">
        <v>39</v>
      </c>
    </row>
    <row r="100" spans="1:6" x14ac:dyDescent="0.3">
      <c r="A100" s="91">
        <v>43299.0625</v>
      </c>
      <c r="B100">
        <v>1.47</v>
      </c>
      <c r="C100">
        <v>6</v>
      </c>
      <c r="D100" s="91">
        <v>44227.104166666664</v>
      </c>
      <c r="E100" s="92" t="s">
        <v>38</v>
      </c>
      <c r="F100" s="92" t="s">
        <v>39</v>
      </c>
    </row>
    <row r="101" spans="1:6" x14ac:dyDescent="0.3">
      <c r="A101" s="91">
        <v>43299.083333333336</v>
      </c>
      <c r="B101">
        <v>1.47</v>
      </c>
      <c r="C101">
        <v>7</v>
      </c>
      <c r="D101" s="91">
        <v>44227.125</v>
      </c>
      <c r="E101" s="92" t="s">
        <v>38</v>
      </c>
      <c r="F101" s="92" t="s">
        <v>39</v>
      </c>
    </row>
    <row r="102" spans="1:6" x14ac:dyDescent="0.3">
      <c r="A102" s="91">
        <v>43299.104166666664</v>
      </c>
      <c r="B102">
        <v>1.46</v>
      </c>
      <c r="C102">
        <v>8</v>
      </c>
      <c r="D102" s="91">
        <v>44227.145833333336</v>
      </c>
      <c r="E102" s="92" t="s">
        <v>38</v>
      </c>
      <c r="F102" s="92" t="s">
        <v>39</v>
      </c>
    </row>
    <row r="103" spans="1:6" x14ac:dyDescent="0.3">
      <c r="A103" s="91">
        <v>43299.125</v>
      </c>
      <c r="B103">
        <v>1.47</v>
      </c>
      <c r="C103">
        <v>9</v>
      </c>
      <c r="D103" s="91">
        <v>44227.166666666664</v>
      </c>
      <c r="E103" s="92" t="s">
        <v>38</v>
      </c>
      <c r="F103" s="92" t="s">
        <v>39</v>
      </c>
    </row>
    <row r="104" spans="1:6" x14ac:dyDescent="0.3">
      <c r="A104" s="91">
        <v>43299.145833333336</v>
      </c>
      <c r="B104">
        <v>1.47</v>
      </c>
      <c r="C104">
        <v>10</v>
      </c>
      <c r="D104" s="91">
        <v>44227.1875</v>
      </c>
      <c r="E104" s="92" t="s">
        <v>38</v>
      </c>
      <c r="F104" s="92" t="s">
        <v>39</v>
      </c>
    </row>
    <row r="105" spans="1:6" x14ac:dyDescent="0.3">
      <c r="A105" s="91">
        <v>43299.166666666664</v>
      </c>
      <c r="B105">
        <v>1.59</v>
      </c>
      <c r="C105">
        <v>11</v>
      </c>
      <c r="D105" s="91">
        <v>44227.208333333336</v>
      </c>
      <c r="E105" s="92" t="s">
        <v>38</v>
      </c>
      <c r="F105" s="92" t="s">
        <v>39</v>
      </c>
    </row>
    <row r="106" spans="1:6" x14ac:dyDescent="0.3">
      <c r="A106" s="91">
        <v>43299.1875</v>
      </c>
      <c r="B106">
        <v>1.66</v>
      </c>
      <c r="C106">
        <v>12</v>
      </c>
      <c r="D106" s="91">
        <v>44227.229166666664</v>
      </c>
      <c r="E106" s="92" t="s">
        <v>38</v>
      </c>
      <c r="F106" s="92" t="s">
        <v>39</v>
      </c>
    </row>
    <row r="107" spans="1:6" x14ac:dyDescent="0.3">
      <c r="A107" s="91">
        <v>43299.208333333336</v>
      </c>
      <c r="B107">
        <v>1.94</v>
      </c>
      <c r="C107">
        <v>13</v>
      </c>
      <c r="D107" s="91">
        <v>44227.25</v>
      </c>
      <c r="E107" s="92" t="s">
        <v>38</v>
      </c>
      <c r="F107" s="92" t="s">
        <v>39</v>
      </c>
    </row>
    <row r="108" spans="1:6" x14ac:dyDescent="0.3">
      <c r="A108" s="91">
        <v>43299.229166666664</v>
      </c>
      <c r="B108">
        <v>2.2400000000000002</v>
      </c>
      <c r="C108">
        <v>14</v>
      </c>
      <c r="D108" s="91">
        <v>44227.270833333336</v>
      </c>
      <c r="E108" s="92" t="s">
        <v>38</v>
      </c>
      <c r="F108" s="92" t="s">
        <v>39</v>
      </c>
    </row>
    <row r="109" spans="1:6" x14ac:dyDescent="0.3">
      <c r="A109" s="91">
        <v>43299.25</v>
      </c>
      <c r="B109">
        <v>2.67</v>
      </c>
      <c r="C109">
        <v>15</v>
      </c>
      <c r="D109" s="91">
        <v>44227.291666666664</v>
      </c>
      <c r="E109" s="92" t="s">
        <v>38</v>
      </c>
      <c r="F109" s="92" t="s">
        <v>39</v>
      </c>
    </row>
    <row r="110" spans="1:6" x14ac:dyDescent="0.3">
      <c r="A110" s="91">
        <v>43299.270833333336</v>
      </c>
      <c r="B110">
        <v>2.91</v>
      </c>
      <c r="C110">
        <v>16</v>
      </c>
      <c r="D110" s="91">
        <v>44227.3125</v>
      </c>
      <c r="E110" s="92" t="s">
        <v>38</v>
      </c>
      <c r="F110" s="92" t="s">
        <v>39</v>
      </c>
    </row>
    <row r="111" spans="1:6" x14ac:dyDescent="0.3">
      <c r="A111" s="91">
        <v>43299.291666666664</v>
      </c>
      <c r="B111">
        <v>2.95</v>
      </c>
      <c r="C111">
        <v>17</v>
      </c>
      <c r="D111" s="91">
        <v>44227.333333333336</v>
      </c>
      <c r="E111" s="92" t="s">
        <v>38</v>
      </c>
      <c r="F111" s="92" t="s">
        <v>39</v>
      </c>
    </row>
    <row r="112" spans="1:6" x14ac:dyDescent="0.3">
      <c r="A112" s="91">
        <v>43299.3125</v>
      </c>
      <c r="B112">
        <v>2.95</v>
      </c>
      <c r="C112">
        <v>18</v>
      </c>
      <c r="D112" s="91">
        <v>44227.354166666664</v>
      </c>
      <c r="E112" s="92" t="s">
        <v>38</v>
      </c>
      <c r="F112" s="92" t="s">
        <v>39</v>
      </c>
    </row>
    <row r="113" spans="1:6" x14ac:dyDescent="0.3">
      <c r="A113" s="91">
        <v>43299.333333333336</v>
      </c>
      <c r="B113">
        <v>2.95</v>
      </c>
      <c r="C113">
        <v>19</v>
      </c>
      <c r="D113" s="91">
        <v>44227.375</v>
      </c>
      <c r="E113" s="92" t="s">
        <v>38</v>
      </c>
      <c r="F113" s="92" t="s">
        <v>39</v>
      </c>
    </row>
    <row r="114" spans="1:6" x14ac:dyDescent="0.3">
      <c r="A114" s="91">
        <v>43299.354166666664</v>
      </c>
      <c r="B114">
        <v>3</v>
      </c>
      <c r="C114">
        <v>20</v>
      </c>
      <c r="D114" s="91">
        <v>44227.395833333336</v>
      </c>
      <c r="E114" s="92" t="s">
        <v>38</v>
      </c>
      <c r="F114" s="92" t="s">
        <v>39</v>
      </c>
    </row>
    <row r="115" spans="1:6" x14ac:dyDescent="0.3">
      <c r="A115" s="91">
        <v>43299.375</v>
      </c>
      <c r="B115">
        <v>2.82</v>
      </c>
      <c r="C115">
        <v>21</v>
      </c>
      <c r="D115" s="91">
        <v>44227.416666666664</v>
      </c>
      <c r="E115" s="92" t="s">
        <v>38</v>
      </c>
      <c r="F115" s="92" t="s">
        <v>39</v>
      </c>
    </row>
    <row r="116" spans="1:6" x14ac:dyDescent="0.3">
      <c r="A116" s="91">
        <v>43299.395833333336</v>
      </c>
      <c r="B116">
        <v>2.7</v>
      </c>
      <c r="C116">
        <v>22</v>
      </c>
      <c r="D116" s="91">
        <v>44227.4375</v>
      </c>
      <c r="E116" s="92" t="s">
        <v>38</v>
      </c>
      <c r="F116" s="92" t="s">
        <v>39</v>
      </c>
    </row>
    <row r="117" spans="1:6" x14ac:dyDescent="0.3">
      <c r="A117" s="91">
        <v>43299.416666666664</v>
      </c>
      <c r="B117">
        <v>2.78</v>
      </c>
      <c r="C117">
        <v>23</v>
      </c>
      <c r="D117" s="91">
        <v>44227.458333333336</v>
      </c>
      <c r="E117" s="92" t="s">
        <v>38</v>
      </c>
      <c r="F117" s="92" t="s">
        <v>39</v>
      </c>
    </row>
    <row r="118" spans="1:6" x14ac:dyDescent="0.3">
      <c r="A118" s="91">
        <v>43299.4375</v>
      </c>
      <c r="B118">
        <v>2.75</v>
      </c>
      <c r="C118">
        <v>24</v>
      </c>
      <c r="D118" s="91">
        <v>44227.479166666664</v>
      </c>
      <c r="E118" s="92" t="s">
        <v>38</v>
      </c>
      <c r="F118" s="92" t="s">
        <v>39</v>
      </c>
    </row>
    <row r="119" spans="1:6" x14ac:dyDescent="0.3">
      <c r="A119" s="91">
        <v>43299.458333333336</v>
      </c>
      <c r="B119">
        <v>2.73</v>
      </c>
      <c r="C119">
        <v>25</v>
      </c>
      <c r="D119" s="91">
        <v>44227.5</v>
      </c>
      <c r="E119" s="92" t="s">
        <v>38</v>
      </c>
      <c r="F119" s="92" t="s">
        <v>39</v>
      </c>
    </row>
    <row r="120" spans="1:6" x14ac:dyDescent="0.3">
      <c r="A120" s="91">
        <v>43299.479166666664</v>
      </c>
      <c r="B120">
        <v>2.62</v>
      </c>
      <c r="C120">
        <v>26</v>
      </c>
      <c r="D120" s="91">
        <v>44227.520833333336</v>
      </c>
      <c r="E120" s="92" t="s">
        <v>38</v>
      </c>
      <c r="F120" s="92" t="s">
        <v>39</v>
      </c>
    </row>
    <row r="121" spans="1:6" x14ac:dyDescent="0.3">
      <c r="A121" s="91">
        <v>43299.5</v>
      </c>
      <c r="B121">
        <v>2.46</v>
      </c>
      <c r="C121">
        <v>27</v>
      </c>
      <c r="D121" s="91">
        <v>44227.541666666664</v>
      </c>
      <c r="E121" s="92" t="s">
        <v>38</v>
      </c>
      <c r="F121" s="92" t="s">
        <v>39</v>
      </c>
    </row>
    <row r="122" spans="1:6" x14ac:dyDescent="0.3">
      <c r="A122" s="91">
        <v>43299.520833333336</v>
      </c>
      <c r="B122">
        <v>2.42</v>
      </c>
      <c r="C122">
        <v>28</v>
      </c>
      <c r="D122" s="91">
        <v>44227.5625</v>
      </c>
      <c r="E122" s="92" t="s">
        <v>38</v>
      </c>
      <c r="F122" s="92" t="s">
        <v>39</v>
      </c>
    </row>
    <row r="123" spans="1:6" x14ac:dyDescent="0.3">
      <c r="A123" s="91">
        <v>43299.541666666664</v>
      </c>
      <c r="B123">
        <v>2.42</v>
      </c>
      <c r="C123">
        <v>29</v>
      </c>
      <c r="D123" s="91">
        <v>44227.583333333336</v>
      </c>
      <c r="E123" s="92" t="s">
        <v>38</v>
      </c>
      <c r="F123" s="92" t="s">
        <v>39</v>
      </c>
    </row>
    <row r="124" spans="1:6" x14ac:dyDescent="0.3">
      <c r="A124" s="91">
        <v>43299.5625</v>
      </c>
      <c r="B124">
        <v>2.4</v>
      </c>
      <c r="C124">
        <v>30</v>
      </c>
      <c r="D124" s="91">
        <v>44227.604166666664</v>
      </c>
      <c r="E124" s="92" t="s">
        <v>38</v>
      </c>
      <c r="F124" s="92" t="s">
        <v>39</v>
      </c>
    </row>
    <row r="125" spans="1:6" x14ac:dyDescent="0.3">
      <c r="A125" s="91">
        <v>43299.583333333336</v>
      </c>
      <c r="B125">
        <v>2.37</v>
      </c>
      <c r="C125">
        <v>31</v>
      </c>
      <c r="D125" s="91">
        <v>44227.625</v>
      </c>
      <c r="E125" s="92" t="s">
        <v>38</v>
      </c>
      <c r="F125" s="92" t="s">
        <v>39</v>
      </c>
    </row>
    <row r="126" spans="1:6" x14ac:dyDescent="0.3">
      <c r="A126" s="91">
        <v>43299.604166666664</v>
      </c>
      <c r="B126">
        <v>2.48</v>
      </c>
      <c r="C126">
        <v>32</v>
      </c>
      <c r="D126" s="91">
        <v>44227.645833333336</v>
      </c>
      <c r="E126" s="92" t="s">
        <v>38</v>
      </c>
      <c r="F126" s="92" t="s">
        <v>39</v>
      </c>
    </row>
    <row r="127" spans="1:6" x14ac:dyDescent="0.3">
      <c r="A127" s="91">
        <v>43299.625</v>
      </c>
      <c r="B127">
        <v>2.74</v>
      </c>
      <c r="C127">
        <v>33</v>
      </c>
      <c r="D127" s="91">
        <v>44227.666666666664</v>
      </c>
      <c r="E127" s="92" t="s">
        <v>38</v>
      </c>
      <c r="F127" s="92" t="s">
        <v>39</v>
      </c>
    </row>
    <row r="128" spans="1:6" x14ac:dyDescent="0.3">
      <c r="A128" s="91">
        <v>43299.645833333336</v>
      </c>
      <c r="B128">
        <v>3.05</v>
      </c>
      <c r="C128">
        <v>34</v>
      </c>
      <c r="D128" s="91">
        <v>44227.6875</v>
      </c>
      <c r="E128" s="92" t="s">
        <v>38</v>
      </c>
      <c r="F128" s="92" t="s">
        <v>39</v>
      </c>
    </row>
    <row r="129" spans="1:6" x14ac:dyDescent="0.3">
      <c r="A129" s="91">
        <v>43299.666666666664</v>
      </c>
      <c r="B129">
        <v>3.18</v>
      </c>
      <c r="C129">
        <v>35</v>
      </c>
      <c r="D129" s="91">
        <v>44227.708333333336</v>
      </c>
      <c r="E129" s="92" t="s">
        <v>38</v>
      </c>
      <c r="F129" s="92" t="s">
        <v>39</v>
      </c>
    </row>
    <row r="130" spans="1:6" x14ac:dyDescent="0.3">
      <c r="A130" s="91">
        <v>43299.6875</v>
      </c>
      <c r="B130">
        <v>3.23</v>
      </c>
      <c r="C130">
        <v>36</v>
      </c>
      <c r="D130" s="91">
        <v>44227.729166666664</v>
      </c>
      <c r="E130" s="92" t="s">
        <v>38</v>
      </c>
      <c r="F130" s="92" t="s">
        <v>39</v>
      </c>
    </row>
    <row r="131" spans="1:6" x14ac:dyDescent="0.3">
      <c r="A131" s="91">
        <v>43299.708333333336</v>
      </c>
      <c r="B131">
        <v>3.1</v>
      </c>
      <c r="C131">
        <v>37</v>
      </c>
      <c r="D131" s="91">
        <v>44227.75</v>
      </c>
      <c r="E131" s="92" t="s">
        <v>38</v>
      </c>
      <c r="F131" s="92" t="s">
        <v>39</v>
      </c>
    </row>
    <row r="132" spans="1:6" x14ac:dyDescent="0.3">
      <c r="A132" s="91">
        <v>43299.729166666664</v>
      </c>
      <c r="B132">
        <v>3.22</v>
      </c>
      <c r="C132">
        <v>38</v>
      </c>
      <c r="D132" s="91">
        <v>44227.770833333336</v>
      </c>
      <c r="E132" s="92" t="s">
        <v>38</v>
      </c>
      <c r="F132" s="92" t="s">
        <v>39</v>
      </c>
    </row>
    <row r="133" spans="1:6" x14ac:dyDescent="0.3">
      <c r="A133" s="91">
        <v>43299.75</v>
      </c>
      <c r="B133">
        <v>3.2</v>
      </c>
      <c r="C133">
        <v>39</v>
      </c>
      <c r="D133" s="91">
        <v>44227.791666666664</v>
      </c>
      <c r="E133" s="92" t="s">
        <v>38</v>
      </c>
      <c r="F133" s="92" t="s">
        <v>39</v>
      </c>
    </row>
    <row r="134" spans="1:6" x14ac:dyDescent="0.3">
      <c r="A134" s="91">
        <v>43299.770833333336</v>
      </c>
      <c r="B134">
        <v>3.1</v>
      </c>
      <c r="C134">
        <v>40</v>
      </c>
      <c r="D134" s="91">
        <v>44227.8125</v>
      </c>
      <c r="E134" s="92" t="s">
        <v>38</v>
      </c>
      <c r="F134" s="92" t="s">
        <v>39</v>
      </c>
    </row>
    <row r="135" spans="1:6" x14ac:dyDescent="0.3">
      <c r="A135" s="91">
        <v>43299.791666666664</v>
      </c>
      <c r="B135">
        <v>3.02</v>
      </c>
      <c r="C135">
        <v>41</v>
      </c>
      <c r="D135" s="91">
        <v>44227.833333333336</v>
      </c>
      <c r="E135" s="92" t="s">
        <v>38</v>
      </c>
      <c r="F135" s="92" t="s">
        <v>39</v>
      </c>
    </row>
    <row r="136" spans="1:6" x14ac:dyDescent="0.3">
      <c r="A136" s="91">
        <v>43299.8125</v>
      </c>
      <c r="B136">
        <v>2.97</v>
      </c>
      <c r="C136">
        <v>42</v>
      </c>
      <c r="D136" s="91">
        <v>44227.854166666664</v>
      </c>
      <c r="E136" s="92" t="s">
        <v>38</v>
      </c>
      <c r="F136" s="92" t="s">
        <v>39</v>
      </c>
    </row>
    <row r="137" spans="1:6" x14ac:dyDescent="0.3">
      <c r="A137" s="91">
        <v>43299.833333333336</v>
      </c>
      <c r="B137">
        <v>2.86</v>
      </c>
      <c r="C137">
        <v>43</v>
      </c>
      <c r="D137" s="91">
        <v>44227.875</v>
      </c>
      <c r="E137" s="92" t="s">
        <v>38</v>
      </c>
      <c r="F137" s="92" t="s">
        <v>39</v>
      </c>
    </row>
    <row r="138" spans="1:6" x14ac:dyDescent="0.3">
      <c r="A138" s="91">
        <v>43299.854166666664</v>
      </c>
      <c r="B138">
        <v>2.83</v>
      </c>
      <c r="C138">
        <v>44</v>
      </c>
      <c r="D138" s="91">
        <v>44227.895833333336</v>
      </c>
      <c r="E138" s="92" t="s">
        <v>38</v>
      </c>
      <c r="F138" s="92" t="s">
        <v>39</v>
      </c>
    </row>
    <row r="139" spans="1:6" x14ac:dyDescent="0.3">
      <c r="A139" s="91">
        <v>43299.875</v>
      </c>
      <c r="B139">
        <v>2.75</v>
      </c>
      <c r="C139">
        <v>45</v>
      </c>
      <c r="D139" s="91">
        <v>44227.916666666664</v>
      </c>
      <c r="E139" s="92" t="s">
        <v>38</v>
      </c>
      <c r="F139" s="92" t="s">
        <v>39</v>
      </c>
    </row>
    <row r="140" spans="1:6" x14ac:dyDescent="0.3">
      <c r="A140" s="91">
        <v>43299.895833333336</v>
      </c>
      <c r="B140">
        <v>2.46</v>
      </c>
      <c r="C140">
        <v>46</v>
      </c>
      <c r="D140" s="91">
        <v>44227.9375</v>
      </c>
      <c r="E140" s="92" t="s">
        <v>38</v>
      </c>
      <c r="F140" s="92" t="s">
        <v>39</v>
      </c>
    </row>
    <row r="141" spans="1:6" x14ac:dyDescent="0.3">
      <c r="A141" s="91">
        <v>43299.916666666664</v>
      </c>
      <c r="B141">
        <v>2.13</v>
      </c>
      <c r="C141">
        <v>47</v>
      </c>
      <c r="D141" s="91">
        <v>44227.958333333336</v>
      </c>
      <c r="E141" s="92" t="s">
        <v>38</v>
      </c>
      <c r="F141" s="92" t="s">
        <v>39</v>
      </c>
    </row>
    <row r="142" spans="1:6" x14ac:dyDescent="0.3">
      <c r="A142" s="91">
        <v>43299.9375</v>
      </c>
      <c r="B142">
        <v>1.87</v>
      </c>
      <c r="C142">
        <v>48</v>
      </c>
      <c r="D142" s="91">
        <v>44227.979166666664</v>
      </c>
      <c r="E142" s="92" t="s">
        <v>38</v>
      </c>
      <c r="F142" s="92" t="s">
        <v>39</v>
      </c>
    </row>
    <row r="143" spans="1:6" x14ac:dyDescent="0.3">
      <c r="A143" s="91">
        <v>43299.958333333336</v>
      </c>
      <c r="B143">
        <v>1.75</v>
      </c>
      <c r="C143">
        <v>1</v>
      </c>
      <c r="D143" s="91">
        <v>44227</v>
      </c>
      <c r="E143" s="92" t="s">
        <v>38</v>
      </c>
      <c r="F143" s="92" t="s">
        <v>39</v>
      </c>
    </row>
    <row r="144" spans="1:6" x14ac:dyDescent="0.3">
      <c r="A144" s="91">
        <v>43299.979166666664</v>
      </c>
      <c r="B144">
        <v>1.63</v>
      </c>
      <c r="C144">
        <v>2</v>
      </c>
      <c r="D144" s="91">
        <v>44227.020833333336</v>
      </c>
      <c r="E144" s="92" t="s">
        <v>38</v>
      </c>
      <c r="F144" s="92" t="s">
        <v>39</v>
      </c>
    </row>
    <row r="145" spans="1:6" x14ac:dyDescent="0.3">
      <c r="A145" s="91">
        <v>43300</v>
      </c>
      <c r="B145">
        <v>1.63</v>
      </c>
      <c r="C145">
        <v>3</v>
      </c>
      <c r="D145" s="91">
        <v>44227.041666666664</v>
      </c>
      <c r="E145" s="92" t="s">
        <v>38</v>
      </c>
      <c r="F145" s="92" t="s">
        <v>39</v>
      </c>
    </row>
    <row r="146" spans="1:6" x14ac:dyDescent="0.3">
      <c r="A146" s="91">
        <v>43300.020833333336</v>
      </c>
      <c r="B146">
        <v>1.61</v>
      </c>
      <c r="C146">
        <v>4</v>
      </c>
      <c r="D146" s="91">
        <v>44227.0625</v>
      </c>
      <c r="E146" s="92" t="s">
        <v>38</v>
      </c>
      <c r="F146" s="92" t="s">
        <v>39</v>
      </c>
    </row>
    <row r="147" spans="1:6" x14ac:dyDescent="0.3">
      <c r="A147" s="91">
        <v>43300.041666666664</v>
      </c>
      <c r="B147">
        <v>1.5</v>
      </c>
      <c r="C147">
        <v>5</v>
      </c>
      <c r="D147" s="91">
        <v>44227.083333333336</v>
      </c>
      <c r="E147" s="92" t="s">
        <v>38</v>
      </c>
      <c r="F147" s="92" t="s">
        <v>39</v>
      </c>
    </row>
    <row r="148" spans="1:6" x14ac:dyDescent="0.3">
      <c r="A148" s="91">
        <v>43300.0625</v>
      </c>
      <c r="B148">
        <v>1.47</v>
      </c>
      <c r="C148">
        <v>6</v>
      </c>
      <c r="D148" s="91">
        <v>44227.104166666664</v>
      </c>
      <c r="E148" s="92" t="s">
        <v>38</v>
      </c>
      <c r="F148" s="92" t="s">
        <v>39</v>
      </c>
    </row>
    <row r="149" spans="1:6" x14ac:dyDescent="0.3">
      <c r="A149" s="91">
        <v>43300.083333333336</v>
      </c>
      <c r="B149">
        <v>1.47</v>
      </c>
      <c r="C149">
        <v>7</v>
      </c>
      <c r="D149" s="91">
        <v>44227.125</v>
      </c>
      <c r="E149" s="92" t="s">
        <v>38</v>
      </c>
      <c r="F149" s="92" t="s">
        <v>39</v>
      </c>
    </row>
    <row r="150" spans="1:6" x14ac:dyDescent="0.3">
      <c r="A150" s="91">
        <v>43300.104166666664</v>
      </c>
      <c r="B150">
        <v>1.47</v>
      </c>
      <c r="C150">
        <v>8</v>
      </c>
      <c r="D150" s="91">
        <v>44227.145833333336</v>
      </c>
      <c r="E150" s="92" t="s">
        <v>38</v>
      </c>
      <c r="F150" s="92" t="s">
        <v>39</v>
      </c>
    </row>
    <row r="151" spans="1:6" x14ac:dyDescent="0.3">
      <c r="A151" s="91">
        <v>43300.125</v>
      </c>
      <c r="B151">
        <v>1.47</v>
      </c>
      <c r="C151">
        <v>9</v>
      </c>
      <c r="D151" s="91">
        <v>44227.166666666664</v>
      </c>
      <c r="E151" s="92" t="s">
        <v>38</v>
      </c>
      <c r="F151" s="92" t="s">
        <v>39</v>
      </c>
    </row>
    <row r="152" spans="1:6" x14ac:dyDescent="0.3">
      <c r="A152" s="91">
        <v>43300.145833333336</v>
      </c>
      <c r="B152">
        <v>1.47</v>
      </c>
      <c r="C152">
        <v>10</v>
      </c>
      <c r="D152" s="91">
        <v>44227.1875</v>
      </c>
      <c r="E152" s="92" t="s">
        <v>38</v>
      </c>
      <c r="F152" s="92" t="s">
        <v>39</v>
      </c>
    </row>
    <row r="153" spans="1:6" x14ac:dyDescent="0.3">
      <c r="A153" s="91">
        <v>43300.166666666664</v>
      </c>
      <c r="B153">
        <v>1.61</v>
      </c>
      <c r="C153">
        <v>11</v>
      </c>
      <c r="D153" s="91">
        <v>44227.208333333336</v>
      </c>
      <c r="E153" s="92" t="s">
        <v>38</v>
      </c>
      <c r="F153" s="92" t="s">
        <v>39</v>
      </c>
    </row>
    <row r="154" spans="1:6" x14ac:dyDescent="0.3">
      <c r="A154" s="91">
        <v>43300.1875</v>
      </c>
      <c r="B154">
        <v>1.72</v>
      </c>
      <c r="C154">
        <v>12</v>
      </c>
      <c r="D154" s="91">
        <v>44227.229166666664</v>
      </c>
      <c r="E154" s="92" t="s">
        <v>38</v>
      </c>
      <c r="F154" s="92" t="s">
        <v>39</v>
      </c>
    </row>
    <row r="155" spans="1:6" x14ac:dyDescent="0.3">
      <c r="A155" s="91">
        <v>43300.208333333336</v>
      </c>
      <c r="B155">
        <v>1.98</v>
      </c>
      <c r="C155">
        <v>13</v>
      </c>
      <c r="D155" s="91">
        <v>44227.25</v>
      </c>
      <c r="E155" s="92" t="s">
        <v>38</v>
      </c>
      <c r="F155" s="92" t="s">
        <v>39</v>
      </c>
    </row>
    <row r="156" spans="1:6" x14ac:dyDescent="0.3">
      <c r="A156" s="91">
        <v>43300.229166666664</v>
      </c>
      <c r="B156">
        <v>2.29</v>
      </c>
      <c r="C156">
        <v>14</v>
      </c>
      <c r="D156" s="91">
        <v>44227.270833333336</v>
      </c>
      <c r="E156" s="92" t="s">
        <v>38</v>
      </c>
      <c r="F156" s="92" t="s">
        <v>39</v>
      </c>
    </row>
    <row r="157" spans="1:6" x14ac:dyDescent="0.3">
      <c r="A157" s="91">
        <v>43300.25</v>
      </c>
      <c r="B157">
        <v>2.66</v>
      </c>
      <c r="C157">
        <v>15</v>
      </c>
      <c r="D157" s="91">
        <v>44227.291666666664</v>
      </c>
      <c r="E157" s="92" t="s">
        <v>38</v>
      </c>
      <c r="F157" s="92" t="s">
        <v>39</v>
      </c>
    </row>
    <row r="158" spans="1:6" x14ac:dyDescent="0.3">
      <c r="A158" s="91">
        <v>43300.270833333336</v>
      </c>
      <c r="B158">
        <v>2.91</v>
      </c>
      <c r="C158">
        <v>16</v>
      </c>
      <c r="D158" s="91">
        <v>44227.3125</v>
      </c>
      <c r="E158" s="92" t="s">
        <v>38</v>
      </c>
      <c r="F158" s="92" t="s">
        <v>39</v>
      </c>
    </row>
    <row r="159" spans="1:6" x14ac:dyDescent="0.3">
      <c r="A159" s="91">
        <v>43300.291666666664</v>
      </c>
      <c r="B159">
        <v>2.88</v>
      </c>
      <c r="C159">
        <v>17</v>
      </c>
      <c r="D159" s="91">
        <v>44227.333333333336</v>
      </c>
      <c r="E159" s="92" t="s">
        <v>38</v>
      </c>
      <c r="F159" s="92" t="s">
        <v>39</v>
      </c>
    </row>
    <row r="160" spans="1:6" x14ac:dyDescent="0.3">
      <c r="A160" s="91">
        <v>43300.3125</v>
      </c>
      <c r="B160">
        <v>2.93</v>
      </c>
      <c r="C160">
        <v>18</v>
      </c>
      <c r="D160" s="91">
        <v>44227.354166666664</v>
      </c>
      <c r="E160" s="92" t="s">
        <v>38</v>
      </c>
      <c r="F160" s="92" t="s">
        <v>39</v>
      </c>
    </row>
    <row r="161" spans="1:6" x14ac:dyDescent="0.3">
      <c r="A161" s="91">
        <v>43300.333333333336</v>
      </c>
      <c r="B161">
        <v>2.81</v>
      </c>
      <c r="C161">
        <v>19</v>
      </c>
      <c r="D161" s="91">
        <v>44227.375</v>
      </c>
      <c r="E161" s="92" t="s">
        <v>38</v>
      </c>
      <c r="F161" s="92" t="s">
        <v>39</v>
      </c>
    </row>
    <row r="162" spans="1:6" x14ac:dyDescent="0.3">
      <c r="A162" s="91">
        <v>43300.354166666664</v>
      </c>
      <c r="B162">
        <v>2.7</v>
      </c>
      <c r="C162">
        <v>20</v>
      </c>
      <c r="D162" s="91">
        <v>44227.395833333336</v>
      </c>
      <c r="E162" s="92" t="s">
        <v>38</v>
      </c>
      <c r="F162" s="92" t="s">
        <v>39</v>
      </c>
    </row>
    <row r="163" spans="1:6" x14ac:dyDescent="0.3">
      <c r="A163" s="91">
        <v>43300.375</v>
      </c>
      <c r="B163">
        <v>2.48</v>
      </c>
      <c r="C163">
        <v>21</v>
      </c>
      <c r="D163" s="91">
        <v>44227.416666666664</v>
      </c>
      <c r="E163" s="92" t="s">
        <v>38</v>
      </c>
      <c r="F163" s="92" t="s">
        <v>39</v>
      </c>
    </row>
    <row r="164" spans="1:6" x14ac:dyDescent="0.3">
      <c r="A164" s="91">
        <v>43300.395833333336</v>
      </c>
      <c r="B164">
        <v>2.42</v>
      </c>
      <c r="C164">
        <v>22</v>
      </c>
      <c r="D164" s="91">
        <v>44227.4375</v>
      </c>
      <c r="E164" s="92" t="s">
        <v>38</v>
      </c>
      <c r="F164" s="92" t="s">
        <v>39</v>
      </c>
    </row>
    <row r="165" spans="1:6" x14ac:dyDescent="0.3">
      <c r="A165" s="91">
        <v>43300.416666666664</v>
      </c>
      <c r="B165">
        <v>2.3199999999999998</v>
      </c>
      <c r="C165">
        <v>23</v>
      </c>
      <c r="D165" s="91">
        <v>44227.458333333336</v>
      </c>
      <c r="E165" s="92" t="s">
        <v>38</v>
      </c>
      <c r="F165" s="92" t="s">
        <v>39</v>
      </c>
    </row>
    <row r="166" spans="1:6" x14ac:dyDescent="0.3">
      <c r="A166" s="91">
        <v>43300.4375</v>
      </c>
      <c r="B166">
        <v>2.2599999999999998</v>
      </c>
      <c r="C166">
        <v>24</v>
      </c>
      <c r="D166" s="91">
        <v>44227.479166666664</v>
      </c>
      <c r="E166" s="92" t="s">
        <v>38</v>
      </c>
      <c r="F166" s="92" t="s">
        <v>39</v>
      </c>
    </row>
    <row r="167" spans="1:6" x14ac:dyDescent="0.3">
      <c r="A167" s="91">
        <v>43300.458333333336</v>
      </c>
      <c r="B167">
        <v>2.33</v>
      </c>
      <c r="C167">
        <v>25</v>
      </c>
      <c r="D167" s="91">
        <v>44227.5</v>
      </c>
      <c r="E167" s="92" t="s">
        <v>38</v>
      </c>
      <c r="F167" s="92" t="s">
        <v>39</v>
      </c>
    </row>
    <row r="168" spans="1:6" x14ac:dyDescent="0.3">
      <c r="A168" s="91">
        <v>43300.479166666664</v>
      </c>
      <c r="B168">
        <v>2.21</v>
      </c>
      <c r="C168">
        <v>26</v>
      </c>
      <c r="D168" s="91">
        <v>44227.520833333336</v>
      </c>
      <c r="E168" s="92" t="s">
        <v>38</v>
      </c>
      <c r="F168" s="92" t="s">
        <v>39</v>
      </c>
    </row>
    <row r="169" spans="1:6" x14ac:dyDescent="0.3">
      <c r="A169" s="91">
        <v>43300.5</v>
      </c>
      <c r="B169">
        <v>2.0499999999999998</v>
      </c>
      <c r="C169">
        <v>27</v>
      </c>
      <c r="D169" s="91">
        <v>44227.541666666664</v>
      </c>
      <c r="E169" s="92" t="s">
        <v>38</v>
      </c>
      <c r="F169" s="92" t="s">
        <v>39</v>
      </c>
    </row>
    <row r="170" spans="1:6" x14ac:dyDescent="0.3">
      <c r="A170" s="91">
        <v>43300.520833333336</v>
      </c>
      <c r="B170">
        <v>2.11</v>
      </c>
      <c r="C170">
        <v>28</v>
      </c>
      <c r="D170" s="91">
        <v>44227.5625</v>
      </c>
      <c r="E170" s="92" t="s">
        <v>38</v>
      </c>
      <c r="F170" s="92" t="s">
        <v>39</v>
      </c>
    </row>
    <row r="171" spans="1:6" x14ac:dyDescent="0.3">
      <c r="A171" s="91">
        <v>43300.541666666664</v>
      </c>
      <c r="B171">
        <v>2.0699999999999998</v>
      </c>
      <c r="C171">
        <v>29</v>
      </c>
      <c r="D171" s="91">
        <v>44227.583333333336</v>
      </c>
      <c r="E171" s="92" t="s">
        <v>38</v>
      </c>
      <c r="F171" s="92" t="s">
        <v>39</v>
      </c>
    </row>
    <row r="172" spans="1:6" x14ac:dyDescent="0.3">
      <c r="A172" s="91">
        <v>43300.5625</v>
      </c>
      <c r="B172">
        <v>1.99</v>
      </c>
      <c r="C172">
        <v>30</v>
      </c>
      <c r="D172" s="91">
        <v>44227.604166666664</v>
      </c>
      <c r="E172" s="92" t="s">
        <v>38</v>
      </c>
      <c r="F172" s="92" t="s">
        <v>39</v>
      </c>
    </row>
    <row r="173" spans="1:6" x14ac:dyDescent="0.3">
      <c r="A173" s="91">
        <v>43300.583333333336</v>
      </c>
      <c r="B173">
        <v>2.0299999999999998</v>
      </c>
      <c r="C173">
        <v>31</v>
      </c>
      <c r="D173" s="91">
        <v>44227.625</v>
      </c>
      <c r="E173" s="92" t="s">
        <v>38</v>
      </c>
      <c r="F173" s="92" t="s">
        <v>39</v>
      </c>
    </row>
    <row r="174" spans="1:6" x14ac:dyDescent="0.3">
      <c r="A174" s="91">
        <v>43300.604166666664</v>
      </c>
      <c r="B174">
        <v>2.15</v>
      </c>
      <c r="C174">
        <v>32</v>
      </c>
      <c r="D174" s="91">
        <v>44227.645833333336</v>
      </c>
      <c r="E174" s="92" t="s">
        <v>38</v>
      </c>
      <c r="F174" s="92" t="s">
        <v>39</v>
      </c>
    </row>
    <row r="175" spans="1:6" x14ac:dyDescent="0.3">
      <c r="A175" s="91">
        <v>43300.625</v>
      </c>
      <c r="B175">
        <v>2.36</v>
      </c>
      <c r="C175">
        <v>33</v>
      </c>
      <c r="D175" s="91">
        <v>44227.666666666664</v>
      </c>
      <c r="E175" s="92" t="s">
        <v>38</v>
      </c>
      <c r="F175" s="92" t="s">
        <v>39</v>
      </c>
    </row>
    <row r="176" spans="1:6" x14ac:dyDescent="0.3">
      <c r="A176" s="91">
        <v>43300.645833333336</v>
      </c>
      <c r="B176">
        <v>2.63</v>
      </c>
      <c r="C176">
        <v>34</v>
      </c>
      <c r="D176" s="91">
        <v>44227.6875</v>
      </c>
      <c r="E176" s="92" t="s">
        <v>38</v>
      </c>
      <c r="F176" s="92" t="s">
        <v>39</v>
      </c>
    </row>
    <row r="177" spans="1:6" x14ac:dyDescent="0.3">
      <c r="A177" s="91">
        <v>43300.666666666664</v>
      </c>
      <c r="B177">
        <v>2.91</v>
      </c>
      <c r="C177">
        <v>35</v>
      </c>
      <c r="D177" s="91">
        <v>44227.708333333336</v>
      </c>
      <c r="E177" s="92" t="s">
        <v>38</v>
      </c>
      <c r="F177" s="92" t="s">
        <v>39</v>
      </c>
    </row>
    <row r="178" spans="1:6" x14ac:dyDescent="0.3">
      <c r="A178" s="91">
        <v>43300.6875</v>
      </c>
      <c r="B178">
        <v>2.98</v>
      </c>
      <c r="C178">
        <v>36</v>
      </c>
      <c r="D178" s="91">
        <v>44227.729166666664</v>
      </c>
      <c r="E178" s="92" t="s">
        <v>38</v>
      </c>
      <c r="F178" s="92" t="s">
        <v>39</v>
      </c>
    </row>
    <row r="179" spans="1:6" x14ac:dyDescent="0.3">
      <c r="A179" s="91">
        <v>43300.708333333336</v>
      </c>
      <c r="B179">
        <v>3.13</v>
      </c>
      <c r="C179">
        <v>37</v>
      </c>
      <c r="D179" s="91">
        <v>44227.75</v>
      </c>
      <c r="E179" s="92" t="s">
        <v>38</v>
      </c>
      <c r="F179" s="92" t="s">
        <v>39</v>
      </c>
    </row>
    <row r="180" spans="1:6" x14ac:dyDescent="0.3">
      <c r="A180" s="91">
        <v>43300.729166666664</v>
      </c>
      <c r="B180">
        <v>3.13</v>
      </c>
      <c r="C180">
        <v>38</v>
      </c>
      <c r="D180" s="91">
        <v>44227.770833333336</v>
      </c>
      <c r="E180" s="92" t="s">
        <v>38</v>
      </c>
      <c r="F180" s="92" t="s">
        <v>39</v>
      </c>
    </row>
    <row r="181" spans="1:6" x14ac:dyDescent="0.3">
      <c r="A181" s="91">
        <v>43300.75</v>
      </c>
      <c r="B181">
        <v>3.02</v>
      </c>
      <c r="C181">
        <v>39</v>
      </c>
      <c r="D181" s="91">
        <v>44227.791666666664</v>
      </c>
      <c r="E181" s="92" t="s">
        <v>38</v>
      </c>
      <c r="F181" s="92" t="s">
        <v>39</v>
      </c>
    </row>
    <row r="182" spans="1:6" x14ac:dyDescent="0.3">
      <c r="A182" s="91">
        <v>43300.770833333336</v>
      </c>
      <c r="B182">
        <v>2.96</v>
      </c>
      <c r="C182">
        <v>40</v>
      </c>
      <c r="D182" s="91">
        <v>44227.8125</v>
      </c>
      <c r="E182" s="92" t="s">
        <v>38</v>
      </c>
      <c r="F182" s="92" t="s">
        <v>39</v>
      </c>
    </row>
    <row r="183" spans="1:6" x14ac:dyDescent="0.3">
      <c r="A183" s="91">
        <v>43300.791666666664</v>
      </c>
      <c r="B183">
        <v>2.95</v>
      </c>
      <c r="C183">
        <v>41</v>
      </c>
      <c r="D183" s="91">
        <v>44227.833333333336</v>
      </c>
      <c r="E183" s="92" t="s">
        <v>38</v>
      </c>
      <c r="F183" s="92" t="s">
        <v>39</v>
      </c>
    </row>
    <row r="184" spans="1:6" x14ac:dyDescent="0.3">
      <c r="A184" s="91">
        <v>43300.8125</v>
      </c>
      <c r="B184">
        <v>2.89</v>
      </c>
      <c r="C184">
        <v>42</v>
      </c>
      <c r="D184" s="91">
        <v>44227.854166666664</v>
      </c>
      <c r="E184" s="92" t="s">
        <v>38</v>
      </c>
      <c r="F184" s="92" t="s">
        <v>39</v>
      </c>
    </row>
    <row r="185" spans="1:6" x14ac:dyDescent="0.3">
      <c r="A185" s="91">
        <v>43300.833333333336</v>
      </c>
      <c r="B185">
        <v>2.82</v>
      </c>
      <c r="C185">
        <v>43</v>
      </c>
      <c r="D185" s="91">
        <v>44227.875</v>
      </c>
      <c r="E185" s="92" t="s">
        <v>38</v>
      </c>
      <c r="F185" s="92" t="s">
        <v>39</v>
      </c>
    </row>
    <row r="186" spans="1:6" x14ac:dyDescent="0.3">
      <c r="A186" s="91">
        <v>43300.854166666664</v>
      </c>
      <c r="B186">
        <v>2.8</v>
      </c>
      <c r="C186">
        <v>44</v>
      </c>
      <c r="D186" s="91">
        <v>44227.895833333336</v>
      </c>
      <c r="E186" s="92" t="s">
        <v>38</v>
      </c>
      <c r="F186" s="92" t="s">
        <v>39</v>
      </c>
    </row>
    <row r="187" spans="1:6" x14ac:dyDescent="0.3">
      <c r="A187" s="91">
        <v>43300.875</v>
      </c>
      <c r="B187">
        <v>2.67</v>
      </c>
      <c r="C187">
        <v>45</v>
      </c>
      <c r="D187" s="91">
        <v>44227.916666666664</v>
      </c>
      <c r="E187" s="92" t="s">
        <v>38</v>
      </c>
      <c r="F187" s="92" t="s">
        <v>39</v>
      </c>
    </row>
    <row r="188" spans="1:6" x14ac:dyDescent="0.3">
      <c r="A188" s="91">
        <v>43300.895833333336</v>
      </c>
      <c r="B188">
        <v>2.41</v>
      </c>
      <c r="C188">
        <v>46</v>
      </c>
      <c r="D188" s="91">
        <v>44227.9375</v>
      </c>
      <c r="E188" s="92" t="s">
        <v>38</v>
      </c>
      <c r="F188" s="92" t="s">
        <v>39</v>
      </c>
    </row>
    <row r="189" spans="1:6" x14ac:dyDescent="0.3">
      <c r="A189" s="91">
        <v>43300.916666666664</v>
      </c>
      <c r="B189">
        <v>2.11</v>
      </c>
      <c r="C189">
        <v>47</v>
      </c>
      <c r="D189" s="91">
        <v>44227.958333333336</v>
      </c>
      <c r="E189" s="92" t="s">
        <v>38</v>
      </c>
      <c r="F189" s="92" t="s">
        <v>39</v>
      </c>
    </row>
    <row r="190" spans="1:6" x14ac:dyDescent="0.3">
      <c r="A190" s="91">
        <v>43300.9375</v>
      </c>
      <c r="B190">
        <v>1.9</v>
      </c>
      <c r="C190">
        <v>48</v>
      </c>
      <c r="D190" s="91">
        <v>44227.979166666664</v>
      </c>
      <c r="E190" s="92" t="s">
        <v>38</v>
      </c>
      <c r="F190" s="92" t="s">
        <v>39</v>
      </c>
    </row>
    <row r="191" spans="1:6" x14ac:dyDescent="0.3">
      <c r="A191" s="91">
        <v>43300.958333333336</v>
      </c>
      <c r="B191">
        <v>1.74</v>
      </c>
      <c r="C191">
        <v>1</v>
      </c>
      <c r="D191" s="91">
        <v>44227</v>
      </c>
      <c r="E191" s="92" t="s">
        <v>38</v>
      </c>
      <c r="F191" s="92" t="s">
        <v>39</v>
      </c>
    </row>
    <row r="192" spans="1:6" x14ac:dyDescent="0.3">
      <c r="A192" s="91">
        <v>43300.979166666664</v>
      </c>
      <c r="B192">
        <v>1.62</v>
      </c>
      <c r="C192">
        <v>2</v>
      </c>
      <c r="D192" s="91">
        <v>44227.020833333336</v>
      </c>
      <c r="E192" s="92" t="s">
        <v>38</v>
      </c>
      <c r="F192" s="92" t="s">
        <v>39</v>
      </c>
    </row>
    <row r="193" spans="1:6" x14ac:dyDescent="0.3">
      <c r="A193" s="91">
        <v>43301</v>
      </c>
      <c r="B193">
        <v>1.64</v>
      </c>
      <c r="C193">
        <v>3</v>
      </c>
      <c r="D193" s="91">
        <v>44227.041666666664</v>
      </c>
      <c r="E193" s="92" t="s">
        <v>38</v>
      </c>
      <c r="F193" s="92" t="s">
        <v>39</v>
      </c>
    </row>
    <row r="194" spans="1:6" x14ac:dyDescent="0.3">
      <c r="A194" s="91">
        <v>43301.020833333336</v>
      </c>
      <c r="B194">
        <v>1.51</v>
      </c>
      <c r="C194">
        <v>4</v>
      </c>
      <c r="D194" s="91">
        <v>44227.0625</v>
      </c>
      <c r="E194" s="92" t="s">
        <v>38</v>
      </c>
      <c r="F194" s="92" t="s">
        <v>39</v>
      </c>
    </row>
    <row r="195" spans="1:6" x14ac:dyDescent="0.3">
      <c r="A195" s="91">
        <v>43301.041666666664</v>
      </c>
      <c r="B195">
        <v>1.47</v>
      </c>
      <c r="C195">
        <v>5</v>
      </c>
      <c r="D195" s="91">
        <v>44227.083333333336</v>
      </c>
      <c r="E195" s="92" t="s">
        <v>38</v>
      </c>
      <c r="F195" s="92" t="s">
        <v>39</v>
      </c>
    </row>
    <row r="196" spans="1:6" x14ac:dyDescent="0.3">
      <c r="A196" s="91">
        <v>43301.0625</v>
      </c>
      <c r="B196">
        <v>1.43</v>
      </c>
      <c r="C196">
        <v>6</v>
      </c>
      <c r="D196" s="91">
        <v>44227.104166666664</v>
      </c>
      <c r="E196" s="92" t="s">
        <v>38</v>
      </c>
      <c r="F196" s="92" t="s">
        <v>39</v>
      </c>
    </row>
    <row r="197" spans="1:6" x14ac:dyDescent="0.3">
      <c r="A197" s="91">
        <v>43301.083333333336</v>
      </c>
      <c r="B197">
        <v>1.39</v>
      </c>
      <c r="C197">
        <v>7</v>
      </c>
      <c r="D197" s="91">
        <v>44227.125</v>
      </c>
      <c r="E197" s="92" t="s">
        <v>38</v>
      </c>
      <c r="F197" s="92" t="s">
        <v>39</v>
      </c>
    </row>
    <row r="198" spans="1:6" x14ac:dyDescent="0.3">
      <c r="A198" s="91">
        <v>43301.104166666664</v>
      </c>
      <c r="B198">
        <v>1.42</v>
      </c>
      <c r="C198">
        <v>8</v>
      </c>
      <c r="D198" s="91">
        <v>44227.145833333336</v>
      </c>
      <c r="E198" s="92" t="s">
        <v>38</v>
      </c>
      <c r="F198" s="92" t="s">
        <v>39</v>
      </c>
    </row>
    <row r="199" spans="1:6" x14ac:dyDescent="0.3">
      <c r="A199" s="91">
        <v>43301.125</v>
      </c>
      <c r="B199">
        <v>1.41</v>
      </c>
      <c r="C199">
        <v>9</v>
      </c>
      <c r="D199" s="91">
        <v>44227.166666666664</v>
      </c>
      <c r="E199" s="92" t="s">
        <v>38</v>
      </c>
      <c r="F199" s="92" t="s">
        <v>39</v>
      </c>
    </row>
    <row r="200" spans="1:6" x14ac:dyDescent="0.3">
      <c r="A200" s="91">
        <v>43301.145833333336</v>
      </c>
      <c r="B200">
        <v>1.47</v>
      </c>
      <c r="C200">
        <v>10</v>
      </c>
      <c r="D200" s="91">
        <v>44227.1875</v>
      </c>
      <c r="E200" s="92" t="s">
        <v>38</v>
      </c>
      <c r="F200" s="92" t="s">
        <v>39</v>
      </c>
    </row>
    <row r="201" spans="1:6" x14ac:dyDescent="0.3">
      <c r="A201" s="91">
        <v>43301.166666666664</v>
      </c>
      <c r="B201">
        <v>1.51</v>
      </c>
      <c r="C201">
        <v>11</v>
      </c>
      <c r="D201" s="91">
        <v>44227.208333333336</v>
      </c>
      <c r="E201" s="92" t="s">
        <v>38</v>
      </c>
      <c r="F201" s="92" t="s">
        <v>39</v>
      </c>
    </row>
    <row r="202" spans="1:6" x14ac:dyDescent="0.3">
      <c r="A202" s="91">
        <v>43301.1875</v>
      </c>
      <c r="B202">
        <v>1.64</v>
      </c>
      <c r="C202">
        <v>12</v>
      </c>
      <c r="D202" s="91">
        <v>44227.229166666664</v>
      </c>
      <c r="E202" s="92" t="s">
        <v>38</v>
      </c>
      <c r="F202" s="92" t="s">
        <v>39</v>
      </c>
    </row>
    <row r="203" spans="1:6" x14ac:dyDescent="0.3">
      <c r="A203" s="91">
        <v>43301.208333333336</v>
      </c>
      <c r="B203">
        <v>1.88</v>
      </c>
      <c r="C203">
        <v>13</v>
      </c>
      <c r="D203" s="91">
        <v>44227.25</v>
      </c>
      <c r="E203" s="92" t="s">
        <v>38</v>
      </c>
      <c r="F203" s="92" t="s">
        <v>39</v>
      </c>
    </row>
    <row r="204" spans="1:6" x14ac:dyDescent="0.3">
      <c r="A204" s="91">
        <v>43301.229166666664</v>
      </c>
      <c r="B204">
        <v>2.29</v>
      </c>
      <c r="C204">
        <v>14</v>
      </c>
      <c r="D204" s="91">
        <v>44227.270833333336</v>
      </c>
      <c r="E204" s="92" t="s">
        <v>38</v>
      </c>
      <c r="F204" s="92" t="s">
        <v>39</v>
      </c>
    </row>
    <row r="205" spans="1:6" x14ac:dyDescent="0.3">
      <c r="A205" s="91">
        <v>43301.25</v>
      </c>
      <c r="B205">
        <v>2.5499999999999998</v>
      </c>
      <c r="C205">
        <v>15</v>
      </c>
      <c r="D205" s="91">
        <v>44227.291666666664</v>
      </c>
      <c r="E205" s="92" t="s">
        <v>38</v>
      </c>
      <c r="F205" s="92" t="s">
        <v>39</v>
      </c>
    </row>
    <row r="206" spans="1:6" x14ac:dyDescent="0.3">
      <c r="A206" s="91">
        <v>43301.270833333336</v>
      </c>
      <c r="B206">
        <v>2.68</v>
      </c>
      <c r="C206">
        <v>16</v>
      </c>
      <c r="D206" s="91">
        <v>44227.3125</v>
      </c>
      <c r="E206" s="92" t="s">
        <v>38</v>
      </c>
      <c r="F206" s="92" t="s">
        <v>39</v>
      </c>
    </row>
    <row r="207" spans="1:6" x14ac:dyDescent="0.3">
      <c r="A207" s="91">
        <v>43301.291666666664</v>
      </c>
      <c r="B207">
        <v>2.63</v>
      </c>
      <c r="C207">
        <v>17</v>
      </c>
      <c r="D207" s="91">
        <v>44227.333333333336</v>
      </c>
      <c r="E207" s="92" t="s">
        <v>38</v>
      </c>
      <c r="F207" s="92" t="s">
        <v>39</v>
      </c>
    </row>
    <row r="208" spans="1:6" x14ac:dyDescent="0.3">
      <c r="A208" s="91">
        <v>43301.3125</v>
      </c>
      <c r="B208">
        <v>2.68</v>
      </c>
      <c r="C208">
        <v>18</v>
      </c>
      <c r="D208" s="91">
        <v>44227.354166666664</v>
      </c>
      <c r="E208" s="92" t="s">
        <v>38</v>
      </c>
      <c r="F208" s="92" t="s">
        <v>39</v>
      </c>
    </row>
    <row r="209" spans="1:6" x14ac:dyDescent="0.3">
      <c r="A209" s="91">
        <v>43301.333333333336</v>
      </c>
      <c r="B209">
        <v>2.72</v>
      </c>
      <c r="C209">
        <v>19</v>
      </c>
      <c r="D209" s="91">
        <v>44227.375</v>
      </c>
      <c r="E209" s="92" t="s">
        <v>38</v>
      </c>
      <c r="F209" s="92" t="s">
        <v>39</v>
      </c>
    </row>
    <row r="210" spans="1:6" x14ac:dyDescent="0.3">
      <c r="A210" s="91">
        <v>43301.354166666664</v>
      </c>
      <c r="B210">
        <v>2.6</v>
      </c>
      <c r="C210">
        <v>20</v>
      </c>
      <c r="D210" s="91">
        <v>44227.395833333336</v>
      </c>
      <c r="E210" s="92" t="s">
        <v>38</v>
      </c>
      <c r="F210" s="92" t="s">
        <v>39</v>
      </c>
    </row>
    <row r="211" spans="1:6" x14ac:dyDescent="0.3">
      <c r="A211" s="91">
        <v>43301.375</v>
      </c>
      <c r="B211">
        <v>2.48</v>
      </c>
      <c r="C211">
        <v>21</v>
      </c>
      <c r="D211" s="91">
        <v>44227.416666666664</v>
      </c>
      <c r="E211" s="92" t="s">
        <v>38</v>
      </c>
      <c r="F211" s="92" t="s">
        <v>39</v>
      </c>
    </row>
    <row r="212" spans="1:6" x14ac:dyDescent="0.3">
      <c r="A212" s="91">
        <v>43301.395833333336</v>
      </c>
      <c r="B212">
        <v>2.37</v>
      </c>
      <c r="C212">
        <v>22</v>
      </c>
      <c r="D212" s="91">
        <v>44227.4375</v>
      </c>
      <c r="E212" s="92" t="s">
        <v>38</v>
      </c>
      <c r="F212" s="92" t="s">
        <v>39</v>
      </c>
    </row>
    <row r="213" spans="1:6" x14ac:dyDescent="0.3">
      <c r="A213" s="91">
        <v>43301.416666666664</v>
      </c>
      <c r="B213">
        <v>2.27</v>
      </c>
      <c r="C213">
        <v>23</v>
      </c>
      <c r="D213" s="91">
        <v>44227.458333333336</v>
      </c>
      <c r="E213" s="92" t="s">
        <v>38</v>
      </c>
      <c r="F213" s="92" t="s">
        <v>39</v>
      </c>
    </row>
    <row r="214" spans="1:6" x14ac:dyDescent="0.3">
      <c r="A214" s="91">
        <v>43301.4375</v>
      </c>
      <c r="B214">
        <v>2.2200000000000002</v>
      </c>
      <c r="C214">
        <v>24</v>
      </c>
      <c r="D214" s="91">
        <v>44227.479166666664</v>
      </c>
      <c r="E214" s="92" t="s">
        <v>38</v>
      </c>
      <c r="F214" s="92" t="s">
        <v>39</v>
      </c>
    </row>
    <row r="215" spans="1:6" x14ac:dyDescent="0.3">
      <c r="A215" s="91">
        <v>43301.458333333336</v>
      </c>
      <c r="B215">
        <v>2.34</v>
      </c>
      <c r="C215">
        <v>25</v>
      </c>
      <c r="D215" s="91">
        <v>44227.5</v>
      </c>
      <c r="E215" s="92" t="s">
        <v>38</v>
      </c>
      <c r="F215" s="92" t="s">
        <v>39</v>
      </c>
    </row>
    <row r="216" spans="1:6" x14ac:dyDescent="0.3">
      <c r="A216" s="91">
        <v>43301.479166666664</v>
      </c>
      <c r="B216">
        <v>2.2400000000000002</v>
      </c>
      <c r="C216">
        <v>26</v>
      </c>
      <c r="D216" s="91">
        <v>44227.520833333336</v>
      </c>
      <c r="E216" s="92" t="s">
        <v>38</v>
      </c>
      <c r="F216" s="92" t="s">
        <v>39</v>
      </c>
    </row>
    <row r="217" spans="1:6" x14ac:dyDescent="0.3">
      <c r="A217" s="91">
        <v>43301.5</v>
      </c>
      <c r="B217">
        <v>2.2000000000000002</v>
      </c>
      <c r="C217">
        <v>27</v>
      </c>
      <c r="D217" s="91">
        <v>44227.541666666664</v>
      </c>
      <c r="E217" s="92" t="s">
        <v>38</v>
      </c>
      <c r="F217" s="92" t="s">
        <v>39</v>
      </c>
    </row>
    <row r="218" spans="1:6" x14ac:dyDescent="0.3">
      <c r="A218" s="91">
        <v>43301.520833333336</v>
      </c>
      <c r="B218">
        <v>2</v>
      </c>
      <c r="C218">
        <v>28</v>
      </c>
      <c r="D218" s="91">
        <v>44227.5625</v>
      </c>
      <c r="E218" s="92" t="s">
        <v>38</v>
      </c>
      <c r="F218" s="92" t="s">
        <v>39</v>
      </c>
    </row>
    <row r="219" spans="1:6" x14ac:dyDescent="0.3">
      <c r="A219" s="91">
        <v>43301.541666666664</v>
      </c>
      <c r="B219">
        <v>2.04</v>
      </c>
      <c r="C219">
        <v>29</v>
      </c>
      <c r="D219" s="91">
        <v>44227.583333333336</v>
      </c>
      <c r="E219" s="92" t="s">
        <v>38</v>
      </c>
      <c r="F219" s="92" t="s">
        <v>39</v>
      </c>
    </row>
    <row r="220" spans="1:6" x14ac:dyDescent="0.3">
      <c r="A220" s="91">
        <v>43301.5625</v>
      </c>
      <c r="B220">
        <v>2.04</v>
      </c>
      <c r="C220">
        <v>30</v>
      </c>
      <c r="D220" s="91">
        <v>44227.604166666664</v>
      </c>
      <c r="E220" s="92" t="s">
        <v>38</v>
      </c>
      <c r="F220" s="92" t="s">
        <v>39</v>
      </c>
    </row>
    <row r="221" spans="1:6" x14ac:dyDescent="0.3">
      <c r="A221" s="91">
        <v>43301.583333333336</v>
      </c>
      <c r="B221">
        <v>2</v>
      </c>
      <c r="C221">
        <v>31</v>
      </c>
      <c r="D221" s="91">
        <v>44227.625</v>
      </c>
      <c r="E221" s="92" t="s">
        <v>38</v>
      </c>
      <c r="F221" s="92" t="s">
        <v>39</v>
      </c>
    </row>
    <row r="222" spans="1:6" x14ac:dyDescent="0.3">
      <c r="A222" s="91">
        <v>43301.604166666664</v>
      </c>
      <c r="B222">
        <v>2.09</v>
      </c>
      <c r="C222">
        <v>32</v>
      </c>
      <c r="D222" s="91">
        <v>44227.645833333336</v>
      </c>
      <c r="E222" s="92" t="s">
        <v>38</v>
      </c>
      <c r="F222" s="92" t="s">
        <v>39</v>
      </c>
    </row>
    <row r="223" spans="1:6" x14ac:dyDescent="0.3">
      <c r="A223" s="91">
        <v>43301.625</v>
      </c>
      <c r="B223">
        <v>2.39</v>
      </c>
      <c r="C223">
        <v>33</v>
      </c>
      <c r="D223" s="91">
        <v>44227.666666666664</v>
      </c>
      <c r="E223" s="92" t="s">
        <v>38</v>
      </c>
      <c r="F223" s="92" t="s">
        <v>39</v>
      </c>
    </row>
    <row r="224" spans="1:6" x14ac:dyDescent="0.3">
      <c r="A224" s="91">
        <v>43301.645833333336</v>
      </c>
      <c r="B224">
        <v>2.4900000000000002</v>
      </c>
      <c r="C224">
        <v>34</v>
      </c>
      <c r="D224" s="91">
        <v>44227.6875</v>
      </c>
      <c r="E224" s="92" t="s">
        <v>38</v>
      </c>
      <c r="F224" s="92" t="s">
        <v>39</v>
      </c>
    </row>
    <row r="225" spans="1:6" x14ac:dyDescent="0.3">
      <c r="A225" s="91">
        <v>43301.666666666664</v>
      </c>
      <c r="B225">
        <v>2.8</v>
      </c>
      <c r="C225">
        <v>35</v>
      </c>
      <c r="D225" s="91">
        <v>44227.708333333336</v>
      </c>
      <c r="E225" s="92" t="s">
        <v>38</v>
      </c>
      <c r="F225" s="92" t="s">
        <v>39</v>
      </c>
    </row>
    <row r="226" spans="1:6" x14ac:dyDescent="0.3">
      <c r="A226" s="91">
        <v>43301.6875</v>
      </c>
      <c r="B226">
        <v>2.84</v>
      </c>
      <c r="C226">
        <v>36</v>
      </c>
      <c r="D226" s="91">
        <v>44227.729166666664</v>
      </c>
      <c r="E226" s="92" t="s">
        <v>38</v>
      </c>
      <c r="F226" s="92" t="s">
        <v>39</v>
      </c>
    </row>
    <row r="227" spans="1:6" x14ac:dyDescent="0.3">
      <c r="A227" s="91">
        <v>43301.708333333336</v>
      </c>
      <c r="B227">
        <v>2.87</v>
      </c>
      <c r="C227">
        <v>37</v>
      </c>
      <c r="D227" s="91">
        <v>44227.75</v>
      </c>
      <c r="E227" s="92" t="s">
        <v>38</v>
      </c>
      <c r="F227" s="92" t="s">
        <v>39</v>
      </c>
    </row>
    <row r="228" spans="1:6" x14ac:dyDescent="0.3">
      <c r="A228" s="91">
        <v>43301.729166666664</v>
      </c>
      <c r="B228">
        <v>2.95</v>
      </c>
      <c r="C228">
        <v>38</v>
      </c>
      <c r="D228" s="91">
        <v>44227.770833333336</v>
      </c>
      <c r="E228" s="92" t="s">
        <v>38</v>
      </c>
      <c r="F228" s="92" t="s">
        <v>39</v>
      </c>
    </row>
    <row r="229" spans="1:6" x14ac:dyDescent="0.3">
      <c r="A229" s="91">
        <v>43301.75</v>
      </c>
      <c r="B229">
        <v>2.92</v>
      </c>
      <c r="C229">
        <v>39</v>
      </c>
      <c r="D229" s="91">
        <v>44227.791666666664</v>
      </c>
      <c r="E229" s="92" t="s">
        <v>38</v>
      </c>
      <c r="F229" s="92" t="s">
        <v>39</v>
      </c>
    </row>
    <row r="230" spans="1:6" x14ac:dyDescent="0.3">
      <c r="A230" s="91">
        <v>43301.770833333336</v>
      </c>
      <c r="B230">
        <v>2.87</v>
      </c>
      <c r="C230">
        <v>40</v>
      </c>
      <c r="D230" s="91">
        <v>44227.8125</v>
      </c>
      <c r="E230" s="92" t="s">
        <v>38</v>
      </c>
      <c r="F230" s="92" t="s">
        <v>39</v>
      </c>
    </row>
    <row r="231" spans="1:6" x14ac:dyDescent="0.3">
      <c r="A231" s="91">
        <v>43301.791666666664</v>
      </c>
      <c r="B231">
        <v>2.82</v>
      </c>
      <c r="C231">
        <v>41</v>
      </c>
      <c r="D231" s="91">
        <v>44227.833333333336</v>
      </c>
      <c r="E231" s="92" t="s">
        <v>38</v>
      </c>
      <c r="F231" s="92" t="s">
        <v>39</v>
      </c>
    </row>
    <row r="232" spans="1:6" x14ac:dyDescent="0.3">
      <c r="A232" s="91">
        <v>43301.8125</v>
      </c>
      <c r="B232">
        <v>2.77</v>
      </c>
      <c r="C232">
        <v>42</v>
      </c>
      <c r="D232" s="91">
        <v>44227.854166666664</v>
      </c>
      <c r="E232" s="92" t="s">
        <v>38</v>
      </c>
      <c r="F232" s="92" t="s">
        <v>39</v>
      </c>
    </row>
    <row r="233" spans="1:6" x14ac:dyDescent="0.3">
      <c r="A233" s="91">
        <v>43301.833333333336</v>
      </c>
      <c r="B233">
        <v>2.75</v>
      </c>
      <c r="C233">
        <v>43</v>
      </c>
      <c r="D233" s="91">
        <v>44227.875</v>
      </c>
      <c r="E233" s="92" t="s">
        <v>38</v>
      </c>
      <c r="F233" s="92" t="s">
        <v>39</v>
      </c>
    </row>
    <row r="234" spans="1:6" x14ac:dyDescent="0.3">
      <c r="A234" s="91">
        <v>43301.854166666664</v>
      </c>
      <c r="B234">
        <v>2.73</v>
      </c>
      <c r="C234">
        <v>44</v>
      </c>
      <c r="D234" s="91">
        <v>44227.895833333336</v>
      </c>
      <c r="E234" s="92" t="s">
        <v>38</v>
      </c>
      <c r="F234" s="92" t="s">
        <v>39</v>
      </c>
    </row>
    <row r="235" spans="1:6" x14ac:dyDescent="0.3">
      <c r="A235" s="91">
        <v>43301.875</v>
      </c>
      <c r="B235">
        <v>2.64</v>
      </c>
      <c r="C235">
        <v>45</v>
      </c>
      <c r="D235" s="91">
        <v>44227.916666666664</v>
      </c>
      <c r="E235" s="92" t="s">
        <v>38</v>
      </c>
      <c r="F235" s="92" t="s">
        <v>39</v>
      </c>
    </row>
    <row r="236" spans="1:6" x14ac:dyDescent="0.3">
      <c r="A236" s="91">
        <v>43301.895833333336</v>
      </c>
      <c r="B236">
        <v>2.4</v>
      </c>
      <c r="C236">
        <v>46</v>
      </c>
      <c r="D236" s="91">
        <v>44227.9375</v>
      </c>
      <c r="E236" s="92" t="s">
        <v>38</v>
      </c>
      <c r="F236" s="92" t="s">
        <v>39</v>
      </c>
    </row>
    <row r="237" spans="1:6" x14ac:dyDescent="0.3">
      <c r="A237" s="91">
        <v>43301.916666666664</v>
      </c>
      <c r="B237">
        <v>2.16</v>
      </c>
      <c r="C237">
        <v>47</v>
      </c>
      <c r="D237" s="91">
        <v>44227.958333333336</v>
      </c>
      <c r="E237" s="92" t="s">
        <v>38</v>
      </c>
      <c r="F237" s="92" t="s">
        <v>39</v>
      </c>
    </row>
    <row r="238" spans="1:6" x14ac:dyDescent="0.3">
      <c r="A238" s="91">
        <v>43301.9375</v>
      </c>
      <c r="B238">
        <v>1.94</v>
      </c>
      <c r="C238">
        <v>48</v>
      </c>
      <c r="D238" s="91">
        <v>44227.979166666664</v>
      </c>
      <c r="E238" s="92" t="s">
        <v>38</v>
      </c>
      <c r="F238" s="92" t="s">
        <v>39</v>
      </c>
    </row>
    <row r="239" spans="1:6" x14ac:dyDescent="0.3">
      <c r="A239" s="91">
        <v>43301.958333333336</v>
      </c>
      <c r="B239">
        <v>1.83</v>
      </c>
      <c r="C239">
        <v>1</v>
      </c>
      <c r="D239" s="91">
        <v>44227</v>
      </c>
      <c r="E239" s="92" t="s">
        <v>38</v>
      </c>
      <c r="F239" s="92" t="s">
        <v>40</v>
      </c>
    </row>
    <row r="240" spans="1:6" x14ac:dyDescent="0.3">
      <c r="A240" s="91">
        <v>43301.979166666664</v>
      </c>
      <c r="B240">
        <v>1.74</v>
      </c>
      <c r="C240">
        <v>2</v>
      </c>
      <c r="D240" s="91">
        <v>44227.020833333336</v>
      </c>
      <c r="E240" s="92" t="s">
        <v>38</v>
      </c>
      <c r="F240" s="92" t="s">
        <v>40</v>
      </c>
    </row>
    <row r="241" spans="1:6" x14ac:dyDescent="0.3">
      <c r="A241" s="91">
        <v>43302</v>
      </c>
      <c r="B241">
        <v>1.72</v>
      </c>
      <c r="C241">
        <v>3</v>
      </c>
      <c r="D241" s="91">
        <v>44227.041666666664</v>
      </c>
      <c r="E241" s="92" t="s">
        <v>38</v>
      </c>
      <c r="F241" s="92" t="s">
        <v>40</v>
      </c>
    </row>
    <row r="242" spans="1:6" x14ac:dyDescent="0.3">
      <c r="A242" s="91">
        <v>43302.020833333336</v>
      </c>
      <c r="B242">
        <v>1.61</v>
      </c>
      <c r="C242">
        <v>4</v>
      </c>
      <c r="D242" s="91">
        <v>44227.0625</v>
      </c>
      <c r="E242" s="92" t="s">
        <v>38</v>
      </c>
      <c r="F242" s="92" t="s">
        <v>40</v>
      </c>
    </row>
    <row r="243" spans="1:6" x14ac:dyDescent="0.3">
      <c r="A243" s="91">
        <v>43302.041666666664</v>
      </c>
      <c r="B243">
        <v>1.51</v>
      </c>
      <c r="C243">
        <v>5</v>
      </c>
      <c r="D243" s="91">
        <v>44227.083333333336</v>
      </c>
      <c r="E243" s="92" t="s">
        <v>38</v>
      </c>
      <c r="F243" s="92" t="s">
        <v>40</v>
      </c>
    </row>
    <row r="244" spans="1:6" x14ac:dyDescent="0.3">
      <c r="A244" s="91">
        <v>43302.0625</v>
      </c>
      <c r="B244">
        <v>1.47</v>
      </c>
      <c r="C244">
        <v>6</v>
      </c>
      <c r="D244" s="91">
        <v>44227.104166666664</v>
      </c>
      <c r="E244" s="92" t="s">
        <v>38</v>
      </c>
      <c r="F244" s="92" t="s">
        <v>40</v>
      </c>
    </row>
    <row r="245" spans="1:6" x14ac:dyDescent="0.3">
      <c r="A245" s="91">
        <v>43302.083333333336</v>
      </c>
      <c r="B245">
        <v>1.47</v>
      </c>
      <c r="C245">
        <v>7</v>
      </c>
      <c r="D245" s="91">
        <v>44227.125</v>
      </c>
      <c r="E245" s="92" t="s">
        <v>38</v>
      </c>
      <c r="F245" s="92" t="s">
        <v>40</v>
      </c>
    </row>
    <row r="246" spans="1:6" x14ac:dyDescent="0.3">
      <c r="A246" s="91">
        <v>43302.104166666664</v>
      </c>
      <c r="B246">
        <v>1.47</v>
      </c>
      <c r="C246">
        <v>8</v>
      </c>
      <c r="D246" s="91">
        <v>44227.145833333336</v>
      </c>
      <c r="E246" s="92" t="s">
        <v>38</v>
      </c>
      <c r="F246" s="92" t="s">
        <v>40</v>
      </c>
    </row>
    <row r="247" spans="1:6" x14ac:dyDescent="0.3">
      <c r="A247" s="91">
        <v>43302.125</v>
      </c>
      <c r="B247">
        <v>1.47</v>
      </c>
      <c r="C247">
        <v>9</v>
      </c>
      <c r="D247" s="91">
        <v>44227.166666666664</v>
      </c>
      <c r="E247" s="92" t="s">
        <v>38</v>
      </c>
      <c r="F247" s="92" t="s">
        <v>40</v>
      </c>
    </row>
    <row r="248" spans="1:6" x14ac:dyDescent="0.3">
      <c r="A248" s="91">
        <v>43302.145833333336</v>
      </c>
      <c r="B248">
        <v>1.47</v>
      </c>
      <c r="C248">
        <v>10</v>
      </c>
      <c r="D248" s="91">
        <v>44227.1875</v>
      </c>
      <c r="E248" s="92" t="s">
        <v>38</v>
      </c>
      <c r="F248" s="92" t="s">
        <v>40</v>
      </c>
    </row>
    <row r="249" spans="1:6" x14ac:dyDescent="0.3">
      <c r="A249" s="91">
        <v>43302.166666666664</v>
      </c>
      <c r="B249">
        <v>1.47</v>
      </c>
      <c r="C249">
        <v>11</v>
      </c>
      <c r="D249" s="91">
        <v>44227.208333333336</v>
      </c>
      <c r="E249" s="92" t="s">
        <v>38</v>
      </c>
      <c r="F249" s="92" t="s">
        <v>40</v>
      </c>
    </row>
    <row r="250" spans="1:6" x14ac:dyDescent="0.3">
      <c r="A250" s="91">
        <v>43302.1875</v>
      </c>
      <c r="B250">
        <v>1.5</v>
      </c>
      <c r="C250">
        <v>12</v>
      </c>
      <c r="D250" s="91">
        <v>44227.229166666664</v>
      </c>
      <c r="E250" s="92" t="s">
        <v>38</v>
      </c>
      <c r="F250" s="92" t="s">
        <v>40</v>
      </c>
    </row>
    <row r="251" spans="1:6" x14ac:dyDescent="0.3">
      <c r="A251" s="91">
        <v>43302.208333333336</v>
      </c>
      <c r="B251">
        <v>1.7</v>
      </c>
      <c r="C251">
        <v>13</v>
      </c>
      <c r="D251" s="91">
        <v>44227.25</v>
      </c>
      <c r="E251" s="92" t="s">
        <v>38</v>
      </c>
      <c r="F251" s="92" t="s">
        <v>40</v>
      </c>
    </row>
    <row r="252" spans="1:6" x14ac:dyDescent="0.3">
      <c r="A252" s="91">
        <v>43302.229166666664</v>
      </c>
      <c r="B252">
        <v>1.86</v>
      </c>
      <c r="C252">
        <v>14</v>
      </c>
      <c r="D252" s="91">
        <v>44227.270833333336</v>
      </c>
      <c r="E252" s="92" t="s">
        <v>38</v>
      </c>
      <c r="F252" s="92" t="s">
        <v>40</v>
      </c>
    </row>
    <row r="253" spans="1:6" x14ac:dyDescent="0.3">
      <c r="A253" s="91">
        <v>43302.25</v>
      </c>
      <c r="B253">
        <v>2.12</v>
      </c>
      <c r="C253">
        <v>15</v>
      </c>
      <c r="D253" s="91">
        <v>44227.291666666664</v>
      </c>
      <c r="E253" s="92" t="s">
        <v>38</v>
      </c>
      <c r="F253" s="92" t="s">
        <v>40</v>
      </c>
    </row>
    <row r="254" spans="1:6" x14ac:dyDescent="0.3">
      <c r="A254" s="91">
        <v>43302.270833333336</v>
      </c>
      <c r="B254">
        <v>2.37</v>
      </c>
      <c r="C254">
        <v>16</v>
      </c>
      <c r="D254" s="91">
        <v>44227.3125</v>
      </c>
      <c r="E254" s="92" t="s">
        <v>38</v>
      </c>
      <c r="F254" s="92" t="s">
        <v>40</v>
      </c>
    </row>
    <row r="255" spans="1:6" x14ac:dyDescent="0.3">
      <c r="A255" s="91">
        <v>43302.291666666664</v>
      </c>
      <c r="B255">
        <v>2.63</v>
      </c>
      <c r="C255">
        <v>17</v>
      </c>
      <c r="D255" s="91">
        <v>44227.333333333336</v>
      </c>
      <c r="E255" s="92" t="s">
        <v>38</v>
      </c>
      <c r="F255" s="92" t="s">
        <v>40</v>
      </c>
    </row>
    <row r="256" spans="1:6" x14ac:dyDescent="0.3">
      <c r="A256" s="91">
        <v>43302.3125</v>
      </c>
      <c r="B256">
        <v>2.84</v>
      </c>
      <c r="C256">
        <v>18</v>
      </c>
      <c r="D256" s="91">
        <v>44227.354166666664</v>
      </c>
      <c r="E256" s="92" t="s">
        <v>38</v>
      </c>
      <c r="F256" s="92" t="s">
        <v>40</v>
      </c>
    </row>
    <row r="257" spans="1:6" x14ac:dyDescent="0.3">
      <c r="A257" s="91">
        <v>43302.333333333336</v>
      </c>
      <c r="B257">
        <v>2.91</v>
      </c>
      <c r="C257">
        <v>19</v>
      </c>
      <c r="D257" s="91">
        <v>44227.375</v>
      </c>
      <c r="E257" s="92" t="s">
        <v>38</v>
      </c>
      <c r="F257" s="92" t="s">
        <v>40</v>
      </c>
    </row>
    <row r="258" spans="1:6" x14ac:dyDescent="0.3">
      <c r="A258" s="91">
        <v>43302.354166666664</v>
      </c>
      <c r="B258">
        <v>2.84</v>
      </c>
      <c r="C258">
        <v>20</v>
      </c>
      <c r="D258" s="91">
        <v>44227.395833333336</v>
      </c>
      <c r="E258" s="92" t="s">
        <v>38</v>
      </c>
      <c r="F258" s="92" t="s">
        <v>40</v>
      </c>
    </row>
    <row r="259" spans="1:6" x14ac:dyDescent="0.3">
      <c r="A259" s="91">
        <v>43302.375</v>
      </c>
      <c r="B259">
        <v>2.83</v>
      </c>
      <c r="C259">
        <v>21</v>
      </c>
      <c r="D259" s="91">
        <v>44227.416666666664</v>
      </c>
      <c r="E259" s="92" t="s">
        <v>38</v>
      </c>
      <c r="F259" s="92" t="s">
        <v>40</v>
      </c>
    </row>
    <row r="260" spans="1:6" x14ac:dyDescent="0.3">
      <c r="A260" s="91">
        <v>43302.395833333336</v>
      </c>
      <c r="B260">
        <v>2.83</v>
      </c>
      <c r="C260">
        <v>22</v>
      </c>
      <c r="D260" s="91">
        <v>44227.4375</v>
      </c>
      <c r="E260" s="92" t="s">
        <v>38</v>
      </c>
      <c r="F260" s="92" t="s">
        <v>40</v>
      </c>
    </row>
    <row r="261" spans="1:6" x14ac:dyDescent="0.3">
      <c r="A261" s="91">
        <v>43302.416666666664</v>
      </c>
      <c r="B261">
        <v>2.75</v>
      </c>
      <c r="C261">
        <v>23</v>
      </c>
      <c r="D261" s="91">
        <v>44227.458333333336</v>
      </c>
      <c r="E261" s="92" t="s">
        <v>38</v>
      </c>
      <c r="F261" s="92" t="s">
        <v>40</v>
      </c>
    </row>
    <row r="262" spans="1:6" x14ac:dyDescent="0.3">
      <c r="A262" s="91">
        <v>43302.4375</v>
      </c>
      <c r="B262">
        <v>2.74</v>
      </c>
      <c r="C262">
        <v>24</v>
      </c>
      <c r="D262" s="91">
        <v>44227.479166666664</v>
      </c>
      <c r="E262" s="92" t="s">
        <v>38</v>
      </c>
      <c r="F262" s="92" t="s">
        <v>40</v>
      </c>
    </row>
    <row r="263" spans="1:6" x14ac:dyDescent="0.3">
      <c r="A263" s="91">
        <v>43302.458333333336</v>
      </c>
      <c r="B263">
        <v>2.57</v>
      </c>
      <c r="C263">
        <v>25</v>
      </c>
      <c r="D263" s="91">
        <v>44227.5</v>
      </c>
      <c r="E263" s="92" t="s">
        <v>38</v>
      </c>
      <c r="F263" s="92" t="s">
        <v>40</v>
      </c>
    </row>
    <row r="264" spans="1:6" x14ac:dyDescent="0.3">
      <c r="A264" s="91">
        <v>43302.479166666664</v>
      </c>
      <c r="B264">
        <v>2.4</v>
      </c>
      <c r="C264">
        <v>26</v>
      </c>
      <c r="D264" s="91">
        <v>44227.520833333336</v>
      </c>
      <c r="E264" s="92" t="s">
        <v>38</v>
      </c>
      <c r="F264" s="92" t="s">
        <v>40</v>
      </c>
    </row>
    <row r="265" spans="1:6" x14ac:dyDescent="0.3">
      <c r="A265" s="91">
        <v>43302.5</v>
      </c>
      <c r="B265">
        <v>2.4</v>
      </c>
      <c r="C265">
        <v>27</v>
      </c>
      <c r="D265" s="91">
        <v>44227.541666666664</v>
      </c>
      <c r="E265" s="92" t="s">
        <v>38</v>
      </c>
      <c r="F265" s="92" t="s">
        <v>40</v>
      </c>
    </row>
    <row r="266" spans="1:6" x14ac:dyDescent="0.3">
      <c r="A266" s="91">
        <v>43302.520833333336</v>
      </c>
      <c r="B266">
        <v>2.1800000000000002</v>
      </c>
      <c r="C266">
        <v>28</v>
      </c>
      <c r="D266" s="91">
        <v>44227.5625</v>
      </c>
      <c r="E266" s="92" t="s">
        <v>38</v>
      </c>
      <c r="F266" s="92" t="s">
        <v>40</v>
      </c>
    </row>
    <row r="267" spans="1:6" x14ac:dyDescent="0.3">
      <c r="A267" s="91">
        <v>43302.541666666664</v>
      </c>
      <c r="B267">
        <v>2.09</v>
      </c>
      <c r="C267">
        <v>29</v>
      </c>
      <c r="D267" s="91">
        <v>44227.583333333336</v>
      </c>
      <c r="E267" s="92" t="s">
        <v>38</v>
      </c>
      <c r="F267" s="92" t="s">
        <v>40</v>
      </c>
    </row>
    <row r="268" spans="1:6" x14ac:dyDescent="0.3">
      <c r="A268" s="91">
        <v>43302.5625</v>
      </c>
      <c r="B268">
        <v>2.0099999999999998</v>
      </c>
      <c r="C268">
        <v>30</v>
      </c>
      <c r="D268" s="91">
        <v>44227.604166666664</v>
      </c>
      <c r="E268" s="92" t="s">
        <v>38</v>
      </c>
      <c r="F268" s="92" t="s">
        <v>40</v>
      </c>
    </row>
    <row r="269" spans="1:6" x14ac:dyDescent="0.3">
      <c r="A269" s="91">
        <v>43302.583333333336</v>
      </c>
      <c r="B269">
        <v>2.2599999999999998</v>
      </c>
      <c r="C269">
        <v>31</v>
      </c>
      <c r="D269" s="91">
        <v>44227.625</v>
      </c>
      <c r="E269" s="92" t="s">
        <v>38</v>
      </c>
      <c r="F269" s="92" t="s">
        <v>40</v>
      </c>
    </row>
    <row r="270" spans="1:6" x14ac:dyDescent="0.3">
      <c r="A270" s="91">
        <v>43302.604166666664</v>
      </c>
      <c r="B270">
        <v>2.64</v>
      </c>
      <c r="C270">
        <v>32</v>
      </c>
      <c r="D270" s="91">
        <v>44227.645833333336</v>
      </c>
      <c r="E270" s="92" t="s">
        <v>38</v>
      </c>
      <c r="F270" s="92" t="s">
        <v>40</v>
      </c>
    </row>
    <row r="271" spans="1:6" x14ac:dyDescent="0.3">
      <c r="A271" s="91">
        <v>43302.625</v>
      </c>
      <c r="B271">
        <v>2.66</v>
      </c>
      <c r="C271">
        <v>33</v>
      </c>
      <c r="D271" s="91">
        <v>44227.666666666664</v>
      </c>
      <c r="E271" s="92" t="s">
        <v>38</v>
      </c>
      <c r="F271" s="92" t="s">
        <v>40</v>
      </c>
    </row>
    <row r="272" spans="1:6" x14ac:dyDescent="0.3">
      <c r="A272" s="91">
        <v>43302.645833333336</v>
      </c>
      <c r="B272">
        <v>2.71</v>
      </c>
      <c r="C272">
        <v>34</v>
      </c>
      <c r="D272" s="91">
        <v>44227.6875</v>
      </c>
      <c r="E272" s="92" t="s">
        <v>38</v>
      </c>
      <c r="F272" s="92" t="s">
        <v>40</v>
      </c>
    </row>
    <row r="273" spans="1:6" x14ac:dyDescent="0.3">
      <c r="A273" s="91">
        <v>43302.666666666664</v>
      </c>
      <c r="B273">
        <v>2.86</v>
      </c>
      <c r="C273">
        <v>35</v>
      </c>
      <c r="D273" s="91">
        <v>44227.708333333336</v>
      </c>
      <c r="E273" s="92" t="s">
        <v>38</v>
      </c>
      <c r="F273" s="92" t="s">
        <v>40</v>
      </c>
    </row>
    <row r="274" spans="1:6" x14ac:dyDescent="0.3">
      <c r="A274" s="91">
        <v>43302.6875</v>
      </c>
      <c r="B274">
        <v>2.98</v>
      </c>
      <c r="C274">
        <v>36</v>
      </c>
      <c r="D274" s="91">
        <v>44227.729166666664</v>
      </c>
      <c r="E274" s="92" t="s">
        <v>38</v>
      </c>
      <c r="F274" s="92" t="s">
        <v>40</v>
      </c>
    </row>
    <row r="275" spans="1:6" x14ac:dyDescent="0.3">
      <c r="A275" s="91">
        <v>43302.708333333336</v>
      </c>
      <c r="B275">
        <v>3.12</v>
      </c>
      <c r="C275">
        <v>37</v>
      </c>
      <c r="D275" s="91">
        <v>44227.75</v>
      </c>
      <c r="E275" s="92" t="s">
        <v>38</v>
      </c>
      <c r="F275" s="92" t="s">
        <v>40</v>
      </c>
    </row>
    <row r="276" spans="1:6" x14ac:dyDescent="0.3">
      <c r="A276" s="91">
        <v>43302.729166666664</v>
      </c>
      <c r="B276">
        <v>3.16</v>
      </c>
      <c r="C276">
        <v>38</v>
      </c>
      <c r="D276" s="91">
        <v>44227.770833333336</v>
      </c>
      <c r="E276" s="92" t="s">
        <v>38</v>
      </c>
      <c r="F276" s="92" t="s">
        <v>40</v>
      </c>
    </row>
    <row r="277" spans="1:6" x14ac:dyDescent="0.3">
      <c r="A277" s="91">
        <v>43302.75</v>
      </c>
      <c r="B277">
        <v>2.99</v>
      </c>
      <c r="C277">
        <v>39</v>
      </c>
      <c r="D277" s="91">
        <v>44227.791666666664</v>
      </c>
      <c r="E277" s="92" t="s">
        <v>38</v>
      </c>
      <c r="F277" s="92" t="s">
        <v>40</v>
      </c>
    </row>
    <row r="278" spans="1:6" x14ac:dyDescent="0.3">
      <c r="A278" s="91">
        <v>43302.770833333336</v>
      </c>
      <c r="B278">
        <v>2.83</v>
      </c>
      <c r="C278">
        <v>40</v>
      </c>
      <c r="D278" s="91">
        <v>44227.8125</v>
      </c>
      <c r="E278" s="92" t="s">
        <v>38</v>
      </c>
      <c r="F278" s="92" t="s">
        <v>40</v>
      </c>
    </row>
    <row r="279" spans="1:6" x14ac:dyDescent="0.3">
      <c r="A279" s="91">
        <v>43302.791666666664</v>
      </c>
      <c r="B279">
        <v>2.79</v>
      </c>
      <c r="C279">
        <v>41</v>
      </c>
      <c r="D279" s="91">
        <v>44227.833333333336</v>
      </c>
      <c r="E279" s="92" t="s">
        <v>38</v>
      </c>
      <c r="F279" s="92" t="s">
        <v>40</v>
      </c>
    </row>
    <row r="280" spans="1:6" x14ac:dyDescent="0.3">
      <c r="A280" s="91">
        <v>43302.8125</v>
      </c>
      <c r="B280">
        <v>2.71</v>
      </c>
      <c r="C280">
        <v>42</v>
      </c>
      <c r="D280" s="91">
        <v>44227.854166666664</v>
      </c>
      <c r="E280" s="92" t="s">
        <v>38</v>
      </c>
      <c r="F280" s="92" t="s">
        <v>40</v>
      </c>
    </row>
    <row r="281" spans="1:6" x14ac:dyDescent="0.3">
      <c r="A281" s="91">
        <v>43302.833333333336</v>
      </c>
      <c r="B281">
        <v>2.6</v>
      </c>
      <c r="C281">
        <v>43</v>
      </c>
      <c r="D281" s="91">
        <v>44227.875</v>
      </c>
      <c r="E281" s="92" t="s">
        <v>38</v>
      </c>
      <c r="F281" s="92" t="s">
        <v>40</v>
      </c>
    </row>
    <row r="282" spans="1:6" x14ac:dyDescent="0.3">
      <c r="A282" s="91">
        <v>43302.854166666664</v>
      </c>
      <c r="B282">
        <v>2.65</v>
      </c>
      <c r="C282">
        <v>44</v>
      </c>
      <c r="D282" s="91">
        <v>44227.895833333336</v>
      </c>
      <c r="E282" s="92" t="s">
        <v>38</v>
      </c>
      <c r="F282" s="92" t="s">
        <v>40</v>
      </c>
    </row>
    <row r="283" spans="1:6" x14ac:dyDescent="0.3">
      <c r="A283" s="91">
        <v>43302.875</v>
      </c>
      <c r="B283">
        <v>2.54</v>
      </c>
      <c r="C283">
        <v>45</v>
      </c>
      <c r="D283" s="91">
        <v>44227.916666666664</v>
      </c>
      <c r="E283" s="92" t="s">
        <v>38</v>
      </c>
      <c r="F283" s="92" t="s">
        <v>40</v>
      </c>
    </row>
    <row r="284" spans="1:6" x14ac:dyDescent="0.3">
      <c r="A284" s="91">
        <v>43302.895833333336</v>
      </c>
      <c r="B284">
        <v>2.34</v>
      </c>
      <c r="C284">
        <v>46</v>
      </c>
      <c r="D284" s="91">
        <v>44227.9375</v>
      </c>
      <c r="E284" s="92" t="s">
        <v>38</v>
      </c>
      <c r="F284" s="92" t="s">
        <v>40</v>
      </c>
    </row>
    <row r="285" spans="1:6" x14ac:dyDescent="0.3">
      <c r="A285" s="91">
        <v>43302.916666666664</v>
      </c>
      <c r="B285">
        <v>2.13</v>
      </c>
      <c r="C285">
        <v>47</v>
      </c>
      <c r="D285" s="91">
        <v>44227.958333333336</v>
      </c>
      <c r="E285" s="92" t="s">
        <v>38</v>
      </c>
      <c r="F285" s="92" t="s">
        <v>40</v>
      </c>
    </row>
    <row r="286" spans="1:6" x14ac:dyDescent="0.3">
      <c r="A286" s="91">
        <v>43302.9375</v>
      </c>
      <c r="B286">
        <v>1.95</v>
      </c>
      <c r="C286">
        <v>48</v>
      </c>
      <c r="D286" s="91">
        <v>44227.979166666664</v>
      </c>
      <c r="E286" s="92" t="s">
        <v>38</v>
      </c>
      <c r="F286" s="92" t="s">
        <v>40</v>
      </c>
    </row>
    <row r="287" spans="1:6" x14ac:dyDescent="0.3">
      <c r="A287" s="91">
        <v>43302.958333333336</v>
      </c>
      <c r="B287">
        <v>1.86</v>
      </c>
      <c r="C287">
        <v>1</v>
      </c>
      <c r="D287" s="91">
        <v>44227</v>
      </c>
      <c r="E287" s="92" t="s">
        <v>38</v>
      </c>
      <c r="F287" s="92" t="s">
        <v>40</v>
      </c>
    </row>
    <row r="288" spans="1:6" x14ac:dyDescent="0.3">
      <c r="A288" s="91">
        <v>43302.979166666664</v>
      </c>
      <c r="B288">
        <v>1.74</v>
      </c>
      <c r="C288">
        <v>2</v>
      </c>
      <c r="D288" s="91">
        <v>44227.020833333336</v>
      </c>
      <c r="E288" s="92" t="s">
        <v>38</v>
      </c>
      <c r="F288" s="92" t="s">
        <v>40</v>
      </c>
    </row>
    <row r="289" spans="1:6" x14ac:dyDescent="0.3">
      <c r="A289" s="91">
        <v>43303</v>
      </c>
      <c r="B289">
        <v>1.74</v>
      </c>
      <c r="C289">
        <v>3</v>
      </c>
      <c r="D289" s="91">
        <v>44227.041666666664</v>
      </c>
      <c r="E289" s="92" t="s">
        <v>38</v>
      </c>
      <c r="F289" s="92" t="s">
        <v>40</v>
      </c>
    </row>
    <row r="290" spans="1:6" x14ac:dyDescent="0.3">
      <c r="A290" s="91">
        <v>43303.020833333336</v>
      </c>
      <c r="B290">
        <v>1.62</v>
      </c>
      <c r="C290">
        <v>4</v>
      </c>
      <c r="D290" s="91">
        <v>44227.0625</v>
      </c>
      <c r="E290" s="92" t="s">
        <v>38</v>
      </c>
      <c r="F290" s="92" t="s">
        <v>40</v>
      </c>
    </row>
    <row r="291" spans="1:6" x14ac:dyDescent="0.3">
      <c r="A291" s="91">
        <v>43303.041666666664</v>
      </c>
      <c r="B291">
        <v>1.53</v>
      </c>
      <c r="C291">
        <v>5</v>
      </c>
      <c r="D291" s="91">
        <v>44227.083333333336</v>
      </c>
      <c r="E291" s="92" t="s">
        <v>38</v>
      </c>
      <c r="F291" s="92" t="s">
        <v>40</v>
      </c>
    </row>
    <row r="292" spans="1:6" x14ac:dyDescent="0.3">
      <c r="A292" s="91">
        <v>43303.0625</v>
      </c>
      <c r="B292">
        <v>1.47</v>
      </c>
      <c r="C292">
        <v>6</v>
      </c>
      <c r="D292" s="91">
        <v>44227.104166666664</v>
      </c>
      <c r="E292" s="92" t="s">
        <v>38</v>
      </c>
      <c r="F292" s="92" t="s">
        <v>40</v>
      </c>
    </row>
    <row r="293" spans="1:6" x14ac:dyDescent="0.3">
      <c r="A293" s="91">
        <v>43303.083333333336</v>
      </c>
      <c r="B293">
        <v>1.47</v>
      </c>
      <c r="C293">
        <v>7</v>
      </c>
      <c r="D293" s="91">
        <v>44227.125</v>
      </c>
      <c r="E293" s="92" t="s">
        <v>38</v>
      </c>
      <c r="F293" s="92" t="s">
        <v>40</v>
      </c>
    </row>
    <row r="294" spans="1:6" x14ac:dyDescent="0.3">
      <c r="A294" s="91">
        <v>43303.104166666664</v>
      </c>
      <c r="B294">
        <v>1.47</v>
      </c>
      <c r="C294">
        <v>8</v>
      </c>
      <c r="D294" s="91">
        <v>44227.145833333336</v>
      </c>
      <c r="E294" s="92" t="s">
        <v>38</v>
      </c>
      <c r="F294" s="92" t="s">
        <v>40</v>
      </c>
    </row>
    <row r="295" spans="1:6" x14ac:dyDescent="0.3">
      <c r="A295" s="91">
        <v>43303.125</v>
      </c>
      <c r="B295">
        <v>1.47</v>
      </c>
      <c r="C295">
        <v>9</v>
      </c>
      <c r="D295" s="91">
        <v>44227.166666666664</v>
      </c>
      <c r="E295" s="92" t="s">
        <v>38</v>
      </c>
      <c r="F295" s="92" t="s">
        <v>40</v>
      </c>
    </row>
    <row r="296" spans="1:6" x14ac:dyDescent="0.3">
      <c r="A296" s="91">
        <v>43303.145833333336</v>
      </c>
      <c r="B296">
        <v>1.47</v>
      </c>
      <c r="C296">
        <v>10</v>
      </c>
      <c r="D296" s="91">
        <v>44227.1875</v>
      </c>
      <c r="E296" s="92" t="s">
        <v>38</v>
      </c>
      <c r="F296" s="92" t="s">
        <v>40</v>
      </c>
    </row>
    <row r="297" spans="1:6" x14ac:dyDescent="0.3">
      <c r="A297" s="91">
        <v>43303.166666666664</v>
      </c>
      <c r="B297">
        <v>1.46</v>
      </c>
      <c r="C297">
        <v>11</v>
      </c>
      <c r="D297" s="91">
        <v>44227.208333333336</v>
      </c>
      <c r="E297" s="92" t="s">
        <v>38</v>
      </c>
      <c r="F297" s="92" t="s">
        <v>40</v>
      </c>
    </row>
    <row r="298" spans="1:6" x14ac:dyDescent="0.3">
      <c r="A298" s="91">
        <v>43303.1875</v>
      </c>
      <c r="B298">
        <v>1.44</v>
      </c>
      <c r="C298">
        <v>12</v>
      </c>
      <c r="D298" s="91">
        <v>44227.229166666664</v>
      </c>
      <c r="E298" s="92" t="s">
        <v>38</v>
      </c>
      <c r="F298" s="92" t="s">
        <v>40</v>
      </c>
    </row>
    <row r="299" spans="1:6" x14ac:dyDescent="0.3">
      <c r="A299" s="91">
        <v>43303.208333333336</v>
      </c>
      <c r="B299">
        <v>1.5</v>
      </c>
      <c r="C299">
        <v>13</v>
      </c>
      <c r="D299" s="91">
        <v>44227.25</v>
      </c>
      <c r="E299" s="92" t="s">
        <v>38</v>
      </c>
      <c r="F299" s="92" t="s">
        <v>40</v>
      </c>
    </row>
    <row r="300" spans="1:6" x14ac:dyDescent="0.3">
      <c r="A300" s="91">
        <v>43303.229166666664</v>
      </c>
      <c r="B300">
        <v>1.59</v>
      </c>
      <c r="C300">
        <v>14</v>
      </c>
      <c r="D300" s="91">
        <v>44227.270833333336</v>
      </c>
      <c r="E300" s="92" t="s">
        <v>38</v>
      </c>
      <c r="F300" s="92" t="s">
        <v>40</v>
      </c>
    </row>
    <row r="301" spans="1:6" x14ac:dyDescent="0.3">
      <c r="A301" s="91">
        <v>43303.25</v>
      </c>
      <c r="B301">
        <v>1.79</v>
      </c>
      <c r="C301">
        <v>15</v>
      </c>
      <c r="D301" s="91">
        <v>44227.291666666664</v>
      </c>
      <c r="E301" s="92" t="s">
        <v>38</v>
      </c>
      <c r="F301" s="92" t="s">
        <v>40</v>
      </c>
    </row>
    <row r="302" spans="1:6" x14ac:dyDescent="0.3">
      <c r="A302" s="91">
        <v>43303.270833333336</v>
      </c>
      <c r="B302">
        <v>1.99</v>
      </c>
      <c r="C302">
        <v>16</v>
      </c>
      <c r="D302" s="91">
        <v>44227.3125</v>
      </c>
      <c r="E302" s="92" t="s">
        <v>38</v>
      </c>
      <c r="F302" s="92" t="s">
        <v>40</v>
      </c>
    </row>
    <row r="303" spans="1:6" x14ac:dyDescent="0.3">
      <c r="A303" s="91">
        <v>43303.291666666664</v>
      </c>
      <c r="B303">
        <v>2.21</v>
      </c>
      <c r="C303">
        <v>17</v>
      </c>
      <c r="D303" s="91">
        <v>44227.333333333336</v>
      </c>
      <c r="E303" s="92" t="s">
        <v>38</v>
      </c>
      <c r="F303" s="92" t="s">
        <v>40</v>
      </c>
    </row>
    <row r="304" spans="1:6" x14ac:dyDescent="0.3">
      <c r="A304" s="91">
        <v>43303.3125</v>
      </c>
      <c r="B304">
        <v>2.44</v>
      </c>
      <c r="C304">
        <v>18</v>
      </c>
      <c r="D304" s="91">
        <v>44227.354166666664</v>
      </c>
      <c r="E304" s="92" t="s">
        <v>38</v>
      </c>
      <c r="F304" s="92" t="s">
        <v>40</v>
      </c>
    </row>
    <row r="305" spans="1:6" x14ac:dyDescent="0.3">
      <c r="A305" s="91">
        <v>43303.333333333336</v>
      </c>
      <c r="B305">
        <v>2.6</v>
      </c>
      <c r="C305">
        <v>19</v>
      </c>
      <c r="D305" s="91">
        <v>44227.375</v>
      </c>
      <c r="E305" s="92" t="s">
        <v>38</v>
      </c>
      <c r="F305" s="92" t="s">
        <v>40</v>
      </c>
    </row>
    <row r="306" spans="1:6" x14ac:dyDescent="0.3">
      <c r="A306" s="91">
        <v>43303.354166666664</v>
      </c>
      <c r="B306">
        <v>2.56</v>
      </c>
      <c r="C306">
        <v>20</v>
      </c>
      <c r="D306" s="91">
        <v>44227.395833333336</v>
      </c>
      <c r="E306" s="92" t="s">
        <v>38</v>
      </c>
      <c r="F306" s="92" t="s">
        <v>40</v>
      </c>
    </row>
    <row r="307" spans="1:6" x14ac:dyDescent="0.3">
      <c r="A307" s="91">
        <v>43303.375</v>
      </c>
      <c r="B307">
        <v>2.4700000000000002</v>
      </c>
      <c r="C307">
        <v>21</v>
      </c>
      <c r="D307" s="91">
        <v>44227.416666666664</v>
      </c>
      <c r="E307" s="92" t="s">
        <v>38</v>
      </c>
      <c r="F307" s="92" t="s">
        <v>40</v>
      </c>
    </row>
    <row r="308" spans="1:6" x14ac:dyDescent="0.3">
      <c r="A308" s="91">
        <v>43303.395833333336</v>
      </c>
      <c r="B308">
        <v>2.4300000000000002</v>
      </c>
      <c r="C308">
        <v>22</v>
      </c>
      <c r="D308" s="91">
        <v>44227.4375</v>
      </c>
      <c r="E308" s="92" t="s">
        <v>38</v>
      </c>
      <c r="F308" s="92" t="s">
        <v>40</v>
      </c>
    </row>
    <row r="309" spans="1:6" x14ac:dyDescent="0.3">
      <c r="A309" s="91">
        <v>43303.416666666664</v>
      </c>
      <c r="B309">
        <v>2.41</v>
      </c>
      <c r="C309">
        <v>23</v>
      </c>
      <c r="D309" s="91">
        <v>44227.458333333336</v>
      </c>
      <c r="E309" s="92" t="s">
        <v>38</v>
      </c>
      <c r="F309" s="92" t="s">
        <v>40</v>
      </c>
    </row>
    <row r="310" spans="1:6" x14ac:dyDescent="0.3">
      <c r="A310" s="91">
        <v>43303.4375</v>
      </c>
      <c r="B310">
        <v>2.37</v>
      </c>
      <c r="C310">
        <v>24</v>
      </c>
      <c r="D310" s="91">
        <v>44227.479166666664</v>
      </c>
      <c r="E310" s="92" t="s">
        <v>38</v>
      </c>
      <c r="F310" s="92" t="s">
        <v>40</v>
      </c>
    </row>
    <row r="311" spans="1:6" x14ac:dyDescent="0.3">
      <c r="A311" s="91">
        <v>43303.458333333336</v>
      </c>
      <c r="B311">
        <v>2.29</v>
      </c>
      <c r="C311">
        <v>25</v>
      </c>
      <c r="D311" s="91">
        <v>44227.5</v>
      </c>
      <c r="E311" s="92" t="s">
        <v>38</v>
      </c>
      <c r="F311" s="92" t="s">
        <v>40</v>
      </c>
    </row>
    <row r="312" spans="1:6" x14ac:dyDescent="0.3">
      <c r="A312" s="91">
        <v>43303.479166666664</v>
      </c>
      <c r="B312">
        <v>2.21</v>
      </c>
      <c r="C312">
        <v>26</v>
      </c>
      <c r="D312" s="91">
        <v>44227.520833333336</v>
      </c>
      <c r="E312" s="92" t="s">
        <v>38</v>
      </c>
      <c r="F312" s="92" t="s">
        <v>40</v>
      </c>
    </row>
    <row r="313" spans="1:6" x14ac:dyDescent="0.3">
      <c r="A313" s="91">
        <v>43303.5</v>
      </c>
      <c r="B313">
        <v>2.13</v>
      </c>
      <c r="C313">
        <v>27</v>
      </c>
      <c r="D313" s="91">
        <v>44227.541666666664</v>
      </c>
      <c r="E313" s="92" t="s">
        <v>38</v>
      </c>
      <c r="F313" s="92" t="s">
        <v>40</v>
      </c>
    </row>
    <row r="314" spans="1:6" x14ac:dyDescent="0.3">
      <c r="A314" s="91">
        <v>43303.520833333336</v>
      </c>
      <c r="B314">
        <v>2</v>
      </c>
      <c r="C314">
        <v>28</v>
      </c>
      <c r="D314" s="91">
        <v>44227.5625</v>
      </c>
      <c r="E314" s="92" t="s">
        <v>38</v>
      </c>
      <c r="F314" s="92" t="s">
        <v>40</v>
      </c>
    </row>
    <row r="315" spans="1:6" x14ac:dyDescent="0.3">
      <c r="A315" s="91">
        <v>43303.541666666664</v>
      </c>
      <c r="B315">
        <v>2</v>
      </c>
      <c r="C315">
        <v>29</v>
      </c>
      <c r="D315" s="91">
        <v>44227.583333333336</v>
      </c>
      <c r="E315" s="92" t="s">
        <v>38</v>
      </c>
      <c r="F315" s="92" t="s">
        <v>40</v>
      </c>
    </row>
    <row r="316" spans="1:6" x14ac:dyDescent="0.3">
      <c r="A316" s="91">
        <v>43303.5625</v>
      </c>
      <c r="B316">
        <v>2</v>
      </c>
      <c r="C316">
        <v>30</v>
      </c>
      <c r="D316" s="91">
        <v>44227.604166666664</v>
      </c>
      <c r="E316" s="92" t="s">
        <v>38</v>
      </c>
      <c r="F316" s="92" t="s">
        <v>40</v>
      </c>
    </row>
    <row r="317" spans="1:6" x14ac:dyDescent="0.3">
      <c r="A317" s="91">
        <v>43303.583333333336</v>
      </c>
      <c r="B317">
        <v>2.04</v>
      </c>
      <c r="C317">
        <v>31</v>
      </c>
      <c r="D317" s="91">
        <v>44227.625</v>
      </c>
      <c r="E317" s="92" t="s">
        <v>38</v>
      </c>
      <c r="F317" s="92" t="s">
        <v>40</v>
      </c>
    </row>
    <row r="318" spans="1:6" x14ac:dyDescent="0.3">
      <c r="A318" s="91">
        <v>43303.604166666664</v>
      </c>
      <c r="B318">
        <v>2.1800000000000002</v>
      </c>
      <c r="C318">
        <v>32</v>
      </c>
      <c r="D318" s="91">
        <v>44227.645833333336</v>
      </c>
      <c r="E318" s="92" t="s">
        <v>38</v>
      </c>
      <c r="F318" s="92" t="s">
        <v>40</v>
      </c>
    </row>
    <row r="319" spans="1:6" x14ac:dyDescent="0.3">
      <c r="A319" s="91">
        <v>43303.625</v>
      </c>
      <c r="B319">
        <v>2.33</v>
      </c>
      <c r="C319">
        <v>33</v>
      </c>
      <c r="D319" s="91">
        <v>44227.666666666664</v>
      </c>
      <c r="E319" s="92" t="s">
        <v>38</v>
      </c>
      <c r="F319" s="92" t="s">
        <v>40</v>
      </c>
    </row>
    <row r="320" spans="1:6" x14ac:dyDescent="0.3">
      <c r="A320" s="91">
        <v>43303.645833333336</v>
      </c>
      <c r="B320">
        <v>2.5499999999999998</v>
      </c>
      <c r="C320">
        <v>34</v>
      </c>
      <c r="D320" s="91">
        <v>44227.6875</v>
      </c>
      <c r="E320" s="92" t="s">
        <v>38</v>
      </c>
      <c r="F320" s="92" t="s">
        <v>40</v>
      </c>
    </row>
    <row r="321" spans="1:6" x14ac:dyDescent="0.3">
      <c r="A321" s="91">
        <v>43303.666666666664</v>
      </c>
      <c r="B321">
        <v>2.88</v>
      </c>
      <c r="C321">
        <v>35</v>
      </c>
      <c r="D321" s="91">
        <v>44227.708333333336</v>
      </c>
      <c r="E321" s="92" t="s">
        <v>38</v>
      </c>
      <c r="F321" s="92" t="s">
        <v>40</v>
      </c>
    </row>
    <row r="322" spans="1:6" x14ac:dyDescent="0.3">
      <c r="A322" s="91">
        <v>43303.6875</v>
      </c>
      <c r="B322">
        <v>2.97</v>
      </c>
      <c r="C322">
        <v>36</v>
      </c>
      <c r="D322" s="91">
        <v>44227.729166666664</v>
      </c>
      <c r="E322" s="92" t="s">
        <v>38</v>
      </c>
      <c r="F322" s="92" t="s">
        <v>40</v>
      </c>
    </row>
    <row r="323" spans="1:6" x14ac:dyDescent="0.3">
      <c r="A323" s="91">
        <v>43303.708333333336</v>
      </c>
      <c r="B323">
        <v>3.01</v>
      </c>
      <c r="C323">
        <v>37</v>
      </c>
      <c r="D323" s="91">
        <v>44227.75</v>
      </c>
      <c r="E323" s="92" t="s">
        <v>38</v>
      </c>
      <c r="F323" s="92" t="s">
        <v>40</v>
      </c>
    </row>
    <row r="324" spans="1:6" x14ac:dyDescent="0.3">
      <c r="A324" s="91">
        <v>43303.729166666664</v>
      </c>
      <c r="B324">
        <v>3.01</v>
      </c>
      <c r="C324">
        <v>38</v>
      </c>
      <c r="D324" s="91">
        <v>44227.770833333336</v>
      </c>
      <c r="E324" s="92" t="s">
        <v>38</v>
      </c>
      <c r="F324" s="92" t="s">
        <v>40</v>
      </c>
    </row>
    <row r="325" spans="1:6" x14ac:dyDescent="0.3">
      <c r="A325" s="91">
        <v>43303.75</v>
      </c>
      <c r="B325">
        <v>2.93</v>
      </c>
      <c r="C325">
        <v>39</v>
      </c>
      <c r="D325" s="91">
        <v>44227.791666666664</v>
      </c>
      <c r="E325" s="92" t="s">
        <v>38</v>
      </c>
      <c r="F325" s="92" t="s">
        <v>40</v>
      </c>
    </row>
    <row r="326" spans="1:6" x14ac:dyDescent="0.3">
      <c r="A326" s="91">
        <v>43303.770833333336</v>
      </c>
      <c r="B326">
        <v>2.82</v>
      </c>
      <c r="C326">
        <v>40</v>
      </c>
      <c r="D326" s="91">
        <v>44227.8125</v>
      </c>
      <c r="E326" s="92" t="s">
        <v>38</v>
      </c>
      <c r="F326" s="92" t="s">
        <v>40</v>
      </c>
    </row>
    <row r="327" spans="1:6" x14ac:dyDescent="0.3">
      <c r="A327" s="91">
        <v>43303.791666666664</v>
      </c>
      <c r="B327">
        <v>2.77</v>
      </c>
      <c r="C327">
        <v>41</v>
      </c>
      <c r="D327" s="91">
        <v>44227.833333333336</v>
      </c>
      <c r="E327" s="92" t="s">
        <v>38</v>
      </c>
      <c r="F327" s="92" t="s">
        <v>40</v>
      </c>
    </row>
    <row r="328" spans="1:6" x14ac:dyDescent="0.3">
      <c r="A328" s="91">
        <v>43303.8125</v>
      </c>
      <c r="B328">
        <v>2.81</v>
      </c>
      <c r="C328">
        <v>42</v>
      </c>
      <c r="D328" s="91">
        <v>44227.854166666664</v>
      </c>
      <c r="E328" s="92" t="s">
        <v>38</v>
      </c>
      <c r="F328" s="92" t="s">
        <v>40</v>
      </c>
    </row>
    <row r="329" spans="1:6" x14ac:dyDescent="0.3">
      <c r="A329" s="91">
        <v>43303.833333333336</v>
      </c>
      <c r="B329">
        <v>2.71</v>
      </c>
      <c r="C329">
        <v>43</v>
      </c>
      <c r="D329" s="91">
        <v>44227.875</v>
      </c>
      <c r="E329" s="92" t="s">
        <v>38</v>
      </c>
      <c r="F329" s="92" t="s">
        <v>40</v>
      </c>
    </row>
    <row r="330" spans="1:6" x14ac:dyDescent="0.3">
      <c r="A330" s="91">
        <v>43303.854166666664</v>
      </c>
      <c r="B330">
        <v>2.71</v>
      </c>
      <c r="C330">
        <v>44</v>
      </c>
      <c r="D330" s="91">
        <v>44227.895833333336</v>
      </c>
      <c r="E330" s="92" t="s">
        <v>38</v>
      </c>
      <c r="F330" s="92" t="s">
        <v>40</v>
      </c>
    </row>
    <row r="331" spans="1:6" x14ac:dyDescent="0.3">
      <c r="A331" s="91">
        <v>43303.875</v>
      </c>
      <c r="B331">
        <v>2.62</v>
      </c>
      <c r="C331">
        <v>45</v>
      </c>
      <c r="D331" s="91">
        <v>44227.916666666664</v>
      </c>
      <c r="E331" s="92" t="s">
        <v>38</v>
      </c>
      <c r="F331" s="92" t="s">
        <v>40</v>
      </c>
    </row>
    <row r="332" spans="1:6" x14ac:dyDescent="0.3">
      <c r="A332" s="91">
        <v>43303.895833333336</v>
      </c>
      <c r="B332">
        <v>2.4</v>
      </c>
      <c r="C332">
        <v>46</v>
      </c>
      <c r="D332" s="91">
        <v>44227.9375</v>
      </c>
      <c r="E332" s="92" t="s">
        <v>38</v>
      </c>
      <c r="F332" s="92" t="s">
        <v>40</v>
      </c>
    </row>
    <row r="333" spans="1:6" x14ac:dyDescent="0.3">
      <c r="A333" s="91">
        <v>43303.916666666664</v>
      </c>
      <c r="B333">
        <v>2.15</v>
      </c>
      <c r="C333">
        <v>47</v>
      </c>
      <c r="D333" s="91">
        <v>44227.958333333336</v>
      </c>
      <c r="E333" s="92" t="s">
        <v>38</v>
      </c>
      <c r="F333" s="92" t="s">
        <v>40</v>
      </c>
    </row>
    <row r="334" spans="1:6" x14ac:dyDescent="0.3">
      <c r="A334" s="91">
        <v>43303.9375</v>
      </c>
      <c r="B334">
        <v>1.93</v>
      </c>
      <c r="C334">
        <v>48</v>
      </c>
      <c r="D334" s="91">
        <v>44227.979166666664</v>
      </c>
      <c r="E334" s="92" t="s">
        <v>38</v>
      </c>
      <c r="F334" s="92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6151-D001-40D7-8173-82E0ED2FB9A5}">
  <dimension ref="A1:F334"/>
  <sheetViews>
    <sheetView topLeftCell="A307" workbookViewId="0">
      <selection sqref="A1:F288"/>
    </sheetView>
  </sheetViews>
  <sheetFormatPr defaultRowHeight="14.4" x14ac:dyDescent="0.3"/>
  <cols>
    <col min="1" max="1" width="15.6640625" bestFit="1" customWidth="1"/>
    <col min="2" max="2" width="18.44140625" bestFit="1" customWidth="1"/>
    <col min="3" max="3" width="17.21875" bestFit="1" customWidth="1"/>
    <col min="4" max="4" width="15.88671875" bestFit="1" customWidth="1"/>
    <col min="5" max="5" width="13" bestFit="1" customWidth="1"/>
    <col min="6" max="6" width="12.6640625" bestFit="1" customWidth="1"/>
  </cols>
  <sheetData>
    <row r="1" spans="1:6" x14ac:dyDescent="0.3">
      <c r="A1" t="s">
        <v>0</v>
      </c>
      <c r="B1" t="s">
        <v>41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3">
      <c r="A2" s="91">
        <v>43297.020833333336</v>
      </c>
      <c r="B2">
        <v>0</v>
      </c>
      <c r="C2">
        <v>4</v>
      </c>
      <c r="D2" s="91">
        <v>44227.0625</v>
      </c>
      <c r="E2" s="92" t="s">
        <v>38</v>
      </c>
      <c r="F2" s="92" t="s">
        <v>39</v>
      </c>
    </row>
    <row r="3" spans="1:6" x14ac:dyDescent="0.3">
      <c r="A3" s="91">
        <v>43297.041666666664</v>
      </c>
      <c r="B3">
        <v>0</v>
      </c>
      <c r="C3">
        <v>5</v>
      </c>
      <c r="D3" s="91">
        <v>44227.083333333336</v>
      </c>
      <c r="E3" s="92" t="s">
        <v>38</v>
      </c>
      <c r="F3" s="92" t="s">
        <v>39</v>
      </c>
    </row>
    <row r="4" spans="1:6" x14ac:dyDescent="0.3">
      <c r="A4" s="91">
        <v>43297.0625</v>
      </c>
      <c r="B4">
        <v>0</v>
      </c>
      <c r="C4">
        <v>6</v>
      </c>
      <c r="D4" s="91">
        <v>44227.104166666664</v>
      </c>
      <c r="E4" s="92" t="s">
        <v>38</v>
      </c>
      <c r="F4" s="92" t="s">
        <v>39</v>
      </c>
    </row>
    <row r="5" spans="1:6" x14ac:dyDescent="0.3">
      <c r="A5" s="91">
        <v>43297.083333333336</v>
      </c>
      <c r="B5">
        <v>0</v>
      </c>
      <c r="C5">
        <v>7</v>
      </c>
      <c r="D5" s="91">
        <v>44227.125</v>
      </c>
      <c r="E5" s="92" t="s">
        <v>38</v>
      </c>
      <c r="F5" s="92" t="s">
        <v>39</v>
      </c>
    </row>
    <row r="6" spans="1:6" x14ac:dyDescent="0.3">
      <c r="A6" s="91">
        <v>43297.104166666664</v>
      </c>
      <c r="B6">
        <v>0</v>
      </c>
      <c r="C6">
        <v>8</v>
      </c>
      <c r="D6" s="91">
        <v>44227.145833333336</v>
      </c>
      <c r="E6" s="92" t="s">
        <v>38</v>
      </c>
      <c r="F6" s="92" t="s">
        <v>39</v>
      </c>
    </row>
    <row r="7" spans="1:6" x14ac:dyDescent="0.3">
      <c r="A7" s="91">
        <v>43297.125</v>
      </c>
      <c r="B7">
        <v>0</v>
      </c>
      <c r="C7">
        <v>9</v>
      </c>
      <c r="D7" s="91">
        <v>44227.166666666664</v>
      </c>
      <c r="E7" s="92" t="s">
        <v>38</v>
      </c>
      <c r="F7" s="92" t="s">
        <v>39</v>
      </c>
    </row>
    <row r="8" spans="1:6" x14ac:dyDescent="0.3">
      <c r="A8" s="91">
        <v>43297.145833333336</v>
      </c>
      <c r="B8">
        <v>0</v>
      </c>
      <c r="C8">
        <v>10</v>
      </c>
      <c r="D8" s="91">
        <v>44227.1875</v>
      </c>
      <c r="E8" s="92" t="s">
        <v>38</v>
      </c>
      <c r="F8" s="92" t="s">
        <v>39</v>
      </c>
    </row>
    <row r="9" spans="1:6" x14ac:dyDescent="0.3">
      <c r="A9" s="91">
        <v>43297.166666666664</v>
      </c>
      <c r="B9">
        <v>0</v>
      </c>
      <c r="C9">
        <v>11</v>
      </c>
      <c r="D9" s="91">
        <v>44227.208333333336</v>
      </c>
      <c r="E9" s="92" t="s">
        <v>38</v>
      </c>
      <c r="F9" s="92" t="s">
        <v>39</v>
      </c>
    </row>
    <row r="10" spans="1:6" x14ac:dyDescent="0.3">
      <c r="A10" s="91">
        <v>43297.1875</v>
      </c>
      <c r="B10">
        <v>0.01</v>
      </c>
      <c r="C10">
        <v>12</v>
      </c>
      <c r="D10" s="91">
        <v>44227.229166666664</v>
      </c>
      <c r="E10" s="92" t="s">
        <v>38</v>
      </c>
      <c r="F10" s="92" t="s">
        <v>39</v>
      </c>
    </row>
    <row r="11" spans="1:6" x14ac:dyDescent="0.3">
      <c r="A11" s="91">
        <v>43297.208333333336</v>
      </c>
      <c r="B11">
        <v>7.0000000000000007E-2</v>
      </c>
      <c r="C11">
        <v>13</v>
      </c>
      <c r="D11" s="91">
        <v>44227.25</v>
      </c>
      <c r="E11" s="92" t="s">
        <v>38</v>
      </c>
      <c r="F11" s="92" t="s">
        <v>39</v>
      </c>
    </row>
    <row r="12" spans="1:6" x14ac:dyDescent="0.3">
      <c r="A12" s="91">
        <v>43297.229166666664</v>
      </c>
      <c r="B12">
        <v>0.17</v>
      </c>
      <c r="C12">
        <v>14</v>
      </c>
      <c r="D12" s="91">
        <v>44227.270833333336</v>
      </c>
      <c r="E12" s="92" t="s">
        <v>38</v>
      </c>
      <c r="F12" s="92" t="s">
        <v>39</v>
      </c>
    </row>
    <row r="13" spans="1:6" x14ac:dyDescent="0.3">
      <c r="A13" s="91">
        <v>43297.25</v>
      </c>
      <c r="B13">
        <v>0.36</v>
      </c>
      <c r="C13">
        <v>15</v>
      </c>
      <c r="D13" s="91">
        <v>44227.291666666664</v>
      </c>
      <c r="E13" s="92" t="s">
        <v>38</v>
      </c>
      <c r="F13" s="92" t="s">
        <v>39</v>
      </c>
    </row>
    <row r="14" spans="1:6" x14ac:dyDescent="0.3">
      <c r="A14" s="91">
        <v>43297.270833333336</v>
      </c>
      <c r="B14">
        <v>0.95</v>
      </c>
      <c r="C14">
        <v>16</v>
      </c>
      <c r="D14" s="91">
        <v>44227.3125</v>
      </c>
      <c r="E14" s="92" t="s">
        <v>38</v>
      </c>
      <c r="F14" s="92" t="s">
        <v>39</v>
      </c>
    </row>
    <row r="15" spans="1:6" x14ac:dyDescent="0.3">
      <c r="A15" s="91">
        <v>43297.291666666664</v>
      </c>
      <c r="B15">
        <v>1.1200000000000001</v>
      </c>
      <c r="C15">
        <v>17</v>
      </c>
      <c r="D15" s="91">
        <v>44227.333333333336</v>
      </c>
      <c r="E15" s="92" t="s">
        <v>38</v>
      </c>
      <c r="F15" s="92" t="s">
        <v>39</v>
      </c>
    </row>
    <row r="16" spans="1:6" x14ac:dyDescent="0.3">
      <c r="A16" s="91">
        <v>43297.3125</v>
      </c>
      <c r="B16">
        <v>1.04</v>
      </c>
      <c r="C16">
        <v>18</v>
      </c>
      <c r="D16" s="91">
        <v>44227.354166666664</v>
      </c>
      <c r="E16" s="92" t="s">
        <v>38</v>
      </c>
      <c r="F16" s="92" t="s">
        <v>39</v>
      </c>
    </row>
    <row r="17" spans="1:6" x14ac:dyDescent="0.3">
      <c r="A17" s="91">
        <v>43297.333333333336</v>
      </c>
      <c r="B17">
        <v>1.45</v>
      </c>
      <c r="C17">
        <v>19</v>
      </c>
      <c r="D17" s="91">
        <v>44227.375</v>
      </c>
      <c r="E17" s="92" t="s">
        <v>38</v>
      </c>
      <c r="F17" s="92" t="s">
        <v>39</v>
      </c>
    </row>
    <row r="18" spans="1:6" x14ac:dyDescent="0.3">
      <c r="A18" s="91">
        <v>43297.354166666664</v>
      </c>
      <c r="B18">
        <v>1.25</v>
      </c>
      <c r="C18">
        <v>20</v>
      </c>
      <c r="D18" s="91">
        <v>44227.395833333336</v>
      </c>
      <c r="E18" s="92" t="s">
        <v>38</v>
      </c>
      <c r="F18" s="92" t="s">
        <v>39</v>
      </c>
    </row>
    <row r="19" spans="1:6" x14ac:dyDescent="0.3">
      <c r="A19" s="91">
        <v>43297.375</v>
      </c>
      <c r="B19">
        <v>1.67</v>
      </c>
      <c r="C19">
        <v>21</v>
      </c>
      <c r="D19" s="91">
        <v>44227.416666666664</v>
      </c>
      <c r="E19" s="92" t="s">
        <v>38</v>
      </c>
      <c r="F19" s="92" t="s">
        <v>39</v>
      </c>
    </row>
    <row r="20" spans="1:6" x14ac:dyDescent="0.3">
      <c r="A20" s="91">
        <v>43297.395833333336</v>
      </c>
      <c r="B20">
        <v>2.2999999999999998</v>
      </c>
      <c r="C20">
        <v>22</v>
      </c>
      <c r="D20" s="91">
        <v>44227.4375</v>
      </c>
      <c r="E20" s="92" t="s">
        <v>38</v>
      </c>
      <c r="F20" s="92" t="s">
        <v>39</v>
      </c>
    </row>
    <row r="21" spans="1:6" x14ac:dyDescent="0.3">
      <c r="A21" s="91">
        <v>43297.416666666664</v>
      </c>
      <c r="B21">
        <v>2.84</v>
      </c>
      <c r="C21">
        <v>23</v>
      </c>
      <c r="D21" s="91">
        <v>44227.458333333336</v>
      </c>
      <c r="E21" s="92" t="s">
        <v>38</v>
      </c>
      <c r="F21" s="92" t="s">
        <v>39</v>
      </c>
    </row>
    <row r="22" spans="1:6" x14ac:dyDescent="0.3">
      <c r="A22" s="91">
        <v>43297.4375</v>
      </c>
      <c r="B22">
        <v>2.66</v>
      </c>
      <c r="C22">
        <v>24</v>
      </c>
      <c r="D22" s="91">
        <v>44227.479166666664</v>
      </c>
      <c r="E22" s="92" t="s">
        <v>38</v>
      </c>
      <c r="F22" s="92" t="s">
        <v>39</v>
      </c>
    </row>
    <row r="23" spans="1:6" x14ac:dyDescent="0.3">
      <c r="A23" s="91">
        <v>43297.458333333336</v>
      </c>
      <c r="B23">
        <v>2.81</v>
      </c>
      <c r="C23">
        <v>25</v>
      </c>
      <c r="D23" s="91">
        <v>44227.5</v>
      </c>
      <c r="E23" s="92" t="s">
        <v>38</v>
      </c>
      <c r="F23" s="92" t="s">
        <v>39</v>
      </c>
    </row>
    <row r="24" spans="1:6" x14ac:dyDescent="0.3">
      <c r="A24" s="91">
        <v>43297.479166666664</v>
      </c>
      <c r="B24">
        <v>1.61</v>
      </c>
      <c r="C24">
        <v>26</v>
      </c>
      <c r="D24" s="91">
        <v>44227.520833333336</v>
      </c>
      <c r="E24" s="92" t="s">
        <v>38</v>
      </c>
      <c r="F24" s="92" t="s">
        <v>39</v>
      </c>
    </row>
    <row r="25" spans="1:6" x14ac:dyDescent="0.3">
      <c r="A25" s="91">
        <v>43297.5</v>
      </c>
      <c r="B25">
        <v>2.15</v>
      </c>
      <c r="C25">
        <v>27</v>
      </c>
      <c r="D25" s="91">
        <v>44227.541666666664</v>
      </c>
      <c r="E25" s="92" t="s">
        <v>38</v>
      </c>
      <c r="F25" s="92" t="s">
        <v>39</v>
      </c>
    </row>
    <row r="26" spans="1:6" x14ac:dyDescent="0.3">
      <c r="A26" s="91">
        <v>43297.520833333336</v>
      </c>
      <c r="B26">
        <v>1.48</v>
      </c>
      <c r="C26">
        <v>28</v>
      </c>
      <c r="D26" s="91">
        <v>44227.5625</v>
      </c>
      <c r="E26" s="92" t="s">
        <v>38</v>
      </c>
      <c r="F26" s="92" t="s">
        <v>39</v>
      </c>
    </row>
    <row r="27" spans="1:6" x14ac:dyDescent="0.3">
      <c r="A27" s="91">
        <v>43297.541666666664</v>
      </c>
      <c r="B27">
        <v>1.5</v>
      </c>
      <c r="C27">
        <v>29</v>
      </c>
      <c r="D27" s="91">
        <v>44227.583333333336</v>
      </c>
      <c r="E27" s="92" t="s">
        <v>38</v>
      </c>
      <c r="F27" s="92" t="s">
        <v>39</v>
      </c>
    </row>
    <row r="28" spans="1:6" x14ac:dyDescent="0.3">
      <c r="A28" s="91">
        <v>43297.5625</v>
      </c>
      <c r="B28">
        <v>1.75</v>
      </c>
      <c r="C28">
        <v>30</v>
      </c>
      <c r="D28" s="91">
        <v>44227.604166666664</v>
      </c>
      <c r="E28" s="92" t="s">
        <v>38</v>
      </c>
      <c r="F28" s="92" t="s">
        <v>39</v>
      </c>
    </row>
    <row r="29" spans="1:6" x14ac:dyDescent="0.3">
      <c r="A29" s="91">
        <v>43297.583333333336</v>
      </c>
      <c r="B29">
        <v>2.58</v>
      </c>
      <c r="C29">
        <v>31</v>
      </c>
      <c r="D29" s="91">
        <v>44227.625</v>
      </c>
      <c r="E29" s="92" t="s">
        <v>38</v>
      </c>
      <c r="F29" s="92" t="s">
        <v>39</v>
      </c>
    </row>
    <row r="30" spans="1:6" x14ac:dyDescent="0.3">
      <c r="A30" s="91">
        <v>43297.604166666664</v>
      </c>
      <c r="B30">
        <v>1.45</v>
      </c>
      <c r="C30">
        <v>32</v>
      </c>
      <c r="D30" s="91">
        <v>44227.645833333336</v>
      </c>
      <c r="E30" s="92" t="s">
        <v>38</v>
      </c>
      <c r="F30" s="92" t="s">
        <v>39</v>
      </c>
    </row>
    <row r="31" spans="1:6" x14ac:dyDescent="0.3">
      <c r="A31" s="91">
        <v>43297.625</v>
      </c>
      <c r="B31">
        <v>2.2200000000000002</v>
      </c>
      <c r="C31">
        <v>33</v>
      </c>
      <c r="D31" s="91">
        <v>44227.666666666664</v>
      </c>
      <c r="E31" s="92" t="s">
        <v>38</v>
      </c>
      <c r="F31" s="92" t="s">
        <v>39</v>
      </c>
    </row>
    <row r="32" spans="1:6" x14ac:dyDescent="0.3">
      <c r="A32" s="91">
        <v>43297.645833333336</v>
      </c>
      <c r="B32">
        <v>2.54</v>
      </c>
      <c r="C32">
        <v>34</v>
      </c>
      <c r="D32" s="91">
        <v>44227.6875</v>
      </c>
      <c r="E32" s="92" t="s">
        <v>38</v>
      </c>
      <c r="F32" s="92" t="s">
        <v>39</v>
      </c>
    </row>
    <row r="33" spans="1:6" x14ac:dyDescent="0.3">
      <c r="A33" s="91">
        <v>43297.666666666664</v>
      </c>
      <c r="B33">
        <v>2.54</v>
      </c>
      <c r="C33">
        <v>35</v>
      </c>
      <c r="D33" s="91">
        <v>44227.708333333336</v>
      </c>
      <c r="E33" s="92" t="s">
        <v>38</v>
      </c>
      <c r="F33" s="92" t="s">
        <v>39</v>
      </c>
    </row>
    <row r="34" spans="1:6" x14ac:dyDescent="0.3">
      <c r="A34" s="91">
        <v>43297.6875</v>
      </c>
      <c r="B34">
        <v>1.83</v>
      </c>
      <c r="C34">
        <v>36</v>
      </c>
      <c r="D34" s="91">
        <v>44227.729166666664</v>
      </c>
      <c r="E34" s="92" t="s">
        <v>38</v>
      </c>
      <c r="F34" s="92" t="s">
        <v>39</v>
      </c>
    </row>
    <row r="35" spans="1:6" x14ac:dyDescent="0.3">
      <c r="A35" s="91">
        <v>43297.708333333336</v>
      </c>
      <c r="B35">
        <v>1.52</v>
      </c>
      <c r="C35">
        <v>37</v>
      </c>
      <c r="D35" s="91">
        <v>44227.75</v>
      </c>
      <c r="E35" s="92" t="s">
        <v>38</v>
      </c>
      <c r="F35" s="92" t="s">
        <v>39</v>
      </c>
    </row>
    <row r="36" spans="1:6" x14ac:dyDescent="0.3">
      <c r="A36" s="91">
        <v>43297.729166666664</v>
      </c>
      <c r="B36">
        <v>1.34</v>
      </c>
      <c r="C36">
        <v>38</v>
      </c>
      <c r="D36" s="91">
        <v>44227.770833333336</v>
      </c>
      <c r="E36" s="92" t="s">
        <v>38</v>
      </c>
      <c r="F36" s="92" t="s">
        <v>39</v>
      </c>
    </row>
    <row r="37" spans="1:6" x14ac:dyDescent="0.3">
      <c r="A37" s="91">
        <v>43297.75</v>
      </c>
      <c r="B37">
        <v>0.79</v>
      </c>
      <c r="C37">
        <v>39</v>
      </c>
      <c r="D37" s="91">
        <v>44227.791666666664</v>
      </c>
      <c r="E37" s="92" t="s">
        <v>38</v>
      </c>
      <c r="F37" s="92" t="s">
        <v>39</v>
      </c>
    </row>
    <row r="38" spans="1:6" x14ac:dyDescent="0.3">
      <c r="A38" s="91">
        <v>43297.770833333336</v>
      </c>
      <c r="B38">
        <v>0.36</v>
      </c>
      <c r="C38">
        <v>40</v>
      </c>
      <c r="D38" s="91">
        <v>44227.8125</v>
      </c>
      <c r="E38" s="92" t="s">
        <v>38</v>
      </c>
      <c r="F38" s="92" t="s">
        <v>39</v>
      </c>
    </row>
    <row r="39" spans="1:6" x14ac:dyDescent="0.3">
      <c r="A39" s="91">
        <v>43297.791666666664</v>
      </c>
      <c r="B39">
        <v>0.13</v>
      </c>
      <c r="C39">
        <v>41</v>
      </c>
      <c r="D39" s="91">
        <v>44227.833333333336</v>
      </c>
      <c r="E39" s="92" t="s">
        <v>38</v>
      </c>
      <c r="F39" s="92" t="s">
        <v>39</v>
      </c>
    </row>
    <row r="40" spans="1:6" x14ac:dyDescent="0.3">
      <c r="A40" s="91">
        <v>43297.8125</v>
      </c>
      <c r="B40">
        <v>0.05</v>
      </c>
      <c r="C40">
        <v>42</v>
      </c>
      <c r="D40" s="91">
        <v>44227.854166666664</v>
      </c>
      <c r="E40" s="92" t="s">
        <v>38</v>
      </c>
      <c r="F40" s="92" t="s">
        <v>39</v>
      </c>
    </row>
    <row r="41" spans="1:6" x14ac:dyDescent="0.3">
      <c r="A41" s="91">
        <v>43297.833333333336</v>
      </c>
      <c r="B41">
        <v>0.01</v>
      </c>
      <c r="C41">
        <v>43</v>
      </c>
      <c r="D41" s="91">
        <v>44227.875</v>
      </c>
      <c r="E41" s="92" t="s">
        <v>38</v>
      </c>
      <c r="F41" s="92" t="s">
        <v>39</v>
      </c>
    </row>
    <row r="42" spans="1:6" x14ac:dyDescent="0.3">
      <c r="A42" s="91">
        <v>43297.854166666664</v>
      </c>
      <c r="B42">
        <v>0</v>
      </c>
      <c r="C42">
        <v>44</v>
      </c>
      <c r="D42" s="91">
        <v>44227.895833333336</v>
      </c>
      <c r="E42" s="92" t="s">
        <v>38</v>
      </c>
      <c r="F42" s="92" t="s">
        <v>39</v>
      </c>
    </row>
    <row r="43" spans="1:6" x14ac:dyDescent="0.3">
      <c r="A43" s="91">
        <v>43297.875</v>
      </c>
      <c r="B43">
        <v>0</v>
      </c>
      <c r="C43">
        <v>45</v>
      </c>
      <c r="D43" s="91">
        <v>44227.916666666664</v>
      </c>
      <c r="E43" s="92" t="s">
        <v>38</v>
      </c>
      <c r="F43" s="92" t="s">
        <v>39</v>
      </c>
    </row>
    <row r="44" spans="1:6" x14ac:dyDescent="0.3">
      <c r="A44" s="91">
        <v>43297.895833333336</v>
      </c>
      <c r="B44">
        <v>0</v>
      </c>
      <c r="C44">
        <v>46</v>
      </c>
      <c r="D44" s="91">
        <v>44227.9375</v>
      </c>
      <c r="E44" s="92" t="s">
        <v>38</v>
      </c>
      <c r="F44" s="92" t="s">
        <v>39</v>
      </c>
    </row>
    <row r="45" spans="1:6" x14ac:dyDescent="0.3">
      <c r="A45" s="91">
        <v>43297.916666666664</v>
      </c>
      <c r="B45">
        <v>0</v>
      </c>
      <c r="C45">
        <v>47</v>
      </c>
      <c r="D45" s="91">
        <v>44227.958333333336</v>
      </c>
      <c r="E45" s="92" t="s">
        <v>38</v>
      </c>
      <c r="F45" s="92" t="s">
        <v>39</v>
      </c>
    </row>
    <row r="46" spans="1:6" x14ac:dyDescent="0.3">
      <c r="A46" s="91">
        <v>43297.9375</v>
      </c>
      <c r="B46">
        <v>0</v>
      </c>
      <c r="C46">
        <v>48</v>
      </c>
      <c r="D46" s="91">
        <v>44227.979166666664</v>
      </c>
      <c r="E46" s="92" t="s">
        <v>38</v>
      </c>
      <c r="F46" s="92" t="s">
        <v>39</v>
      </c>
    </row>
    <row r="47" spans="1:6" x14ac:dyDescent="0.3">
      <c r="A47" s="91">
        <v>43297.958333333336</v>
      </c>
      <c r="B47">
        <v>0</v>
      </c>
      <c r="C47">
        <v>1</v>
      </c>
      <c r="D47" s="91">
        <v>44227</v>
      </c>
      <c r="E47" s="92" t="s">
        <v>38</v>
      </c>
      <c r="F47" s="92" t="s">
        <v>39</v>
      </c>
    </row>
    <row r="48" spans="1:6" x14ac:dyDescent="0.3">
      <c r="A48" s="91">
        <v>43297.979166666664</v>
      </c>
      <c r="B48">
        <v>0</v>
      </c>
      <c r="C48">
        <v>2</v>
      </c>
      <c r="D48" s="91">
        <v>44227.020833333336</v>
      </c>
      <c r="E48" s="92" t="s">
        <v>38</v>
      </c>
      <c r="F48" s="92" t="s">
        <v>39</v>
      </c>
    </row>
    <row r="49" spans="1:6" x14ac:dyDescent="0.3">
      <c r="A49" s="91">
        <v>43298</v>
      </c>
      <c r="B49">
        <v>0</v>
      </c>
      <c r="C49">
        <v>3</v>
      </c>
      <c r="D49" s="91">
        <v>44227.041666666664</v>
      </c>
      <c r="E49" s="92" t="s">
        <v>38</v>
      </c>
      <c r="F49" s="92" t="s">
        <v>39</v>
      </c>
    </row>
    <row r="50" spans="1:6" x14ac:dyDescent="0.3">
      <c r="A50" s="91">
        <v>43298.020833333336</v>
      </c>
      <c r="B50">
        <v>0</v>
      </c>
      <c r="C50">
        <v>4</v>
      </c>
      <c r="D50" s="91">
        <v>44227.0625</v>
      </c>
      <c r="E50" s="92" t="s">
        <v>38</v>
      </c>
      <c r="F50" s="92" t="s">
        <v>39</v>
      </c>
    </row>
    <row r="51" spans="1:6" x14ac:dyDescent="0.3">
      <c r="A51" s="91">
        <v>43298.041666666664</v>
      </c>
      <c r="B51">
        <v>0</v>
      </c>
      <c r="C51">
        <v>5</v>
      </c>
      <c r="D51" s="91">
        <v>44227.083333333336</v>
      </c>
      <c r="E51" s="92" t="s">
        <v>38</v>
      </c>
      <c r="F51" s="92" t="s">
        <v>39</v>
      </c>
    </row>
    <row r="52" spans="1:6" x14ac:dyDescent="0.3">
      <c r="A52" s="91">
        <v>43298.0625</v>
      </c>
      <c r="B52">
        <v>0</v>
      </c>
      <c r="C52">
        <v>6</v>
      </c>
      <c r="D52" s="91">
        <v>44227.104166666664</v>
      </c>
      <c r="E52" s="92" t="s">
        <v>38</v>
      </c>
      <c r="F52" s="92" t="s">
        <v>39</v>
      </c>
    </row>
    <row r="53" spans="1:6" x14ac:dyDescent="0.3">
      <c r="A53" s="91">
        <v>43298.083333333336</v>
      </c>
      <c r="B53">
        <v>0</v>
      </c>
      <c r="C53">
        <v>7</v>
      </c>
      <c r="D53" s="91">
        <v>44227.125</v>
      </c>
      <c r="E53" s="92" t="s">
        <v>38</v>
      </c>
      <c r="F53" s="92" t="s">
        <v>39</v>
      </c>
    </row>
    <row r="54" spans="1:6" x14ac:dyDescent="0.3">
      <c r="A54" s="91">
        <v>43298.104166666664</v>
      </c>
      <c r="B54">
        <v>0</v>
      </c>
      <c r="C54">
        <v>8</v>
      </c>
      <c r="D54" s="91">
        <v>44227.145833333336</v>
      </c>
      <c r="E54" s="92" t="s">
        <v>38</v>
      </c>
      <c r="F54" s="92" t="s">
        <v>39</v>
      </c>
    </row>
    <row r="55" spans="1:6" x14ac:dyDescent="0.3">
      <c r="A55" s="91">
        <v>43298.125</v>
      </c>
      <c r="B55">
        <v>0</v>
      </c>
      <c r="C55">
        <v>9</v>
      </c>
      <c r="D55" s="91">
        <v>44227.166666666664</v>
      </c>
      <c r="E55" s="92" t="s">
        <v>38</v>
      </c>
      <c r="F55" s="92" t="s">
        <v>39</v>
      </c>
    </row>
    <row r="56" spans="1:6" x14ac:dyDescent="0.3">
      <c r="A56" s="91">
        <v>43298.145833333336</v>
      </c>
      <c r="B56">
        <v>0</v>
      </c>
      <c r="C56">
        <v>10</v>
      </c>
      <c r="D56" s="91">
        <v>44227.1875</v>
      </c>
      <c r="E56" s="92" t="s">
        <v>38</v>
      </c>
      <c r="F56" s="92" t="s">
        <v>39</v>
      </c>
    </row>
    <row r="57" spans="1:6" x14ac:dyDescent="0.3">
      <c r="A57" s="91">
        <v>43298.166666666664</v>
      </c>
      <c r="B57">
        <v>0</v>
      </c>
      <c r="C57">
        <v>11</v>
      </c>
      <c r="D57" s="91">
        <v>44227.208333333336</v>
      </c>
      <c r="E57" s="92" t="s">
        <v>38</v>
      </c>
      <c r="F57" s="92" t="s">
        <v>39</v>
      </c>
    </row>
    <row r="58" spans="1:6" x14ac:dyDescent="0.3">
      <c r="A58" s="91">
        <v>43298.1875</v>
      </c>
      <c r="B58">
        <v>0.04</v>
      </c>
      <c r="C58">
        <v>12</v>
      </c>
      <c r="D58" s="91">
        <v>44227.229166666664</v>
      </c>
      <c r="E58" s="92" t="s">
        <v>38</v>
      </c>
      <c r="F58" s="92" t="s">
        <v>39</v>
      </c>
    </row>
    <row r="59" spans="1:6" x14ac:dyDescent="0.3">
      <c r="A59" s="91">
        <v>43298.208333333336</v>
      </c>
      <c r="B59">
        <v>0.1</v>
      </c>
      <c r="C59">
        <v>13</v>
      </c>
      <c r="D59" s="91">
        <v>44227.25</v>
      </c>
      <c r="E59" s="92" t="s">
        <v>38</v>
      </c>
      <c r="F59" s="92" t="s">
        <v>39</v>
      </c>
    </row>
    <row r="60" spans="1:6" x14ac:dyDescent="0.3">
      <c r="A60" s="91">
        <v>43298.229166666664</v>
      </c>
      <c r="B60">
        <v>0.21</v>
      </c>
      <c r="C60">
        <v>14</v>
      </c>
      <c r="D60" s="91">
        <v>44227.270833333336</v>
      </c>
      <c r="E60" s="92" t="s">
        <v>38</v>
      </c>
      <c r="F60" s="92" t="s">
        <v>39</v>
      </c>
    </row>
    <row r="61" spans="1:6" x14ac:dyDescent="0.3">
      <c r="A61" s="91">
        <v>43298.25</v>
      </c>
      <c r="B61">
        <v>0.4</v>
      </c>
      <c r="C61">
        <v>15</v>
      </c>
      <c r="D61" s="91">
        <v>44227.291666666664</v>
      </c>
      <c r="E61" s="92" t="s">
        <v>38</v>
      </c>
      <c r="F61" s="92" t="s">
        <v>39</v>
      </c>
    </row>
    <row r="62" spans="1:6" x14ac:dyDescent="0.3">
      <c r="A62" s="91">
        <v>43298.270833333336</v>
      </c>
      <c r="B62">
        <v>0.57999999999999996</v>
      </c>
      <c r="C62">
        <v>16</v>
      </c>
      <c r="D62" s="91">
        <v>44227.3125</v>
      </c>
      <c r="E62" s="92" t="s">
        <v>38</v>
      </c>
      <c r="F62" s="92" t="s">
        <v>39</v>
      </c>
    </row>
    <row r="63" spans="1:6" x14ac:dyDescent="0.3">
      <c r="A63" s="91">
        <v>43298.291666666664</v>
      </c>
      <c r="B63">
        <v>0.74</v>
      </c>
      <c r="C63">
        <v>17</v>
      </c>
      <c r="D63" s="91">
        <v>44227.333333333336</v>
      </c>
      <c r="E63" s="92" t="s">
        <v>38</v>
      </c>
      <c r="F63" s="92" t="s">
        <v>39</v>
      </c>
    </row>
    <row r="64" spans="1:6" x14ac:dyDescent="0.3">
      <c r="A64" s="91">
        <v>43298.3125</v>
      </c>
      <c r="B64">
        <v>1.17</v>
      </c>
      <c r="C64">
        <v>18</v>
      </c>
      <c r="D64" s="91">
        <v>44227.354166666664</v>
      </c>
      <c r="E64" s="92" t="s">
        <v>38</v>
      </c>
      <c r="F64" s="92" t="s">
        <v>39</v>
      </c>
    </row>
    <row r="65" spans="1:6" x14ac:dyDescent="0.3">
      <c r="A65" s="91">
        <v>43298.333333333336</v>
      </c>
      <c r="B65">
        <v>1.27</v>
      </c>
      <c r="C65">
        <v>19</v>
      </c>
      <c r="D65" s="91">
        <v>44227.375</v>
      </c>
      <c r="E65" s="92" t="s">
        <v>38</v>
      </c>
      <c r="F65" s="92" t="s">
        <v>39</v>
      </c>
    </row>
    <row r="66" spans="1:6" x14ac:dyDescent="0.3">
      <c r="A66" s="91">
        <v>43298.354166666664</v>
      </c>
      <c r="B66">
        <v>1.74</v>
      </c>
      <c r="C66">
        <v>20</v>
      </c>
      <c r="D66" s="91">
        <v>44227.395833333336</v>
      </c>
      <c r="E66" s="92" t="s">
        <v>38</v>
      </c>
      <c r="F66" s="92" t="s">
        <v>39</v>
      </c>
    </row>
    <row r="67" spans="1:6" x14ac:dyDescent="0.3">
      <c r="A67" s="91">
        <v>43298.375</v>
      </c>
      <c r="B67">
        <v>2.35</v>
      </c>
      <c r="C67">
        <v>21</v>
      </c>
      <c r="D67" s="91">
        <v>44227.416666666664</v>
      </c>
      <c r="E67" s="92" t="s">
        <v>38</v>
      </c>
      <c r="F67" s="92" t="s">
        <v>39</v>
      </c>
    </row>
    <row r="68" spans="1:6" x14ac:dyDescent="0.3">
      <c r="A68" s="91">
        <v>43298.395833333336</v>
      </c>
      <c r="B68">
        <v>2.68</v>
      </c>
      <c r="C68">
        <v>22</v>
      </c>
      <c r="D68" s="91">
        <v>44227.4375</v>
      </c>
      <c r="E68" s="92" t="s">
        <v>38</v>
      </c>
      <c r="F68" s="92" t="s">
        <v>39</v>
      </c>
    </row>
    <row r="69" spans="1:6" x14ac:dyDescent="0.3">
      <c r="A69" s="91">
        <v>43298.416666666664</v>
      </c>
      <c r="B69">
        <v>3.41</v>
      </c>
      <c r="C69">
        <v>23</v>
      </c>
      <c r="D69" s="91">
        <v>44227.458333333336</v>
      </c>
      <c r="E69" s="92" t="s">
        <v>38</v>
      </c>
      <c r="F69" s="92" t="s">
        <v>39</v>
      </c>
    </row>
    <row r="70" spans="1:6" x14ac:dyDescent="0.3">
      <c r="A70" s="91">
        <v>43298.4375</v>
      </c>
      <c r="B70">
        <v>3.35</v>
      </c>
      <c r="C70">
        <v>24</v>
      </c>
      <c r="D70" s="91">
        <v>44227.479166666664</v>
      </c>
      <c r="E70" s="92" t="s">
        <v>38</v>
      </c>
      <c r="F70" s="92" t="s">
        <v>39</v>
      </c>
    </row>
    <row r="71" spans="1:6" x14ac:dyDescent="0.3">
      <c r="A71" s="91">
        <v>43298.458333333336</v>
      </c>
      <c r="B71">
        <v>3.28</v>
      </c>
      <c r="C71">
        <v>25</v>
      </c>
      <c r="D71" s="91">
        <v>44227.5</v>
      </c>
      <c r="E71" s="92" t="s">
        <v>38</v>
      </c>
      <c r="F71" s="92" t="s">
        <v>39</v>
      </c>
    </row>
    <row r="72" spans="1:6" x14ac:dyDescent="0.3">
      <c r="A72" s="91">
        <v>43298.479166666664</v>
      </c>
      <c r="B72">
        <v>2.8</v>
      </c>
      <c r="C72">
        <v>26</v>
      </c>
      <c r="D72" s="91">
        <v>44227.520833333336</v>
      </c>
      <c r="E72" s="92" t="s">
        <v>38</v>
      </c>
      <c r="F72" s="92" t="s">
        <v>39</v>
      </c>
    </row>
    <row r="73" spans="1:6" x14ac:dyDescent="0.3">
      <c r="A73" s="91">
        <v>43298.5</v>
      </c>
      <c r="B73">
        <v>2.31</v>
      </c>
      <c r="C73">
        <v>27</v>
      </c>
      <c r="D73" s="91">
        <v>44227.541666666664</v>
      </c>
      <c r="E73" s="92" t="s">
        <v>38</v>
      </c>
      <c r="F73" s="92" t="s">
        <v>39</v>
      </c>
    </row>
    <row r="74" spans="1:6" x14ac:dyDescent="0.3">
      <c r="A74" s="91">
        <v>43298.520833333336</v>
      </c>
      <c r="B74">
        <v>2.63</v>
      </c>
      <c r="C74">
        <v>28</v>
      </c>
      <c r="D74" s="91">
        <v>44227.5625</v>
      </c>
      <c r="E74" s="92" t="s">
        <v>38</v>
      </c>
      <c r="F74" s="92" t="s">
        <v>39</v>
      </c>
    </row>
    <row r="75" spans="1:6" x14ac:dyDescent="0.3">
      <c r="A75" s="91">
        <v>43298.541666666664</v>
      </c>
      <c r="B75">
        <v>2.73</v>
      </c>
      <c r="C75">
        <v>29</v>
      </c>
      <c r="D75" s="91">
        <v>44227.583333333336</v>
      </c>
      <c r="E75" s="92" t="s">
        <v>38</v>
      </c>
      <c r="F75" s="92" t="s">
        <v>39</v>
      </c>
    </row>
    <row r="76" spans="1:6" x14ac:dyDescent="0.3">
      <c r="A76" s="91">
        <v>43298.5625</v>
      </c>
      <c r="B76">
        <v>2.9</v>
      </c>
      <c r="C76">
        <v>30</v>
      </c>
      <c r="D76" s="91">
        <v>44227.604166666664</v>
      </c>
      <c r="E76" s="92" t="s">
        <v>38</v>
      </c>
      <c r="F76" s="92" t="s">
        <v>39</v>
      </c>
    </row>
    <row r="77" spans="1:6" x14ac:dyDescent="0.3">
      <c r="A77" s="91">
        <v>43298.583333333336</v>
      </c>
      <c r="B77">
        <v>3.39</v>
      </c>
      <c r="C77">
        <v>31</v>
      </c>
      <c r="D77" s="91">
        <v>44227.625</v>
      </c>
      <c r="E77" s="92" t="s">
        <v>38</v>
      </c>
      <c r="F77" s="92" t="s">
        <v>39</v>
      </c>
    </row>
    <row r="78" spans="1:6" x14ac:dyDescent="0.3">
      <c r="A78" s="91">
        <v>43298.604166666664</v>
      </c>
      <c r="B78">
        <v>2.96</v>
      </c>
      <c r="C78">
        <v>32</v>
      </c>
      <c r="D78" s="91">
        <v>44227.645833333336</v>
      </c>
      <c r="E78" s="92" t="s">
        <v>38</v>
      </c>
      <c r="F78" s="92" t="s">
        <v>39</v>
      </c>
    </row>
    <row r="79" spans="1:6" x14ac:dyDescent="0.3">
      <c r="A79" s="91">
        <v>43298.625</v>
      </c>
      <c r="B79">
        <v>3.32</v>
      </c>
      <c r="C79">
        <v>33</v>
      </c>
      <c r="D79" s="91">
        <v>44227.666666666664</v>
      </c>
      <c r="E79" s="92" t="s">
        <v>38</v>
      </c>
      <c r="F79" s="92" t="s">
        <v>39</v>
      </c>
    </row>
    <row r="80" spans="1:6" x14ac:dyDescent="0.3">
      <c r="A80" s="91">
        <v>43298.645833333336</v>
      </c>
      <c r="B80">
        <v>2.1</v>
      </c>
      <c r="C80">
        <v>34</v>
      </c>
      <c r="D80" s="91">
        <v>44227.6875</v>
      </c>
      <c r="E80" s="92" t="s">
        <v>38</v>
      </c>
      <c r="F80" s="92" t="s">
        <v>39</v>
      </c>
    </row>
    <row r="81" spans="1:6" x14ac:dyDescent="0.3">
      <c r="A81" s="91">
        <v>43298.666666666664</v>
      </c>
      <c r="B81">
        <v>1.84</v>
      </c>
      <c r="C81">
        <v>35</v>
      </c>
      <c r="D81" s="91">
        <v>44227.708333333336</v>
      </c>
      <c r="E81" s="92" t="s">
        <v>38</v>
      </c>
      <c r="F81" s="92" t="s">
        <v>39</v>
      </c>
    </row>
    <row r="82" spans="1:6" x14ac:dyDescent="0.3">
      <c r="A82" s="91">
        <v>43298.6875</v>
      </c>
      <c r="B82">
        <v>1.9</v>
      </c>
      <c r="C82">
        <v>36</v>
      </c>
      <c r="D82" s="91">
        <v>44227.729166666664</v>
      </c>
      <c r="E82" s="92" t="s">
        <v>38</v>
      </c>
      <c r="F82" s="92" t="s">
        <v>39</v>
      </c>
    </row>
    <row r="83" spans="1:6" x14ac:dyDescent="0.3">
      <c r="A83" s="91">
        <v>43298.708333333336</v>
      </c>
      <c r="B83">
        <v>0.99</v>
      </c>
      <c r="C83">
        <v>37</v>
      </c>
      <c r="D83" s="91">
        <v>44227.75</v>
      </c>
      <c r="E83" s="92" t="s">
        <v>38</v>
      </c>
      <c r="F83" s="92" t="s">
        <v>39</v>
      </c>
    </row>
    <row r="84" spans="1:6" x14ac:dyDescent="0.3">
      <c r="A84" s="91">
        <v>43298.729166666664</v>
      </c>
      <c r="B84">
        <v>0.64</v>
      </c>
      <c r="C84">
        <v>38</v>
      </c>
      <c r="D84" s="91">
        <v>44227.770833333336</v>
      </c>
      <c r="E84" s="92" t="s">
        <v>38</v>
      </c>
      <c r="F84" s="92" t="s">
        <v>39</v>
      </c>
    </row>
    <row r="85" spans="1:6" x14ac:dyDescent="0.3">
      <c r="A85" s="91">
        <v>43298.75</v>
      </c>
      <c r="B85">
        <v>0.31</v>
      </c>
      <c r="C85">
        <v>39</v>
      </c>
      <c r="D85" s="91">
        <v>44227.791666666664</v>
      </c>
      <c r="E85" s="92" t="s">
        <v>38</v>
      </c>
      <c r="F85" s="92" t="s">
        <v>39</v>
      </c>
    </row>
    <row r="86" spans="1:6" x14ac:dyDescent="0.3">
      <c r="A86" s="91">
        <v>43298.770833333336</v>
      </c>
      <c r="B86">
        <v>0.18</v>
      </c>
      <c r="C86">
        <v>40</v>
      </c>
      <c r="D86" s="91">
        <v>44227.8125</v>
      </c>
      <c r="E86" s="92" t="s">
        <v>38</v>
      </c>
      <c r="F86" s="92" t="s">
        <v>39</v>
      </c>
    </row>
    <row r="87" spans="1:6" x14ac:dyDescent="0.3">
      <c r="A87" s="91">
        <v>43298.791666666664</v>
      </c>
      <c r="B87">
        <v>0.11</v>
      </c>
      <c r="C87">
        <v>41</v>
      </c>
      <c r="D87" s="91">
        <v>44227.833333333336</v>
      </c>
      <c r="E87" s="92" t="s">
        <v>38</v>
      </c>
      <c r="F87" s="92" t="s">
        <v>39</v>
      </c>
    </row>
    <row r="88" spans="1:6" x14ac:dyDescent="0.3">
      <c r="A88" s="91">
        <v>43298.8125</v>
      </c>
      <c r="B88">
        <v>0.04</v>
      </c>
      <c r="C88">
        <v>42</v>
      </c>
      <c r="D88" s="91">
        <v>44227.854166666664</v>
      </c>
      <c r="E88" s="92" t="s">
        <v>38</v>
      </c>
      <c r="F88" s="92" t="s">
        <v>39</v>
      </c>
    </row>
    <row r="89" spans="1:6" x14ac:dyDescent="0.3">
      <c r="A89" s="91">
        <v>43298.833333333336</v>
      </c>
      <c r="B89">
        <v>0</v>
      </c>
      <c r="C89">
        <v>43</v>
      </c>
      <c r="D89" s="91">
        <v>44227.875</v>
      </c>
      <c r="E89" s="92" t="s">
        <v>38</v>
      </c>
      <c r="F89" s="92" t="s">
        <v>39</v>
      </c>
    </row>
    <row r="90" spans="1:6" x14ac:dyDescent="0.3">
      <c r="A90" s="91">
        <v>43298.854166666664</v>
      </c>
      <c r="B90">
        <v>0</v>
      </c>
      <c r="C90">
        <v>44</v>
      </c>
      <c r="D90" s="91">
        <v>44227.895833333336</v>
      </c>
      <c r="E90" s="92" t="s">
        <v>38</v>
      </c>
      <c r="F90" s="92" t="s">
        <v>39</v>
      </c>
    </row>
    <row r="91" spans="1:6" x14ac:dyDescent="0.3">
      <c r="A91" s="91">
        <v>43298.875</v>
      </c>
      <c r="B91">
        <v>0</v>
      </c>
      <c r="C91">
        <v>45</v>
      </c>
      <c r="D91" s="91">
        <v>44227.916666666664</v>
      </c>
      <c r="E91" s="92" t="s">
        <v>38</v>
      </c>
      <c r="F91" s="92" t="s">
        <v>39</v>
      </c>
    </row>
    <row r="92" spans="1:6" x14ac:dyDescent="0.3">
      <c r="A92" s="91">
        <v>43298.895833333336</v>
      </c>
      <c r="B92">
        <v>0</v>
      </c>
      <c r="C92">
        <v>46</v>
      </c>
      <c r="D92" s="91">
        <v>44227.9375</v>
      </c>
      <c r="E92" s="92" t="s">
        <v>38</v>
      </c>
      <c r="F92" s="92" t="s">
        <v>39</v>
      </c>
    </row>
    <row r="93" spans="1:6" x14ac:dyDescent="0.3">
      <c r="A93" s="91">
        <v>43298.916666666664</v>
      </c>
      <c r="B93">
        <v>0</v>
      </c>
      <c r="C93">
        <v>47</v>
      </c>
      <c r="D93" s="91">
        <v>44227.958333333336</v>
      </c>
      <c r="E93" s="92" t="s">
        <v>38</v>
      </c>
      <c r="F93" s="92" t="s">
        <v>39</v>
      </c>
    </row>
    <row r="94" spans="1:6" x14ac:dyDescent="0.3">
      <c r="A94" s="91">
        <v>43298.9375</v>
      </c>
      <c r="B94">
        <v>0</v>
      </c>
      <c r="C94">
        <v>48</v>
      </c>
      <c r="D94" s="91">
        <v>44227.979166666664</v>
      </c>
      <c r="E94" s="92" t="s">
        <v>38</v>
      </c>
      <c r="F94" s="92" t="s">
        <v>39</v>
      </c>
    </row>
    <row r="95" spans="1:6" x14ac:dyDescent="0.3">
      <c r="A95" s="91">
        <v>43298.958333333336</v>
      </c>
      <c r="B95">
        <v>0</v>
      </c>
      <c r="C95">
        <v>1</v>
      </c>
      <c r="D95" s="91">
        <v>44227</v>
      </c>
      <c r="E95" s="92" t="s">
        <v>38</v>
      </c>
      <c r="F95" s="92" t="s">
        <v>39</v>
      </c>
    </row>
    <row r="96" spans="1:6" x14ac:dyDescent="0.3">
      <c r="A96" s="91">
        <v>43298.979166666664</v>
      </c>
      <c r="B96">
        <v>0</v>
      </c>
      <c r="C96">
        <v>2</v>
      </c>
      <c r="D96" s="91">
        <v>44227.020833333336</v>
      </c>
      <c r="E96" s="92" t="s">
        <v>38</v>
      </c>
      <c r="F96" s="92" t="s">
        <v>39</v>
      </c>
    </row>
    <row r="97" spans="1:6" x14ac:dyDescent="0.3">
      <c r="A97" s="91">
        <v>43299</v>
      </c>
      <c r="B97">
        <v>0</v>
      </c>
      <c r="C97">
        <v>3</v>
      </c>
      <c r="D97" s="91">
        <v>44227.041666666664</v>
      </c>
      <c r="E97" s="92" t="s">
        <v>38</v>
      </c>
      <c r="F97" s="92" t="s">
        <v>39</v>
      </c>
    </row>
    <row r="98" spans="1:6" x14ac:dyDescent="0.3">
      <c r="A98" s="91">
        <v>43299.020833333336</v>
      </c>
      <c r="B98">
        <v>0</v>
      </c>
      <c r="C98">
        <v>4</v>
      </c>
      <c r="D98" s="91">
        <v>44227.0625</v>
      </c>
      <c r="E98" s="92" t="s">
        <v>38</v>
      </c>
      <c r="F98" s="92" t="s">
        <v>39</v>
      </c>
    </row>
    <row r="99" spans="1:6" x14ac:dyDescent="0.3">
      <c r="A99" s="91">
        <v>43299.041666666664</v>
      </c>
      <c r="B99">
        <v>0</v>
      </c>
      <c r="C99">
        <v>5</v>
      </c>
      <c r="D99" s="91">
        <v>44227.083333333336</v>
      </c>
      <c r="E99" s="92" t="s">
        <v>38</v>
      </c>
      <c r="F99" s="92" t="s">
        <v>39</v>
      </c>
    </row>
    <row r="100" spans="1:6" x14ac:dyDescent="0.3">
      <c r="A100" s="91">
        <v>43299.0625</v>
      </c>
      <c r="B100">
        <v>0</v>
      </c>
      <c r="C100">
        <v>6</v>
      </c>
      <c r="D100" s="91">
        <v>44227.104166666664</v>
      </c>
      <c r="E100" s="92" t="s">
        <v>38</v>
      </c>
      <c r="F100" s="92" t="s">
        <v>39</v>
      </c>
    </row>
    <row r="101" spans="1:6" x14ac:dyDescent="0.3">
      <c r="A101" s="91">
        <v>43299.083333333336</v>
      </c>
      <c r="B101">
        <v>0</v>
      </c>
      <c r="C101">
        <v>7</v>
      </c>
      <c r="D101" s="91">
        <v>44227.125</v>
      </c>
      <c r="E101" s="92" t="s">
        <v>38</v>
      </c>
      <c r="F101" s="92" t="s">
        <v>39</v>
      </c>
    </row>
    <row r="102" spans="1:6" x14ac:dyDescent="0.3">
      <c r="A102" s="91">
        <v>43299.104166666664</v>
      </c>
      <c r="B102">
        <v>0</v>
      </c>
      <c r="C102">
        <v>8</v>
      </c>
      <c r="D102" s="91">
        <v>44227.145833333336</v>
      </c>
      <c r="E102" s="92" t="s">
        <v>38</v>
      </c>
      <c r="F102" s="92" t="s">
        <v>39</v>
      </c>
    </row>
    <row r="103" spans="1:6" x14ac:dyDescent="0.3">
      <c r="A103" s="91">
        <v>43299.125</v>
      </c>
      <c r="B103">
        <v>0</v>
      </c>
      <c r="C103">
        <v>9</v>
      </c>
      <c r="D103" s="91">
        <v>44227.166666666664</v>
      </c>
      <c r="E103" s="92" t="s">
        <v>38</v>
      </c>
      <c r="F103" s="92" t="s">
        <v>39</v>
      </c>
    </row>
    <row r="104" spans="1:6" x14ac:dyDescent="0.3">
      <c r="A104" s="91">
        <v>43299.145833333336</v>
      </c>
      <c r="B104">
        <v>0</v>
      </c>
      <c r="C104">
        <v>10</v>
      </c>
      <c r="D104" s="91">
        <v>44227.1875</v>
      </c>
      <c r="E104" s="92" t="s">
        <v>38</v>
      </c>
      <c r="F104" s="92" t="s">
        <v>39</v>
      </c>
    </row>
    <row r="105" spans="1:6" x14ac:dyDescent="0.3">
      <c r="A105" s="91">
        <v>43299.166666666664</v>
      </c>
      <c r="B105">
        <v>0</v>
      </c>
      <c r="C105">
        <v>11</v>
      </c>
      <c r="D105" s="91">
        <v>44227.208333333336</v>
      </c>
      <c r="E105" s="92" t="s">
        <v>38</v>
      </c>
      <c r="F105" s="92" t="s">
        <v>39</v>
      </c>
    </row>
    <row r="106" spans="1:6" x14ac:dyDescent="0.3">
      <c r="A106" s="91">
        <v>43299.1875</v>
      </c>
      <c r="B106">
        <v>0.01</v>
      </c>
      <c r="C106">
        <v>12</v>
      </c>
      <c r="D106" s="91">
        <v>44227.229166666664</v>
      </c>
      <c r="E106" s="92" t="s">
        <v>38</v>
      </c>
      <c r="F106" s="92" t="s">
        <v>39</v>
      </c>
    </row>
    <row r="107" spans="1:6" x14ac:dyDescent="0.3">
      <c r="A107" s="91">
        <v>43299.208333333336</v>
      </c>
      <c r="B107">
        <v>7.0000000000000007E-2</v>
      </c>
      <c r="C107">
        <v>13</v>
      </c>
      <c r="D107" s="91">
        <v>44227.25</v>
      </c>
      <c r="E107" s="92" t="s">
        <v>38</v>
      </c>
      <c r="F107" s="92" t="s">
        <v>39</v>
      </c>
    </row>
    <row r="108" spans="1:6" x14ac:dyDescent="0.3">
      <c r="A108" s="91">
        <v>43299.229166666664</v>
      </c>
      <c r="B108">
        <v>0.18</v>
      </c>
      <c r="C108">
        <v>14</v>
      </c>
      <c r="D108" s="91">
        <v>44227.270833333336</v>
      </c>
      <c r="E108" s="92" t="s">
        <v>38</v>
      </c>
      <c r="F108" s="92" t="s">
        <v>39</v>
      </c>
    </row>
    <row r="109" spans="1:6" x14ac:dyDescent="0.3">
      <c r="A109" s="91">
        <v>43299.25</v>
      </c>
      <c r="B109">
        <v>0.27</v>
      </c>
      <c r="C109">
        <v>15</v>
      </c>
      <c r="D109" s="91">
        <v>44227.291666666664</v>
      </c>
      <c r="E109" s="92" t="s">
        <v>38</v>
      </c>
      <c r="F109" s="92" t="s">
        <v>39</v>
      </c>
    </row>
    <row r="110" spans="1:6" x14ac:dyDescent="0.3">
      <c r="A110" s="91">
        <v>43299.270833333336</v>
      </c>
      <c r="B110">
        <v>0.53</v>
      </c>
      <c r="C110">
        <v>16</v>
      </c>
      <c r="D110" s="91">
        <v>44227.3125</v>
      </c>
      <c r="E110" s="92" t="s">
        <v>38</v>
      </c>
      <c r="F110" s="92" t="s">
        <v>39</v>
      </c>
    </row>
    <row r="111" spans="1:6" x14ac:dyDescent="0.3">
      <c r="A111" s="91">
        <v>43299.291666666664</v>
      </c>
      <c r="B111">
        <v>0.57999999999999996</v>
      </c>
      <c r="C111">
        <v>17</v>
      </c>
      <c r="D111" s="91">
        <v>44227.333333333336</v>
      </c>
      <c r="E111" s="92" t="s">
        <v>38</v>
      </c>
      <c r="F111" s="92" t="s">
        <v>39</v>
      </c>
    </row>
    <row r="112" spans="1:6" x14ac:dyDescent="0.3">
      <c r="A112" s="91">
        <v>43299.3125</v>
      </c>
      <c r="B112">
        <v>0.64</v>
      </c>
      <c r="C112">
        <v>18</v>
      </c>
      <c r="D112" s="91">
        <v>44227.354166666664</v>
      </c>
      <c r="E112" s="92" t="s">
        <v>38</v>
      </c>
      <c r="F112" s="92" t="s">
        <v>39</v>
      </c>
    </row>
    <row r="113" spans="1:6" x14ac:dyDescent="0.3">
      <c r="A113" s="91">
        <v>43299.333333333336</v>
      </c>
      <c r="B113">
        <v>0.43</v>
      </c>
      <c r="C113">
        <v>19</v>
      </c>
      <c r="D113" s="91">
        <v>44227.375</v>
      </c>
      <c r="E113" s="92" t="s">
        <v>38</v>
      </c>
      <c r="F113" s="92" t="s">
        <v>39</v>
      </c>
    </row>
    <row r="114" spans="1:6" x14ac:dyDescent="0.3">
      <c r="A114" s="91">
        <v>43299.354166666664</v>
      </c>
      <c r="B114">
        <v>0.67</v>
      </c>
      <c r="C114">
        <v>20</v>
      </c>
      <c r="D114" s="91">
        <v>44227.395833333336</v>
      </c>
      <c r="E114" s="92" t="s">
        <v>38</v>
      </c>
      <c r="F114" s="92" t="s">
        <v>39</v>
      </c>
    </row>
    <row r="115" spans="1:6" x14ac:dyDescent="0.3">
      <c r="A115" s="91">
        <v>43299.375</v>
      </c>
      <c r="B115">
        <v>0.99</v>
      </c>
      <c r="C115">
        <v>21</v>
      </c>
      <c r="D115" s="91">
        <v>44227.416666666664</v>
      </c>
      <c r="E115" s="92" t="s">
        <v>38</v>
      </c>
      <c r="F115" s="92" t="s">
        <v>39</v>
      </c>
    </row>
    <row r="116" spans="1:6" x14ac:dyDescent="0.3">
      <c r="A116" s="91">
        <v>43299.395833333336</v>
      </c>
      <c r="B116">
        <v>1.55</v>
      </c>
      <c r="C116">
        <v>22</v>
      </c>
      <c r="D116" s="91">
        <v>44227.4375</v>
      </c>
      <c r="E116" s="92" t="s">
        <v>38</v>
      </c>
      <c r="F116" s="92" t="s">
        <v>39</v>
      </c>
    </row>
    <row r="117" spans="1:6" x14ac:dyDescent="0.3">
      <c r="A117" s="91">
        <v>43299.416666666664</v>
      </c>
      <c r="B117">
        <v>1.41</v>
      </c>
      <c r="C117">
        <v>23</v>
      </c>
      <c r="D117" s="91">
        <v>44227.458333333336</v>
      </c>
      <c r="E117" s="92" t="s">
        <v>38</v>
      </c>
      <c r="F117" s="92" t="s">
        <v>39</v>
      </c>
    </row>
    <row r="118" spans="1:6" x14ac:dyDescent="0.3">
      <c r="A118" s="91">
        <v>43299.4375</v>
      </c>
      <c r="B118">
        <v>1.1299999999999999</v>
      </c>
      <c r="C118">
        <v>24</v>
      </c>
      <c r="D118" s="91">
        <v>44227.479166666664</v>
      </c>
      <c r="E118" s="92" t="s">
        <v>38</v>
      </c>
      <c r="F118" s="92" t="s">
        <v>39</v>
      </c>
    </row>
    <row r="119" spans="1:6" x14ac:dyDescent="0.3">
      <c r="A119" s="91">
        <v>43299.458333333336</v>
      </c>
      <c r="B119">
        <v>1.33</v>
      </c>
      <c r="C119">
        <v>25</v>
      </c>
      <c r="D119" s="91">
        <v>44227.5</v>
      </c>
      <c r="E119" s="92" t="s">
        <v>38</v>
      </c>
      <c r="F119" s="92" t="s">
        <v>39</v>
      </c>
    </row>
    <row r="120" spans="1:6" x14ac:dyDescent="0.3">
      <c r="A120" s="91">
        <v>43299.479166666664</v>
      </c>
      <c r="B120">
        <v>1.9</v>
      </c>
      <c r="C120">
        <v>26</v>
      </c>
      <c r="D120" s="91">
        <v>44227.520833333336</v>
      </c>
      <c r="E120" s="92" t="s">
        <v>38</v>
      </c>
      <c r="F120" s="92" t="s">
        <v>39</v>
      </c>
    </row>
    <row r="121" spans="1:6" x14ac:dyDescent="0.3">
      <c r="A121" s="91">
        <v>43299.5</v>
      </c>
      <c r="B121">
        <v>2.1800000000000002</v>
      </c>
      <c r="C121">
        <v>27</v>
      </c>
      <c r="D121" s="91">
        <v>44227.541666666664</v>
      </c>
      <c r="E121" s="92" t="s">
        <v>38</v>
      </c>
      <c r="F121" s="92" t="s">
        <v>39</v>
      </c>
    </row>
    <row r="122" spans="1:6" x14ac:dyDescent="0.3">
      <c r="A122" s="91">
        <v>43299.520833333336</v>
      </c>
      <c r="B122">
        <v>2.46</v>
      </c>
      <c r="C122">
        <v>28</v>
      </c>
      <c r="D122" s="91">
        <v>44227.5625</v>
      </c>
      <c r="E122" s="92" t="s">
        <v>38</v>
      </c>
      <c r="F122" s="92" t="s">
        <v>39</v>
      </c>
    </row>
    <row r="123" spans="1:6" x14ac:dyDescent="0.3">
      <c r="A123" s="91">
        <v>43299.541666666664</v>
      </c>
      <c r="B123">
        <v>2.2200000000000002</v>
      </c>
      <c r="C123">
        <v>29</v>
      </c>
      <c r="D123" s="91">
        <v>44227.583333333336</v>
      </c>
      <c r="E123" s="92" t="s">
        <v>38</v>
      </c>
      <c r="F123" s="92" t="s">
        <v>39</v>
      </c>
    </row>
    <row r="124" spans="1:6" x14ac:dyDescent="0.3">
      <c r="A124" s="91">
        <v>43299.5625</v>
      </c>
      <c r="B124">
        <v>2.02</v>
      </c>
      <c r="C124">
        <v>30</v>
      </c>
      <c r="D124" s="91">
        <v>44227.604166666664</v>
      </c>
      <c r="E124" s="92" t="s">
        <v>38</v>
      </c>
      <c r="F124" s="92" t="s">
        <v>39</v>
      </c>
    </row>
    <row r="125" spans="1:6" x14ac:dyDescent="0.3">
      <c r="A125" s="91">
        <v>43299.583333333336</v>
      </c>
      <c r="B125">
        <v>2.2200000000000002</v>
      </c>
      <c r="C125">
        <v>31</v>
      </c>
      <c r="D125" s="91">
        <v>44227.625</v>
      </c>
      <c r="E125" s="92" t="s">
        <v>38</v>
      </c>
      <c r="F125" s="92" t="s">
        <v>39</v>
      </c>
    </row>
    <row r="126" spans="1:6" x14ac:dyDescent="0.3">
      <c r="A126" s="91">
        <v>43299.604166666664</v>
      </c>
      <c r="B126">
        <v>2.23</v>
      </c>
      <c r="C126">
        <v>32</v>
      </c>
      <c r="D126" s="91">
        <v>44227.645833333336</v>
      </c>
      <c r="E126" s="92" t="s">
        <v>38</v>
      </c>
      <c r="F126" s="92" t="s">
        <v>39</v>
      </c>
    </row>
    <row r="127" spans="1:6" x14ac:dyDescent="0.3">
      <c r="A127" s="91">
        <v>43299.625</v>
      </c>
      <c r="B127">
        <v>2.27</v>
      </c>
      <c r="C127">
        <v>33</v>
      </c>
      <c r="D127" s="91">
        <v>44227.666666666664</v>
      </c>
      <c r="E127" s="92" t="s">
        <v>38</v>
      </c>
      <c r="F127" s="92" t="s">
        <v>39</v>
      </c>
    </row>
    <row r="128" spans="1:6" x14ac:dyDescent="0.3">
      <c r="A128" s="91">
        <v>43299.645833333336</v>
      </c>
      <c r="B128">
        <v>1.81</v>
      </c>
      <c r="C128">
        <v>34</v>
      </c>
      <c r="D128" s="91">
        <v>44227.6875</v>
      </c>
      <c r="E128" s="92" t="s">
        <v>38</v>
      </c>
      <c r="F128" s="92" t="s">
        <v>39</v>
      </c>
    </row>
    <row r="129" spans="1:6" x14ac:dyDescent="0.3">
      <c r="A129" s="91">
        <v>43299.666666666664</v>
      </c>
      <c r="B129">
        <v>1.43</v>
      </c>
      <c r="C129">
        <v>35</v>
      </c>
      <c r="D129" s="91">
        <v>44227.708333333336</v>
      </c>
      <c r="E129" s="92" t="s">
        <v>38</v>
      </c>
      <c r="F129" s="92" t="s">
        <v>39</v>
      </c>
    </row>
    <row r="130" spans="1:6" x14ac:dyDescent="0.3">
      <c r="A130" s="91">
        <v>43299.6875</v>
      </c>
      <c r="B130">
        <v>1.5</v>
      </c>
      <c r="C130">
        <v>36</v>
      </c>
      <c r="D130" s="91">
        <v>44227.729166666664</v>
      </c>
      <c r="E130" s="92" t="s">
        <v>38</v>
      </c>
      <c r="F130" s="92" t="s">
        <v>39</v>
      </c>
    </row>
    <row r="131" spans="1:6" x14ac:dyDescent="0.3">
      <c r="A131" s="91">
        <v>43299.708333333336</v>
      </c>
      <c r="B131">
        <v>1.1599999999999999</v>
      </c>
      <c r="C131">
        <v>37</v>
      </c>
      <c r="D131" s="91">
        <v>44227.75</v>
      </c>
      <c r="E131" s="92" t="s">
        <v>38</v>
      </c>
      <c r="F131" s="92" t="s">
        <v>39</v>
      </c>
    </row>
    <row r="132" spans="1:6" x14ac:dyDescent="0.3">
      <c r="A132" s="91">
        <v>43299.729166666664</v>
      </c>
      <c r="B132">
        <v>1.07</v>
      </c>
      <c r="C132">
        <v>38</v>
      </c>
      <c r="D132" s="91">
        <v>44227.770833333336</v>
      </c>
      <c r="E132" s="92" t="s">
        <v>38</v>
      </c>
      <c r="F132" s="92" t="s">
        <v>39</v>
      </c>
    </row>
    <row r="133" spans="1:6" x14ac:dyDescent="0.3">
      <c r="A133" s="91">
        <v>43299.75</v>
      </c>
      <c r="B133">
        <v>0.69</v>
      </c>
      <c r="C133">
        <v>39</v>
      </c>
      <c r="D133" s="91">
        <v>44227.791666666664</v>
      </c>
      <c r="E133" s="92" t="s">
        <v>38</v>
      </c>
      <c r="F133" s="92" t="s">
        <v>39</v>
      </c>
    </row>
    <row r="134" spans="1:6" x14ac:dyDescent="0.3">
      <c r="A134" s="91">
        <v>43299.770833333336</v>
      </c>
      <c r="B134">
        <v>0.4</v>
      </c>
      <c r="C134">
        <v>40</v>
      </c>
      <c r="D134" s="91">
        <v>44227.8125</v>
      </c>
      <c r="E134" s="92" t="s">
        <v>38</v>
      </c>
      <c r="F134" s="92" t="s">
        <v>39</v>
      </c>
    </row>
    <row r="135" spans="1:6" x14ac:dyDescent="0.3">
      <c r="A135" s="91">
        <v>43299.791666666664</v>
      </c>
      <c r="B135">
        <v>0.19</v>
      </c>
      <c r="C135">
        <v>41</v>
      </c>
      <c r="D135" s="91">
        <v>44227.833333333336</v>
      </c>
      <c r="E135" s="92" t="s">
        <v>38</v>
      </c>
      <c r="F135" s="92" t="s">
        <v>39</v>
      </c>
    </row>
    <row r="136" spans="1:6" x14ac:dyDescent="0.3">
      <c r="A136" s="91">
        <v>43299.8125</v>
      </c>
      <c r="B136">
        <v>0.05</v>
      </c>
      <c r="C136">
        <v>42</v>
      </c>
      <c r="D136" s="91">
        <v>44227.854166666664</v>
      </c>
      <c r="E136" s="92" t="s">
        <v>38</v>
      </c>
      <c r="F136" s="92" t="s">
        <v>39</v>
      </c>
    </row>
    <row r="137" spans="1:6" x14ac:dyDescent="0.3">
      <c r="A137" s="91">
        <v>43299.833333333336</v>
      </c>
      <c r="B137">
        <v>0.01</v>
      </c>
      <c r="C137">
        <v>43</v>
      </c>
      <c r="D137" s="91">
        <v>44227.875</v>
      </c>
      <c r="E137" s="92" t="s">
        <v>38</v>
      </c>
      <c r="F137" s="92" t="s">
        <v>39</v>
      </c>
    </row>
    <row r="138" spans="1:6" x14ac:dyDescent="0.3">
      <c r="A138" s="91">
        <v>43299.854166666664</v>
      </c>
      <c r="B138">
        <v>0</v>
      </c>
      <c r="C138">
        <v>44</v>
      </c>
      <c r="D138" s="91">
        <v>44227.895833333336</v>
      </c>
      <c r="E138" s="92" t="s">
        <v>38</v>
      </c>
      <c r="F138" s="92" t="s">
        <v>39</v>
      </c>
    </row>
    <row r="139" spans="1:6" x14ac:dyDescent="0.3">
      <c r="A139" s="91">
        <v>43299.875</v>
      </c>
      <c r="B139">
        <v>0</v>
      </c>
      <c r="C139">
        <v>45</v>
      </c>
      <c r="D139" s="91">
        <v>44227.916666666664</v>
      </c>
      <c r="E139" s="92" t="s">
        <v>38</v>
      </c>
      <c r="F139" s="92" t="s">
        <v>39</v>
      </c>
    </row>
    <row r="140" spans="1:6" x14ac:dyDescent="0.3">
      <c r="A140" s="91">
        <v>43299.895833333336</v>
      </c>
      <c r="B140">
        <v>0</v>
      </c>
      <c r="C140">
        <v>46</v>
      </c>
      <c r="D140" s="91">
        <v>44227.9375</v>
      </c>
      <c r="E140" s="92" t="s">
        <v>38</v>
      </c>
      <c r="F140" s="92" t="s">
        <v>39</v>
      </c>
    </row>
    <row r="141" spans="1:6" x14ac:dyDescent="0.3">
      <c r="A141" s="91">
        <v>43299.916666666664</v>
      </c>
      <c r="B141">
        <v>0</v>
      </c>
      <c r="C141">
        <v>47</v>
      </c>
      <c r="D141" s="91">
        <v>44227.958333333336</v>
      </c>
      <c r="E141" s="92" t="s">
        <v>38</v>
      </c>
      <c r="F141" s="92" t="s">
        <v>39</v>
      </c>
    </row>
    <row r="142" spans="1:6" x14ac:dyDescent="0.3">
      <c r="A142" s="91">
        <v>43299.9375</v>
      </c>
      <c r="B142">
        <v>0</v>
      </c>
      <c r="C142">
        <v>48</v>
      </c>
      <c r="D142" s="91">
        <v>44227.979166666664</v>
      </c>
      <c r="E142" s="92" t="s">
        <v>38</v>
      </c>
      <c r="F142" s="92" t="s">
        <v>39</v>
      </c>
    </row>
    <row r="143" spans="1:6" x14ac:dyDescent="0.3">
      <c r="A143" s="91">
        <v>43299.958333333336</v>
      </c>
      <c r="B143">
        <v>0</v>
      </c>
      <c r="C143">
        <v>1</v>
      </c>
      <c r="D143" s="91">
        <v>44227</v>
      </c>
      <c r="E143" s="92" t="s">
        <v>38</v>
      </c>
      <c r="F143" s="92" t="s">
        <v>39</v>
      </c>
    </row>
    <row r="144" spans="1:6" x14ac:dyDescent="0.3">
      <c r="A144" s="91">
        <v>43299.979166666664</v>
      </c>
      <c r="B144">
        <v>0</v>
      </c>
      <c r="C144">
        <v>2</v>
      </c>
      <c r="D144" s="91">
        <v>44227.020833333336</v>
      </c>
      <c r="E144" s="92" t="s">
        <v>38</v>
      </c>
      <c r="F144" s="92" t="s">
        <v>39</v>
      </c>
    </row>
    <row r="145" spans="1:6" x14ac:dyDescent="0.3">
      <c r="A145" s="91">
        <v>43300</v>
      </c>
      <c r="B145">
        <v>0</v>
      </c>
      <c r="C145">
        <v>3</v>
      </c>
      <c r="D145" s="91">
        <v>44227.041666666664</v>
      </c>
      <c r="E145" s="92" t="s">
        <v>38</v>
      </c>
      <c r="F145" s="92" t="s">
        <v>39</v>
      </c>
    </row>
    <row r="146" spans="1:6" x14ac:dyDescent="0.3">
      <c r="A146" s="91">
        <v>43300.020833333336</v>
      </c>
      <c r="B146">
        <v>0</v>
      </c>
      <c r="C146">
        <v>4</v>
      </c>
      <c r="D146" s="91">
        <v>44227.0625</v>
      </c>
      <c r="E146" s="92" t="s">
        <v>38</v>
      </c>
      <c r="F146" s="92" t="s">
        <v>39</v>
      </c>
    </row>
    <row r="147" spans="1:6" x14ac:dyDescent="0.3">
      <c r="A147" s="91">
        <v>43300.041666666664</v>
      </c>
      <c r="B147">
        <v>0</v>
      </c>
      <c r="C147">
        <v>5</v>
      </c>
      <c r="D147" s="91">
        <v>44227.083333333336</v>
      </c>
      <c r="E147" s="92" t="s">
        <v>38</v>
      </c>
      <c r="F147" s="92" t="s">
        <v>39</v>
      </c>
    </row>
    <row r="148" spans="1:6" x14ac:dyDescent="0.3">
      <c r="A148" s="91">
        <v>43300.0625</v>
      </c>
      <c r="B148">
        <v>0</v>
      </c>
      <c r="C148">
        <v>6</v>
      </c>
      <c r="D148" s="91">
        <v>44227.104166666664</v>
      </c>
      <c r="E148" s="92" t="s">
        <v>38</v>
      </c>
      <c r="F148" s="92" t="s">
        <v>39</v>
      </c>
    </row>
    <row r="149" spans="1:6" x14ac:dyDescent="0.3">
      <c r="A149" s="91">
        <v>43300.083333333336</v>
      </c>
      <c r="B149">
        <v>0</v>
      </c>
      <c r="C149">
        <v>7</v>
      </c>
      <c r="D149" s="91">
        <v>44227.125</v>
      </c>
      <c r="E149" s="92" t="s">
        <v>38</v>
      </c>
      <c r="F149" s="92" t="s">
        <v>39</v>
      </c>
    </row>
    <row r="150" spans="1:6" x14ac:dyDescent="0.3">
      <c r="A150" s="91">
        <v>43300.104166666664</v>
      </c>
      <c r="B150">
        <v>0</v>
      </c>
      <c r="C150">
        <v>8</v>
      </c>
      <c r="D150" s="91">
        <v>44227.145833333336</v>
      </c>
      <c r="E150" s="92" t="s">
        <v>38</v>
      </c>
      <c r="F150" s="92" t="s">
        <v>39</v>
      </c>
    </row>
    <row r="151" spans="1:6" x14ac:dyDescent="0.3">
      <c r="A151" s="91">
        <v>43300.125</v>
      </c>
      <c r="B151">
        <v>0</v>
      </c>
      <c r="C151">
        <v>9</v>
      </c>
      <c r="D151" s="91">
        <v>44227.166666666664</v>
      </c>
      <c r="E151" s="92" t="s">
        <v>38</v>
      </c>
      <c r="F151" s="92" t="s">
        <v>39</v>
      </c>
    </row>
    <row r="152" spans="1:6" x14ac:dyDescent="0.3">
      <c r="A152" s="91">
        <v>43300.145833333336</v>
      </c>
      <c r="B152">
        <v>0</v>
      </c>
      <c r="C152">
        <v>10</v>
      </c>
      <c r="D152" s="91">
        <v>44227.1875</v>
      </c>
      <c r="E152" s="92" t="s">
        <v>38</v>
      </c>
      <c r="F152" s="92" t="s">
        <v>39</v>
      </c>
    </row>
    <row r="153" spans="1:6" x14ac:dyDescent="0.3">
      <c r="A153" s="91">
        <v>43300.166666666664</v>
      </c>
      <c r="B153">
        <v>0</v>
      </c>
      <c r="C153">
        <v>11</v>
      </c>
      <c r="D153" s="91">
        <v>44227.208333333336</v>
      </c>
      <c r="E153" s="92" t="s">
        <v>38</v>
      </c>
      <c r="F153" s="92" t="s">
        <v>39</v>
      </c>
    </row>
    <row r="154" spans="1:6" x14ac:dyDescent="0.3">
      <c r="A154" s="91">
        <v>43300.1875</v>
      </c>
      <c r="B154">
        <v>0.02</v>
      </c>
      <c r="C154">
        <v>12</v>
      </c>
      <c r="D154" s="91">
        <v>44227.229166666664</v>
      </c>
      <c r="E154" s="92" t="s">
        <v>38</v>
      </c>
      <c r="F154" s="92" t="s">
        <v>39</v>
      </c>
    </row>
    <row r="155" spans="1:6" x14ac:dyDescent="0.3">
      <c r="A155" s="91">
        <v>43300.208333333336</v>
      </c>
      <c r="B155">
        <v>0.1</v>
      </c>
      <c r="C155">
        <v>13</v>
      </c>
      <c r="D155" s="91">
        <v>44227.25</v>
      </c>
      <c r="E155" s="92" t="s">
        <v>38</v>
      </c>
      <c r="F155" s="92" t="s">
        <v>39</v>
      </c>
    </row>
    <row r="156" spans="1:6" x14ac:dyDescent="0.3">
      <c r="A156" s="91">
        <v>43300.229166666664</v>
      </c>
      <c r="B156">
        <v>0.23</v>
      </c>
      <c r="C156">
        <v>14</v>
      </c>
      <c r="D156" s="91">
        <v>44227.270833333336</v>
      </c>
      <c r="E156" s="92" t="s">
        <v>38</v>
      </c>
      <c r="F156" s="92" t="s">
        <v>39</v>
      </c>
    </row>
    <row r="157" spans="1:6" x14ac:dyDescent="0.3">
      <c r="A157" s="91">
        <v>43300.25</v>
      </c>
      <c r="B157">
        <v>0.52</v>
      </c>
      <c r="C157">
        <v>15</v>
      </c>
      <c r="D157" s="91">
        <v>44227.291666666664</v>
      </c>
      <c r="E157" s="92" t="s">
        <v>38</v>
      </c>
      <c r="F157" s="92" t="s">
        <v>39</v>
      </c>
    </row>
    <row r="158" spans="1:6" x14ac:dyDescent="0.3">
      <c r="A158" s="91">
        <v>43300.270833333336</v>
      </c>
      <c r="B158">
        <v>0.75</v>
      </c>
      <c r="C158">
        <v>16</v>
      </c>
      <c r="D158" s="91">
        <v>44227.3125</v>
      </c>
      <c r="E158" s="92" t="s">
        <v>38</v>
      </c>
      <c r="F158" s="92" t="s">
        <v>39</v>
      </c>
    </row>
    <row r="159" spans="1:6" x14ac:dyDescent="0.3">
      <c r="A159" s="91">
        <v>43300.291666666664</v>
      </c>
      <c r="B159">
        <v>1.1599999999999999</v>
      </c>
      <c r="C159">
        <v>17</v>
      </c>
      <c r="D159" s="91">
        <v>44227.333333333336</v>
      </c>
      <c r="E159" s="92" t="s">
        <v>38</v>
      </c>
      <c r="F159" s="92" t="s">
        <v>39</v>
      </c>
    </row>
    <row r="160" spans="1:6" x14ac:dyDescent="0.3">
      <c r="A160" s="91">
        <v>43300.3125</v>
      </c>
      <c r="B160">
        <v>0.85</v>
      </c>
      <c r="C160">
        <v>18</v>
      </c>
      <c r="D160" s="91">
        <v>44227.354166666664</v>
      </c>
      <c r="E160" s="92" t="s">
        <v>38</v>
      </c>
      <c r="F160" s="92" t="s">
        <v>39</v>
      </c>
    </row>
    <row r="161" spans="1:6" x14ac:dyDescent="0.3">
      <c r="A161" s="91">
        <v>43300.333333333336</v>
      </c>
      <c r="B161">
        <v>1.34</v>
      </c>
      <c r="C161">
        <v>19</v>
      </c>
      <c r="D161" s="91">
        <v>44227.375</v>
      </c>
      <c r="E161" s="92" t="s">
        <v>38</v>
      </c>
      <c r="F161" s="92" t="s">
        <v>39</v>
      </c>
    </row>
    <row r="162" spans="1:6" x14ac:dyDescent="0.3">
      <c r="A162" s="91">
        <v>43300.354166666664</v>
      </c>
      <c r="B162">
        <v>2.2000000000000002</v>
      </c>
      <c r="C162">
        <v>20</v>
      </c>
      <c r="D162" s="91">
        <v>44227.395833333336</v>
      </c>
      <c r="E162" s="92" t="s">
        <v>38</v>
      </c>
      <c r="F162" s="92" t="s">
        <v>39</v>
      </c>
    </row>
    <row r="163" spans="1:6" x14ac:dyDescent="0.3">
      <c r="A163" s="91">
        <v>43300.375</v>
      </c>
      <c r="B163">
        <v>2.81</v>
      </c>
      <c r="C163">
        <v>21</v>
      </c>
      <c r="D163" s="91">
        <v>44227.416666666664</v>
      </c>
      <c r="E163" s="92" t="s">
        <v>38</v>
      </c>
      <c r="F163" s="92" t="s">
        <v>39</v>
      </c>
    </row>
    <row r="164" spans="1:6" x14ac:dyDescent="0.3">
      <c r="A164" s="91">
        <v>43300.395833333336</v>
      </c>
      <c r="B164">
        <v>3.17</v>
      </c>
      <c r="C164">
        <v>22</v>
      </c>
      <c r="D164" s="91">
        <v>44227.4375</v>
      </c>
      <c r="E164" s="92" t="s">
        <v>38</v>
      </c>
      <c r="F164" s="92" t="s">
        <v>39</v>
      </c>
    </row>
    <row r="165" spans="1:6" x14ac:dyDescent="0.3">
      <c r="A165" s="91">
        <v>43300.416666666664</v>
      </c>
      <c r="B165">
        <v>3.35</v>
      </c>
      <c r="C165">
        <v>23</v>
      </c>
      <c r="D165" s="91">
        <v>44227.458333333336</v>
      </c>
      <c r="E165" s="92" t="s">
        <v>38</v>
      </c>
      <c r="F165" s="92" t="s">
        <v>39</v>
      </c>
    </row>
    <row r="166" spans="1:6" x14ac:dyDescent="0.3">
      <c r="A166" s="91">
        <v>43300.4375</v>
      </c>
      <c r="B166">
        <v>3.62</v>
      </c>
      <c r="C166">
        <v>24</v>
      </c>
      <c r="D166" s="91">
        <v>44227.479166666664</v>
      </c>
      <c r="E166" s="92" t="s">
        <v>38</v>
      </c>
      <c r="F166" s="92" t="s">
        <v>39</v>
      </c>
    </row>
    <row r="167" spans="1:6" x14ac:dyDescent="0.3">
      <c r="A167" s="91">
        <v>43300.458333333336</v>
      </c>
      <c r="B167">
        <v>3.76</v>
      </c>
      <c r="C167">
        <v>25</v>
      </c>
      <c r="D167" s="91">
        <v>44227.5</v>
      </c>
      <c r="E167" s="92" t="s">
        <v>38</v>
      </c>
      <c r="F167" s="92" t="s">
        <v>39</v>
      </c>
    </row>
    <row r="168" spans="1:6" x14ac:dyDescent="0.3">
      <c r="A168" s="91">
        <v>43300.479166666664</v>
      </c>
      <c r="B168">
        <v>3.79</v>
      </c>
      <c r="C168">
        <v>26</v>
      </c>
      <c r="D168" s="91">
        <v>44227.520833333336</v>
      </c>
      <c r="E168" s="92" t="s">
        <v>38</v>
      </c>
      <c r="F168" s="92" t="s">
        <v>39</v>
      </c>
    </row>
    <row r="169" spans="1:6" x14ac:dyDescent="0.3">
      <c r="A169" s="91">
        <v>43300.5</v>
      </c>
      <c r="B169">
        <v>3.8</v>
      </c>
      <c r="C169">
        <v>27</v>
      </c>
      <c r="D169" s="91">
        <v>44227.541666666664</v>
      </c>
      <c r="E169" s="92" t="s">
        <v>38</v>
      </c>
      <c r="F169" s="92" t="s">
        <v>39</v>
      </c>
    </row>
    <row r="170" spans="1:6" x14ac:dyDescent="0.3">
      <c r="A170" s="91">
        <v>43300.520833333336</v>
      </c>
      <c r="B170">
        <v>3.74</v>
      </c>
      <c r="C170">
        <v>28</v>
      </c>
      <c r="D170" s="91">
        <v>44227.5625</v>
      </c>
      <c r="E170" s="92" t="s">
        <v>38</v>
      </c>
      <c r="F170" s="92" t="s">
        <v>39</v>
      </c>
    </row>
    <row r="171" spans="1:6" x14ac:dyDescent="0.3">
      <c r="A171" s="91">
        <v>43300.541666666664</v>
      </c>
      <c r="B171">
        <v>3.8</v>
      </c>
      <c r="C171">
        <v>29</v>
      </c>
      <c r="D171" s="91">
        <v>44227.583333333336</v>
      </c>
      <c r="E171" s="92" t="s">
        <v>38</v>
      </c>
      <c r="F171" s="92" t="s">
        <v>39</v>
      </c>
    </row>
    <row r="172" spans="1:6" x14ac:dyDescent="0.3">
      <c r="A172" s="91">
        <v>43300.5625</v>
      </c>
      <c r="B172">
        <v>3.79</v>
      </c>
      <c r="C172">
        <v>30</v>
      </c>
      <c r="D172" s="91">
        <v>44227.604166666664</v>
      </c>
      <c r="E172" s="92" t="s">
        <v>38</v>
      </c>
      <c r="F172" s="92" t="s">
        <v>39</v>
      </c>
    </row>
    <row r="173" spans="1:6" x14ac:dyDescent="0.3">
      <c r="A173" s="91">
        <v>43300.583333333336</v>
      </c>
      <c r="B173">
        <v>3.68</v>
      </c>
      <c r="C173">
        <v>31</v>
      </c>
      <c r="D173" s="91">
        <v>44227.625</v>
      </c>
      <c r="E173" s="92" t="s">
        <v>38</v>
      </c>
      <c r="F173" s="92" t="s">
        <v>39</v>
      </c>
    </row>
    <row r="174" spans="1:6" x14ac:dyDescent="0.3">
      <c r="A174" s="91">
        <v>43300.604166666664</v>
      </c>
      <c r="B174">
        <v>3.49</v>
      </c>
      <c r="C174">
        <v>32</v>
      </c>
      <c r="D174" s="91">
        <v>44227.645833333336</v>
      </c>
      <c r="E174" s="92" t="s">
        <v>38</v>
      </c>
      <c r="F174" s="92" t="s">
        <v>39</v>
      </c>
    </row>
    <row r="175" spans="1:6" x14ac:dyDescent="0.3">
      <c r="A175" s="91">
        <v>43300.625</v>
      </c>
      <c r="B175">
        <v>3.22</v>
      </c>
      <c r="C175">
        <v>33</v>
      </c>
      <c r="D175" s="91">
        <v>44227.666666666664</v>
      </c>
      <c r="E175" s="92" t="s">
        <v>38</v>
      </c>
      <c r="F175" s="92" t="s">
        <v>39</v>
      </c>
    </row>
    <row r="176" spans="1:6" x14ac:dyDescent="0.3">
      <c r="A176" s="91">
        <v>43300.645833333336</v>
      </c>
      <c r="B176">
        <v>2.88</v>
      </c>
      <c r="C176">
        <v>34</v>
      </c>
      <c r="D176" s="91">
        <v>44227.6875</v>
      </c>
      <c r="E176" s="92" t="s">
        <v>38</v>
      </c>
      <c r="F176" s="92" t="s">
        <v>39</v>
      </c>
    </row>
    <row r="177" spans="1:6" x14ac:dyDescent="0.3">
      <c r="A177" s="91">
        <v>43300.666666666664</v>
      </c>
      <c r="B177">
        <v>2.4900000000000002</v>
      </c>
      <c r="C177">
        <v>35</v>
      </c>
      <c r="D177" s="91">
        <v>44227.708333333336</v>
      </c>
      <c r="E177" s="92" t="s">
        <v>38</v>
      </c>
      <c r="F177" s="92" t="s">
        <v>39</v>
      </c>
    </row>
    <row r="178" spans="1:6" x14ac:dyDescent="0.3">
      <c r="A178" s="91">
        <v>43300.6875</v>
      </c>
      <c r="B178">
        <v>1.98</v>
      </c>
      <c r="C178">
        <v>36</v>
      </c>
      <c r="D178" s="91">
        <v>44227.729166666664</v>
      </c>
      <c r="E178" s="92" t="s">
        <v>38</v>
      </c>
      <c r="F178" s="92" t="s">
        <v>39</v>
      </c>
    </row>
    <row r="179" spans="1:6" x14ac:dyDescent="0.3">
      <c r="A179" s="91">
        <v>43300.708333333336</v>
      </c>
      <c r="B179">
        <v>1.03</v>
      </c>
      <c r="C179">
        <v>37</v>
      </c>
      <c r="D179" s="91">
        <v>44227.75</v>
      </c>
      <c r="E179" s="92" t="s">
        <v>38</v>
      </c>
      <c r="F179" s="92" t="s">
        <v>39</v>
      </c>
    </row>
    <row r="180" spans="1:6" x14ac:dyDescent="0.3">
      <c r="A180" s="91">
        <v>43300.729166666664</v>
      </c>
      <c r="B180">
        <v>0.94</v>
      </c>
      <c r="C180">
        <v>38</v>
      </c>
      <c r="D180" s="91">
        <v>44227.770833333336</v>
      </c>
      <c r="E180" s="92" t="s">
        <v>38</v>
      </c>
      <c r="F180" s="92" t="s">
        <v>39</v>
      </c>
    </row>
    <row r="181" spans="1:6" x14ac:dyDescent="0.3">
      <c r="A181" s="91">
        <v>43300.75</v>
      </c>
      <c r="B181">
        <v>0.8</v>
      </c>
      <c r="C181">
        <v>39</v>
      </c>
      <c r="D181" s="91">
        <v>44227.791666666664</v>
      </c>
      <c r="E181" s="92" t="s">
        <v>38</v>
      </c>
      <c r="F181" s="92" t="s">
        <v>39</v>
      </c>
    </row>
    <row r="182" spans="1:6" x14ac:dyDescent="0.3">
      <c r="A182" s="91">
        <v>43300.770833333336</v>
      </c>
      <c r="B182">
        <v>0.39</v>
      </c>
      <c r="C182">
        <v>40</v>
      </c>
      <c r="D182" s="91">
        <v>44227.8125</v>
      </c>
      <c r="E182" s="92" t="s">
        <v>38</v>
      </c>
      <c r="F182" s="92" t="s">
        <v>39</v>
      </c>
    </row>
    <row r="183" spans="1:6" x14ac:dyDescent="0.3">
      <c r="A183" s="91">
        <v>43300.791666666664</v>
      </c>
      <c r="B183">
        <v>0.18</v>
      </c>
      <c r="C183">
        <v>41</v>
      </c>
      <c r="D183" s="91">
        <v>44227.833333333336</v>
      </c>
      <c r="E183" s="92" t="s">
        <v>38</v>
      </c>
      <c r="F183" s="92" t="s">
        <v>39</v>
      </c>
    </row>
    <row r="184" spans="1:6" x14ac:dyDescent="0.3">
      <c r="A184" s="91">
        <v>43300.8125</v>
      </c>
      <c r="B184">
        <v>0.08</v>
      </c>
      <c r="C184">
        <v>42</v>
      </c>
      <c r="D184" s="91">
        <v>44227.854166666664</v>
      </c>
      <c r="E184" s="92" t="s">
        <v>38</v>
      </c>
      <c r="F184" s="92" t="s">
        <v>39</v>
      </c>
    </row>
    <row r="185" spans="1:6" x14ac:dyDescent="0.3">
      <c r="A185" s="91">
        <v>43300.833333333336</v>
      </c>
      <c r="B185">
        <v>0.01</v>
      </c>
      <c r="C185">
        <v>43</v>
      </c>
      <c r="D185" s="91">
        <v>44227.875</v>
      </c>
      <c r="E185" s="92" t="s">
        <v>38</v>
      </c>
      <c r="F185" s="92" t="s">
        <v>39</v>
      </c>
    </row>
    <row r="186" spans="1:6" x14ac:dyDescent="0.3">
      <c r="A186" s="91">
        <v>43300.854166666664</v>
      </c>
      <c r="B186">
        <v>0</v>
      </c>
      <c r="C186">
        <v>44</v>
      </c>
      <c r="D186" s="91">
        <v>44227.895833333336</v>
      </c>
      <c r="E186" s="92" t="s">
        <v>38</v>
      </c>
      <c r="F186" s="92" t="s">
        <v>39</v>
      </c>
    </row>
    <row r="187" spans="1:6" x14ac:dyDescent="0.3">
      <c r="A187" s="91">
        <v>43300.875</v>
      </c>
      <c r="B187">
        <v>0</v>
      </c>
      <c r="C187">
        <v>45</v>
      </c>
      <c r="D187" s="91">
        <v>44227.916666666664</v>
      </c>
      <c r="E187" s="92" t="s">
        <v>38</v>
      </c>
      <c r="F187" s="92" t="s">
        <v>39</v>
      </c>
    </row>
    <row r="188" spans="1:6" x14ac:dyDescent="0.3">
      <c r="A188" s="91">
        <v>43300.895833333336</v>
      </c>
      <c r="B188">
        <v>0</v>
      </c>
      <c r="C188">
        <v>46</v>
      </c>
      <c r="D188" s="91">
        <v>44227.9375</v>
      </c>
      <c r="E188" s="92" t="s">
        <v>38</v>
      </c>
      <c r="F188" s="92" t="s">
        <v>39</v>
      </c>
    </row>
    <row r="189" spans="1:6" x14ac:dyDescent="0.3">
      <c r="A189" s="91">
        <v>43300.916666666664</v>
      </c>
      <c r="B189">
        <v>0</v>
      </c>
      <c r="C189">
        <v>47</v>
      </c>
      <c r="D189" s="91">
        <v>44227.958333333336</v>
      </c>
      <c r="E189" s="92" t="s">
        <v>38</v>
      </c>
      <c r="F189" s="92" t="s">
        <v>39</v>
      </c>
    </row>
    <row r="190" spans="1:6" x14ac:dyDescent="0.3">
      <c r="A190" s="91">
        <v>43300.9375</v>
      </c>
      <c r="B190">
        <v>0</v>
      </c>
      <c r="C190">
        <v>48</v>
      </c>
      <c r="D190" s="91">
        <v>44227.979166666664</v>
      </c>
      <c r="E190" s="92" t="s">
        <v>38</v>
      </c>
      <c r="F190" s="92" t="s">
        <v>39</v>
      </c>
    </row>
    <row r="191" spans="1:6" x14ac:dyDescent="0.3">
      <c r="A191" s="91">
        <v>43300.958333333336</v>
      </c>
      <c r="B191">
        <v>0</v>
      </c>
      <c r="C191">
        <v>1</v>
      </c>
      <c r="D191" s="91">
        <v>44227</v>
      </c>
      <c r="E191" s="92" t="s">
        <v>38</v>
      </c>
      <c r="F191" s="92" t="s">
        <v>39</v>
      </c>
    </row>
    <row r="192" spans="1:6" x14ac:dyDescent="0.3">
      <c r="A192" s="91">
        <v>43300.979166666664</v>
      </c>
      <c r="B192">
        <v>0</v>
      </c>
      <c r="C192">
        <v>2</v>
      </c>
      <c r="D192" s="91">
        <v>44227.020833333336</v>
      </c>
      <c r="E192" s="92" t="s">
        <v>38</v>
      </c>
      <c r="F192" s="92" t="s">
        <v>39</v>
      </c>
    </row>
    <row r="193" spans="1:6" x14ac:dyDescent="0.3">
      <c r="A193" s="91">
        <v>43301</v>
      </c>
      <c r="B193">
        <v>0</v>
      </c>
      <c r="C193">
        <v>3</v>
      </c>
      <c r="D193" s="91">
        <v>44227.041666666664</v>
      </c>
      <c r="E193" s="92" t="s">
        <v>38</v>
      </c>
      <c r="F193" s="92" t="s">
        <v>39</v>
      </c>
    </row>
    <row r="194" spans="1:6" x14ac:dyDescent="0.3">
      <c r="A194" s="91">
        <v>43301.020833333336</v>
      </c>
      <c r="B194">
        <v>0</v>
      </c>
      <c r="C194">
        <v>4</v>
      </c>
      <c r="D194" s="91">
        <v>44227.0625</v>
      </c>
      <c r="E194" s="92" t="s">
        <v>38</v>
      </c>
      <c r="F194" s="92" t="s">
        <v>39</v>
      </c>
    </row>
    <row r="195" spans="1:6" x14ac:dyDescent="0.3">
      <c r="A195" s="91">
        <v>43301.041666666664</v>
      </c>
      <c r="B195">
        <v>0</v>
      </c>
      <c r="C195">
        <v>5</v>
      </c>
      <c r="D195" s="91">
        <v>44227.083333333336</v>
      </c>
      <c r="E195" s="92" t="s">
        <v>38</v>
      </c>
      <c r="F195" s="92" t="s">
        <v>39</v>
      </c>
    </row>
    <row r="196" spans="1:6" x14ac:dyDescent="0.3">
      <c r="A196" s="91">
        <v>43301.0625</v>
      </c>
      <c r="B196">
        <v>0</v>
      </c>
      <c r="C196">
        <v>6</v>
      </c>
      <c r="D196" s="91">
        <v>44227.104166666664</v>
      </c>
      <c r="E196" s="92" t="s">
        <v>38</v>
      </c>
      <c r="F196" s="92" t="s">
        <v>39</v>
      </c>
    </row>
    <row r="197" spans="1:6" x14ac:dyDescent="0.3">
      <c r="A197" s="91">
        <v>43301.083333333336</v>
      </c>
      <c r="B197">
        <v>0</v>
      </c>
      <c r="C197">
        <v>7</v>
      </c>
      <c r="D197" s="91">
        <v>44227.125</v>
      </c>
      <c r="E197" s="92" t="s">
        <v>38</v>
      </c>
      <c r="F197" s="92" t="s">
        <v>39</v>
      </c>
    </row>
    <row r="198" spans="1:6" x14ac:dyDescent="0.3">
      <c r="A198" s="91">
        <v>43301.104166666664</v>
      </c>
      <c r="B198">
        <v>0</v>
      </c>
      <c r="C198">
        <v>8</v>
      </c>
      <c r="D198" s="91">
        <v>44227.145833333336</v>
      </c>
      <c r="E198" s="92" t="s">
        <v>38</v>
      </c>
      <c r="F198" s="92" t="s">
        <v>39</v>
      </c>
    </row>
    <row r="199" spans="1:6" x14ac:dyDescent="0.3">
      <c r="A199" s="91">
        <v>43301.125</v>
      </c>
      <c r="B199">
        <v>0</v>
      </c>
      <c r="C199">
        <v>9</v>
      </c>
      <c r="D199" s="91">
        <v>44227.166666666664</v>
      </c>
      <c r="E199" s="92" t="s">
        <v>38</v>
      </c>
      <c r="F199" s="92" t="s">
        <v>39</v>
      </c>
    </row>
    <row r="200" spans="1:6" x14ac:dyDescent="0.3">
      <c r="A200" s="91">
        <v>43301.145833333336</v>
      </c>
      <c r="B200">
        <v>0</v>
      </c>
      <c r="C200">
        <v>10</v>
      </c>
      <c r="D200" s="91">
        <v>44227.1875</v>
      </c>
      <c r="E200" s="92" t="s">
        <v>38</v>
      </c>
      <c r="F200" s="92" t="s">
        <v>39</v>
      </c>
    </row>
    <row r="201" spans="1:6" x14ac:dyDescent="0.3">
      <c r="A201" s="91">
        <v>43301.166666666664</v>
      </c>
      <c r="B201">
        <v>0</v>
      </c>
      <c r="C201">
        <v>11</v>
      </c>
      <c r="D201" s="91">
        <v>44227.208333333336</v>
      </c>
      <c r="E201" s="92" t="s">
        <v>38</v>
      </c>
      <c r="F201" s="92" t="s">
        <v>39</v>
      </c>
    </row>
    <row r="202" spans="1:6" x14ac:dyDescent="0.3">
      <c r="A202" s="91">
        <v>43301.1875</v>
      </c>
      <c r="B202">
        <v>0.03</v>
      </c>
      <c r="C202">
        <v>12</v>
      </c>
      <c r="D202" s="91">
        <v>44227.229166666664</v>
      </c>
      <c r="E202" s="92" t="s">
        <v>38</v>
      </c>
      <c r="F202" s="92" t="s">
        <v>39</v>
      </c>
    </row>
    <row r="203" spans="1:6" x14ac:dyDescent="0.3">
      <c r="A203" s="91">
        <v>43301.208333333336</v>
      </c>
      <c r="B203">
        <v>0.1</v>
      </c>
      <c r="C203">
        <v>13</v>
      </c>
      <c r="D203" s="91">
        <v>44227.25</v>
      </c>
      <c r="E203" s="92" t="s">
        <v>38</v>
      </c>
      <c r="F203" s="92" t="s">
        <v>39</v>
      </c>
    </row>
    <row r="204" spans="1:6" x14ac:dyDescent="0.3">
      <c r="A204" s="91">
        <v>43301.229166666664</v>
      </c>
      <c r="B204">
        <v>0.19</v>
      </c>
      <c r="C204">
        <v>14</v>
      </c>
      <c r="D204" s="91">
        <v>44227.270833333336</v>
      </c>
      <c r="E204" s="92" t="s">
        <v>38</v>
      </c>
      <c r="F204" s="92" t="s">
        <v>39</v>
      </c>
    </row>
    <row r="205" spans="1:6" x14ac:dyDescent="0.3">
      <c r="A205" s="91">
        <v>43301.25</v>
      </c>
      <c r="B205">
        <v>0.36</v>
      </c>
      <c r="C205">
        <v>15</v>
      </c>
      <c r="D205" s="91">
        <v>44227.291666666664</v>
      </c>
      <c r="E205" s="92" t="s">
        <v>38</v>
      </c>
      <c r="F205" s="92" t="s">
        <v>39</v>
      </c>
    </row>
    <row r="206" spans="1:6" x14ac:dyDescent="0.3">
      <c r="A206" s="91">
        <v>43301.270833333336</v>
      </c>
      <c r="B206">
        <v>0.73</v>
      </c>
      <c r="C206">
        <v>16</v>
      </c>
      <c r="D206" s="91">
        <v>44227.3125</v>
      </c>
      <c r="E206" s="92" t="s">
        <v>38</v>
      </c>
      <c r="F206" s="92" t="s">
        <v>39</v>
      </c>
    </row>
    <row r="207" spans="1:6" x14ac:dyDescent="0.3">
      <c r="A207" s="91">
        <v>43301.291666666664</v>
      </c>
      <c r="B207">
        <v>1.28</v>
      </c>
      <c r="C207">
        <v>17</v>
      </c>
      <c r="D207" s="91">
        <v>44227.333333333336</v>
      </c>
      <c r="E207" s="92" t="s">
        <v>38</v>
      </c>
      <c r="F207" s="92" t="s">
        <v>39</v>
      </c>
    </row>
    <row r="208" spans="1:6" x14ac:dyDescent="0.3">
      <c r="A208" s="91">
        <v>43301.3125</v>
      </c>
      <c r="B208">
        <v>1.76</v>
      </c>
      <c r="C208">
        <v>18</v>
      </c>
      <c r="D208" s="91">
        <v>44227.354166666664</v>
      </c>
      <c r="E208" s="92" t="s">
        <v>38</v>
      </c>
      <c r="F208" s="92" t="s">
        <v>39</v>
      </c>
    </row>
    <row r="209" spans="1:6" x14ac:dyDescent="0.3">
      <c r="A209" s="91">
        <v>43301.333333333336</v>
      </c>
      <c r="B209">
        <v>1.42</v>
      </c>
      <c r="C209">
        <v>19</v>
      </c>
      <c r="D209" s="91">
        <v>44227.375</v>
      </c>
      <c r="E209" s="92" t="s">
        <v>38</v>
      </c>
      <c r="F209" s="92" t="s">
        <v>39</v>
      </c>
    </row>
    <row r="210" spans="1:6" x14ac:dyDescent="0.3">
      <c r="A210" s="91">
        <v>43301.354166666664</v>
      </c>
      <c r="B210">
        <v>1.45</v>
      </c>
      <c r="C210">
        <v>20</v>
      </c>
      <c r="D210" s="91">
        <v>44227.395833333336</v>
      </c>
      <c r="E210" s="92" t="s">
        <v>38</v>
      </c>
      <c r="F210" s="92" t="s">
        <v>39</v>
      </c>
    </row>
    <row r="211" spans="1:6" x14ac:dyDescent="0.3">
      <c r="A211" s="91">
        <v>43301.375</v>
      </c>
      <c r="B211">
        <v>2.5099999999999998</v>
      </c>
      <c r="C211">
        <v>21</v>
      </c>
      <c r="D211" s="91">
        <v>44227.416666666664</v>
      </c>
      <c r="E211" s="92" t="s">
        <v>38</v>
      </c>
      <c r="F211" s="92" t="s">
        <v>39</v>
      </c>
    </row>
    <row r="212" spans="1:6" x14ac:dyDescent="0.3">
      <c r="A212" s="91">
        <v>43301.395833333336</v>
      </c>
      <c r="B212">
        <v>3.32</v>
      </c>
      <c r="C212">
        <v>22</v>
      </c>
      <c r="D212" s="91">
        <v>44227.4375</v>
      </c>
      <c r="E212" s="92" t="s">
        <v>38</v>
      </c>
      <c r="F212" s="92" t="s">
        <v>39</v>
      </c>
    </row>
    <row r="213" spans="1:6" x14ac:dyDescent="0.3">
      <c r="A213" s="91">
        <v>43301.416666666664</v>
      </c>
      <c r="B213">
        <v>3.6</v>
      </c>
      <c r="C213">
        <v>23</v>
      </c>
      <c r="D213" s="91">
        <v>44227.458333333336</v>
      </c>
      <c r="E213" s="92" t="s">
        <v>38</v>
      </c>
      <c r="F213" s="92" t="s">
        <v>39</v>
      </c>
    </row>
    <row r="214" spans="1:6" x14ac:dyDescent="0.3">
      <c r="A214" s="91">
        <v>43301.4375</v>
      </c>
      <c r="B214">
        <v>3.76</v>
      </c>
      <c r="C214">
        <v>24</v>
      </c>
      <c r="D214" s="91">
        <v>44227.479166666664</v>
      </c>
      <c r="E214" s="92" t="s">
        <v>38</v>
      </c>
      <c r="F214" s="92" t="s">
        <v>39</v>
      </c>
    </row>
    <row r="215" spans="1:6" x14ac:dyDescent="0.3">
      <c r="A215" s="91">
        <v>43301.458333333336</v>
      </c>
      <c r="B215">
        <v>3.54</v>
      </c>
      <c r="C215">
        <v>25</v>
      </c>
      <c r="D215" s="91">
        <v>44227.5</v>
      </c>
      <c r="E215" s="92" t="s">
        <v>38</v>
      </c>
      <c r="F215" s="92" t="s">
        <v>39</v>
      </c>
    </row>
    <row r="216" spans="1:6" x14ac:dyDescent="0.3">
      <c r="A216" s="91">
        <v>43301.479166666664</v>
      </c>
      <c r="B216">
        <v>3.61</v>
      </c>
      <c r="C216">
        <v>26</v>
      </c>
      <c r="D216" s="91">
        <v>44227.520833333336</v>
      </c>
      <c r="E216" s="92" t="s">
        <v>38</v>
      </c>
      <c r="F216" s="92" t="s">
        <v>39</v>
      </c>
    </row>
    <row r="217" spans="1:6" x14ac:dyDescent="0.3">
      <c r="A217" s="91">
        <v>43301.5</v>
      </c>
      <c r="B217">
        <v>3.63</v>
      </c>
      <c r="C217">
        <v>27</v>
      </c>
      <c r="D217" s="91">
        <v>44227.541666666664</v>
      </c>
      <c r="E217" s="92" t="s">
        <v>38</v>
      </c>
      <c r="F217" s="92" t="s">
        <v>39</v>
      </c>
    </row>
    <row r="218" spans="1:6" x14ac:dyDescent="0.3">
      <c r="A218" s="91">
        <v>43301.520833333336</v>
      </c>
      <c r="B218">
        <v>3.78</v>
      </c>
      <c r="C218">
        <v>28</v>
      </c>
      <c r="D218" s="91">
        <v>44227.5625</v>
      </c>
      <c r="E218" s="92" t="s">
        <v>38</v>
      </c>
      <c r="F218" s="92" t="s">
        <v>39</v>
      </c>
    </row>
    <row r="219" spans="1:6" x14ac:dyDescent="0.3">
      <c r="A219" s="91">
        <v>43301.541666666664</v>
      </c>
      <c r="B219">
        <v>3.78</v>
      </c>
      <c r="C219">
        <v>29</v>
      </c>
      <c r="D219" s="91">
        <v>44227.583333333336</v>
      </c>
      <c r="E219" s="92" t="s">
        <v>38</v>
      </c>
      <c r="F219" s="92" t="s">
        <v>39</v>
      </c>
    </row>
    <row r="220" spans="1:6" x14ac:dyDescent="0.3">
      <c r="A220" s="91">
        <v>43301.5625</v>
      </c>
      <c r="B220">
        <v>3.73</v>
      </c>
      <c r="C220">
        <v>30</v>
      </c>
      <c r="D220" s="91">
        <v>44227.604166666664</v>
      </c>
      <c r="E220" s="92" t="s">
        <v>38</v>
      </c>
      <c r="F220" s="92" t="s">
        <v>39</v>
      </c>
    </row>
    <row r="221" spans="1:6" x14ac:dyDescent="0.3">
      <c r="A221" s="91">
        <v>43301.583333333336</v>
      </c>
      <c r="B221">
        <v>3.48</v>
      </c>
      <c r="C221">
        <v>31</v>
      </c>
      <c r="D221" s="91">
        <v>44227.625</v>
      </c>
      <c r="E221" s="92" t="s">
        <v>38</v>
      </c>
      <c r="F221" s="92" t="s">
        <v>39</v>
      </c>
    </row>
    <row r="222" spans="1:6" x14ac:dyDescent="0.3">
      <c r="A222" s="91">
        <v>43301.604166666664</v>
      </c>
      <c r="B222">
        <v>3.54</v>
      </c>
      <c r="C222">
        <v>32</v>
      </c>
      <c r="D222" s="91">
        <v>44227.645833333336</v>
      </c>
      <c r="E222" s="92" t="s">
        <v>38</v>
      </c>
      <c r="F222" s="92" t="s">
        <v>39</v>
      </c>
    </row>
    <row r="223" spans="1:6" x14ac:dyDescent="0.3">
      <c r="A223" s="91">
        <v>43301.625</v>
      </c>
      <c r="B223">
        <v>2.77</v>
      </c>
      <c r="C223">
        <v>33</v>
      </c>
      <c r="D223" s="91">
        <v>44227.666666666664</v>
      </c>
      <c r="E223" s="92" t="s">
        <v>38</v>
      </c>
      <c r="F223" s="92" t="s">
        <v>39</v>
      </c>
    </row>
    <row r="224" spans="1:6" x14ac:dyDescent="0.3">
      <c r="A224" s="91">
        <v>43301.645833333336</v>
      </c>
      <c r="B224">
        <v>2.84</v>
      </c>
      <c r="C224">
        <v>34</v>
      </c>
      <c r="D224" s="91">
        <v>44227.6875</v>
      </c>
      <c r="E224" s="92" t="s">
        <v>38</v>
      </c>
      <c r="F224" s="92" t="s">
        <v>39</v>
      </c>
    </row>
    <row r="225" spans="1:6" x14ac:dyDescent="0.3">
      <c r="A225" s="91">
        <v>43301.666666666664</v>
      </c>
      <c r="B225">
        <v>2.12</v>
      </c>
      <c r="C225">
        <v>35</v>
      </c>
      <c r="D225" s="91">
        <v>44227.708333333336</v>
      </c>
      <c r="E225" s="92" t="s">
        <v>38</v>
      </c>
      <c r="F225" s="92" t="s">
        <v>39</v>
      </c>
    </row>
    <row r="226" spans="1:6" x14ac:dyDescent="0.3">
      <c r="A226" s="91">
        <v>43301.6875</v>
      </c>
      <c r="B226">
        <v>1.67</v>
      </c>
      <c r="C226">
        <v>36</v>
      </c>
      <c r="D226" s="91">
        <v>44227.729166666664</v>
      </c>
      <c r="E226" s="92" t="s">
        <v>38</v>
      </c>
      <c r="F226" s="92" t="s">
        <v>39</v>
      </c>
    </row>
    <row r="227" spans="1:6" x14ac:dyDescent="0.3">
      <c r="A227" s="91">
        <v>43301.708333333336</v>
      </c>
      <c r="B227">
        <v>1.65</v>
      </c>
      <c r="C227">
        <v>37</v>
      </c>
      <c r="D227" s="91">
        <v>44227.75</v>
      </c>
      <c r="E227" s="92" t="s">
        <v>38</v>
      </c>
      <c r="F227" s="92" t="s">
        <v>39</v>
      </c>
    </row>
    <row r="228" spans="1:6" x14ac:dyDescent="0.3">
      <c r="A228" s="91">
        <v>43301.729166666664</v>
      </c>
      <c r="B228">
        <v>0.78</v>
      </c>
      <c r="C228">
        <v>38</v>
      </c>
      <c r="D228" s="91">
        <v>44227.770833333336</v>
      </c>
      <c r="E228" s="92" t="s">
        <v>38</v>
      </c>
      <c r="F228" s="92" t="s">
        <v>39</v>
      </c>
    </row>
    <row r="229" spans="1:6" x14ac:dyDescent="0.3">
      <c r="A229" s="91">
        <v>43301.75</v>
      </c>
      <c r="B229">
        <v>0.56999999999999995</v>
      </c>
      <c r="C229">
        <v>39</v>
      </c>
      <c r="D229" s="91">
        <v>44227.791666666664</v>
      </c>
      <c r="E229" s="92" t="s">
        <v>38</v>
      </c>
      <c r="F229" s="92" t="s">
        <v>39</v>
      </c>
    </row>
    <row r="230" spans="1:6" x14ac:dyDescent="0.3">
      <c r="A230" s="91">
        <v>43301.770833333336</v>
      </c>
      <c r="B230">
        <v>0.31</v>
      </c>
      <c r="C230">
        <v>40</v>
      </c>
      <c r="D230" s="91">
        <v>44227.8125</v>
      </c>
      <c r="E230" s="92" t="s">
        <v>38</v>
      </c>
      <c r="F230" s="92" t="s">
        <v>39</v>
      </c>
    </row>
    <row r="231" spans="1:6" x14ac:dyDescent="0.3">
      <c r="A231" s="91">
        <v>43301.791666666664</v>
      </c>
      <c r="B231">
        <v>0.12</v>
      </c>
      <c r="C231">
        <v>41</v>
      </c>
      <c r="D231" s="91">
        <v>44227.833333333336</v>
      </c>
      <c r="E231" s="92" t="s">
        <v>38</v>
      </c>
      <c r="F231" s="92" t="s">
        <v>39</v>
      </c>
    </row>
    <row r="232" spans="1:6" x14ac:dyDescent="0.3">
      <c r="A232" s="91">
        <v>43301.8125</v>
      </c>
      <c r="B232">
        <v>0.02</v>
      </c>
      <c r="C232">
        <v>42</v>
      </c>
      <c r="D232" s="91">
        <v>44227.854166666664</v>
      </c>
      <c r="E232" s="92" t="s">
        <v>38</v>
      </c>
      <c r="F232" s="92" t="s">
        <v>39</v>
      </c>
    </row>
    <row r="233" spans="1:6" x14ac:dyDescent="0.3">
      <c r="A233" s="91">
        <v>43301.833333333336</v>
      </c>
      <c r="B233">
        <v>0</v>
      </c>
      <c r="C233">
        <v>43</v>
      </c>
      <c r="D233" s="91">
        <v>44227.875</v>
      </c>
      <c r="E233" s="92" t="s">
        <v>38</v>
      </c>
      <c r="F233" s="92" t="s">
        <v>39</v>
      </c>
    </row>
    <row r="234" spans="1:6" x14ac:dyDescent="0.3">
      <c r="A234" s="91">
        <v>43301.854166666664</v>
      </c>
      <c r="B234">
        <v>0</v>
      </c>
      <c r="C234">
        <v>44</v>
      </c>
      <c r="D234" s="91">
        <v>44227.895833333336</v>
      </c>
      <c r="E234" s="92" t="s">
        <v>38</v>
      </c>
      <c r="F234" s="92" t="s">
        <v>39</v>
      </c>
    </row>
    <row r="235" spans="1:6" x14ac:dyDescent="0.3">
      <c r="A235" s="91">
        <v>43301.875</v>
      </c>
      <c r="B235">
        <v>0</v>
      </c>
      <c r="C235">
        <v>45</v>
      </c>
      <c r="D235" s="91">
        <v>44227.916666666664</v>
      </c>
      <c r="E235" s="92" t="s">
        <v>38</v>
      </c>
      <c r="F235" s="92" t="s">
        <v>39</v>
      </c>
    </row>
    <row r="236" spans="1:6" x14ac:dyDescent="0.3">
      <c r="A236" s="91">
        <v>43301.895833333336</v>
      </c>
      <c r="B236">
        <v>0</v>
      </c>
      <c r="C236">
        <v>46</v>
      </c>
      <c r="D236" s="91">
        <v>44227.9375</v>
      </c>
      <c r="E236" s="92" t="s">
        <v>38</v>
      </c>
      <c r="F236" s="92" t="s">
        <v>39</v>
      </c>
    </row>
    <row r="237" spans="1:6" x14ac:dyDescent="0.3">
      <c r="A237" s="91">
        <v>43301.916666666664</v>
      </c>
      <c r="B237">
        <v>0</v>
      </c>
      <c r="C237">
        <v>47</v>
      </c>
      <c r="D237" s="91">
        <v>44227.958333333336</v>
      </c>
      <c r="E237" s="92" t="s">
        <v>38</v>
      </c>
      <c r="F237" s="92" t="s">
        <v>39</v>
      </c>
    </row>
    <row r="238" spans="1:6" x14ac:dyDescent="0.3">
      <c r="A238" s="91">
        <v>43301.9375</v>
      </c>
      <c r="B238">
        <v>0</v>
      </c>
      <c r="C238">
        <v>48</v>
      </c>
      <c r="D238" s="91">
        <v>44227.979166666664</v>
      </c>
      <c r="E238" s="92" t="s">
        <v>38</v>
      </c>
      <c r="F238" s="92" t="s">
        <v>39</v>
      </c>
    </row>
    <row r="239" spans="1:6" x14ac:dyDescent="0.3">
      <c r="A239" s="91">
        <v>43301.958333333336</v>
      </c>
      <c r="B239">
        <v>0</v>
      </c>
      <c r="C239">
        <v>1</v>
      </c>
      <c r="D239" s="91">
        <v>44227</v>
      </c>
      <c r="E239" s="92" t="s">
        <v>38</v>
      </c>
      <c r="F239" s="92" t="s">
        <v>40</v>
      </c>
    </row>
    <row r="240" spans="1:6" x14ac:dyDescent="0.3">
      <c r="A240" s="91">
        <v>43301.979166666664</v>
      </c>
      <c r="B240">
        <v>0</v>
      </c>
      <c r="C240">
        <v>2</v>
      </c>
      <c r="D240" s="91">
        <v>44227.020833333336</v>
      </c>
      <c r="E240" s="92" t="s">
        <v>38</v>
      </c>
      <c r="F240" s="92" t="s">
        <v>40</v>
      </c>
    </row>
    <row r="241" spans="1:6" x14ac:dyDescent="0.3">
      <c r="A241" s="91">
        <v>43302</v>
      </c>
      <c r="B241">
        <v>0</v>
      </c>
      <c r="C241">
        <v>3</v>
      </c>
      <c r="D241" s="91">
        <v>44227.041666666664</v>
      </c>
      <c r="E241" s="92" t="s">
        <v>38</v>
      </c>
      <c r="F241" s="92" t="s">
        <v>40</v>
      </c>
    </row>
    <row r="242" spans="1:6" x14ac:dyDescent="0.3">
      <c r="A242" s="91">
        <v>43302.020833333336</v>
      </c>
      <c r="B242">
        <v>0</v>
      </c>
      <c r="C242">
        <v>4</v>
      </c>
      <c r="D242" s="91">
        <v>44227.0625</v>
      </c>
      <c r="E242" s="92" t="s">
        <v>38</v>
      </c>
      <c r="F242" s="92" t="s">
        <v>40</v>
      </c>
    </row>
    <row r="243" spans="1:6" x14ac:dyDescent="0.3">
      <c r="A243" s="91">
        <v>43302.041666666664</v>
      </c>
      <c r="B243">
        <v>0</v>
      </c>
      <c r="C243">
        <v>5</v>
      </c>
      <c r="D243" s="91">
        <v>44227.083333333336</v>
      </c>
      <c r="E243" s="92" t="s">
        <v>38</v>
      </c>
      <c r="F243" s="92" t="s">
        <v>40</v>
      </c>
    </row>
    <row r="244" spans="1:6" x14ac:dyDescent="0.3">
      <c r="A244" s="91">
        <v>43302.0625</v>
      </c>
      <c r="B244">
        <v>0</v>
      </c>
      <c r="C244">
        <v>6</v>
      </c>
      <c r="D244" s="91">
        <v>44227.104166666664</v>
      </c>
      <c r="E244" s="92" t="s">
        <v>38</v>
      </c>
      <c r="F244" s="92" t="s">
        <v>40</v>
      </c>
    </row>
    <row r="245" spans="1:6" x14ac:dyDescent="0.3">
      <c r="A245" s="91">
        <v>43302.083333333336</v>
      </c>
      <c r="B245">
        <v>0</v>
      </c>
      <c r="C245">
        <v>7</v>
      </c>
      <c r="D245" s="91">
        <v>44227.125</v>
      </c>
      <c r="E245" s="92" t="s">
        <v>38</v>
      </c>
      <c r="F245" s="92" t="s">
        <v>40</v>
      </c>
    </row>
    <row r="246" spans="1:6" x14ac:dyDescent="0.3">
      <c r="A246" s="91">
        <v>43302.104166666664</v>
      </c>
      <c r="B246">
        <v>0</v>
      </c>
      <c r="C246">
        <v>8</v>
      </c>
      <c r="D246" s="91">
        <v>44227.145833333336</v>
      </c>
      <c r="E246" s="92" t="s">
        <v>38</v>
      </c>
      <c r="F246" s="92" t="s">
        <v>40</v>
      </c>
    </row>
    <row r="247" spans="1:6" x14ac:dyDescent="0.3">
      <c r="A247" s="91">
        <v>43302.125</v>
      </c>
      <c r="B247">
        <v>0</v>
      </c>
      <c r="C247">
        <v>9</v>
      </c>
      <c r="D247" s="91">
        <v>44227.166666666664</v>
      </c>
      <c r="E247" s="92" t="s">
        <v>38</v>
      </c>
      <c r="F247" s="92" t="s">
        <v>40</v>
      </c>
    </row>
    <row r="248" spans="1:6" x14ac:dyDescent="0.3">
      <c r="A248" s="91">
        <v>43302.145833333336</v>
      </c>
      <c r="B248">
        <v>0</v>
      </c>
      <c r="C248">
        <v>10</v>
      </c>
      <c r="D248" s="91">
        <v>44227.1875</v>
      </c>
      <c r="E248" s="92" t="s">
        <v>38</v>
      </c>
      <c r="F248" s="92" t="s">
        <v>40</v>
      </c>
    </row>
    <row r="249" spans="1:6" x14ac:dyDescent="0.3">
      <c r="A249" s="91">
        <v>43302.166666666664</v>
      </c>
      <c r="B249">
        <v>0</v>
      </c>
      <c r="C249">
        <v>11</v>
      </c>
      <c r="D249" s="91">
        <v>44227.208333333336</v>
      </c>
      <c r="E249" s="92" t="s">
        <v>38</v>
      </c>
      <c r="F249" s="92" t="s">
        <v>40</v>
      </c>
    </row>
    <row r="250" spans="1:6" x14ac:dyDescent="0.3">
      <c r="A250" s="91">
        <v>43302.1875</v>
      </c>
      <c r="B250">
        <v>0</v>
      </c>
      <c r="C250">
        <v>12</v>
      </c>
      <c r="D250" s="91">
        <v>44227.229166666664</v>
      </c>
      <c r="E250" s="92" t="s">
        <v>38</v>
      </c>
      <c r="F250" s="92" t="s">
        <v>40</v>
      </c>
    </row>
    <row r="251" spans="1:6" x14ac:dyDescent="0.3">
      <c r="A251" s="91">
        <v>43302.208333333336</v>
      </c>
      <c r="B251">
        <v>0.1</v>
      </c>
      <c r="C251">
        <v>13</v>
      </c>
      <c r="D251" s="91">
        <v>44227.25</v>
      </c>
      <c r="E251" s="92" t="s">
        <v>38</v>
      </c>
      <c r="F251" s="92" t="s">
        <v>40</v>
      </c>
    </row>
    <row r="252" spans="1:6" x14ac:dyDescent="0.3">
      <c r="A252" s="91">
        <v>43302.229166666664</v>
      </c>
      <c r="B252">
        <v>0.15</v>
      </c>
      <c r="C252">
        <v>14</v>
      </c>
      <c r="D252" s="91">
        <v>44227.270833333336</v>
      </c>
      <c r="E252" s="92" t="s">
        <v>38</v>
      </c>
      <c r="F252" s="92" t="s">
        <v>40</v>
      </c>
    </row>
    <row r="253" spans="1:6" x14ac:dyDescent="0.3">
      <c r="A253" s="91">
        <v>43302.25</v>
      </c>
      <c r="B253">
        <v>0.13</v>
      </c>
      <c r="C253">
        <v>15</v>
      </c>
      <c r="D253" s="91">
        <v>44227.291666666664</v>
      </c>
      <c r="E253" s="92" t="s">
        <v>38</v>
      </c>
      <c r="F253" s="92" t="s">
        <v>40</v>
      </c>
    </row>
    <row r="254" spans="1:6" x14ac:dyDescent="0.3">
      <c r="A254" s="91">
        <v>43302.270833333336</v>
      </c>
      <c r="B254">
        <v>0.27</v>
      </c>
      <c r="C254">
        <v>16</v>
      </c>
      <c r="D254" s="91">
        <v>44227.3125</v>
      </c>
      <c r="E254" s="92" t="s">
        <v>38</v>
      </c>
      <c r="F254" s="92" t="s">
        <v>40</v>
      </c>
    </row>
    <row r="255" spans="1:6" x14ac:dyDescent="0.3">
      <c r="A255" s="91">
        <v>43302.291666666664</v>
      </c>
      <c r="B255">
        <v>0.59</v>
      </c>
      <c r="C255">
        <v>17</v>
      </c>
      <c r="D255" s="91">
        <v>44227.333333333336</v>
      </c>
      <c r="E255" s="92" t="s">
        <v>38</v>
      </c>
      <c r="F255" s="92" t="s">
        <v>40</v>
      </c>
    </row>
    <row r="256" spans="1:6" x14ac:dyDescent="0.3">
      <c r="A256" s="91">
        <v>43302.3125</v>
      </c>
      <c r="B256">
        <v>0.49</v>
      </c>
      <c r="C256">
        <v>18</v>
      </c>
      <c r="D256" s="91">
        <v>44227.354166666664</v>
      </c>
      <c r="E256" s="92" t="s">
        <v>38</v>
      </c>
      <c r="F256" s="92" t="s">
        <v>40</v>
      </c>
    </row>
    <row r="257" spans="1:6" x14ac:dyDescent="0.3">
      <c r="A257" s="91">
        <v>43302.333333333336</v>
      </c>
      <c r="B257">
        <v>0.72</v>
      </c>
      <c r="C257">
        <v>19</v>
      </c>
      <c r="D257" s="91">
        <v>44227.375</v>
      </c>
      <c r="E257" s="92" t="s">
        <v>38</v>
      </c>
      <c r="F257" s="92" t="s">
        <v>40</v>
      </c>
    </row>
    <row r="258" spans="1:6" x14ac:dyDescent="0.3">
      <c r="A258" s="91">
        <v>43302.354166666664</v>
      </c>
      <c r="B258">
        <v>1.29</v>
      </c>
      <c r="C258">
        <v>20</v>
      </c>
      <c r="D258" s="91">
        <v>44227.395833333336</v>
      </c>
      <c r="E258" s="92" t="s">
        <v>38</v>
      </c>
      <c r="F258" s="92" t="s">
        <v>40</v>
      </c>
    </row>
    <row r="259" spans="1:6" x14ac:dyDescent="0.3">
      <c r="A259" s="91">
        <v>43302.375</v>
      </c>
      <c r="B259">
        <v>1.63</v>
      </c>
      <c r="C259">
        <v>21</v>
      </c>
      <c r="D259" s="91">
        <v>44227.416666666664</v>
      </c>
      <c r="E259" s="92" t="s">
        <v>38</v>
      </c>
      <c r="F259" s="92" t="s">
        <v>40</v>
      </c>
    </row>
    <row r="260" spans="1:6" x14ac:dyDescent="0.3">
      <c r="A260" s="91">
        <v>43302.395833333336</v>
      </c>
      <c r="B260">
        <v>1.88</v>
      </c>
      <c r="C260">
        <v>22</v>
      </c>
      <c r="D260" s="91">
        <v>44227.4375</v>
      </c>
      <c r="E260" s="92" t="s">
        <v>38</v>
      </c>
      <c r="F260" s="92" t="s">
        <v>40</v>
      </c>
    </row>
    <row r="261" spans="1:6" x14ac:dyDescent="0.3">
      <c r="A261" s="91">
        <v>43302.416666666664</v>
      </c>
      <c r="B261">
        <v>2.21</v>
      </c>
      <c r="C261">
        <v>23</v>
      </c>
      <c r="D261" s="91">
        <v>44227.458333333336</v>
      </c>
      <c r="E261" s="92" t="s">
        <v>38</v>
      </c>
      <c r="F261" s="92" t="s">
        <v>40</v>
      </c>
    </row>
    <row r="262" spans="1:6" x14ac:dyDescent="0.3">
      <c r="A262" s="91">
        <v>43302.4375</v>
      </c>
      <c r="B262">
        <v>1.63</v>
      </c>
      <c r="C262">
        <v>24</v>
      </c>
      <c r="D262" s="91">
        <v>44227.479166666664</v>
      </c>
      <c r="E262" s="92" t="s">
        <v>38</v>
      </c>
      <c r="F262" s="92" t="s">
        <v>40</v>
      </c>
    </row>
    <row r="263" spans="1:6" x14ac:dyDescent="0.3">
      <c r="A263" s="91">
        <v>43302.458333333336</v>
      </c>
      <c r="B263">
        <v>2.15</v>
      </c>
      <c r="C263">
        <v>25</v>
      </c>
      <c r="D263" s="91">
        <v>44227.5</v>
      </c>
      <c r="E263" s="92" t="s">
        <v>38</v>
      </c>
      <c r="F263" s="92" t="s">
        <v>40</v>
      </c>
    </row>
    <row r="264" spans="1:6" x14ac:dyDescent="0.3">
      <c r="A264" s="91">
        <v>43302.479166666664</v>
      </c>
      <c r="B264">
        <v>3.05</v>
      </c>
      <c r="C264">
        <v>26</v>
      </c>
      <c r="D264" s="91">
        <v>44227.520833333336</v>
      </c>
      <c r="E264" s="92" t="s">
        <v>38</v>
      </c>
      <c r="F264" s="92" t="s">
        <v>40</v>
      </c>
    </row>
    <row r="265" spans="1:6" x14ac:dyDescent="0.3">
      <c r="A265" s="91">
        <v>43302.5</v>
      </c>
      <c r="B265">
        <v>2.5299999999999998</v>
      </c>
      <c r="C265">
        <v>27</v>
      </c>
      <c r="D265" s="91">
        <v>44227.541666666664</v>
      </c>
      <c r="E265" s="92" t="s">
        <v>38</v>
      </c>
      <c r="F265" s="92" t="s">
        <v>40</v>
      </c>
    </row>
    <row r="266" spans="1:6" x14ac:dyDescent="0.3">
      <c r="A266" s="91">
        <v>43302.520833333336</v>
      </c>
      <c r="B266">
        <v>3.62</v>
      </c>
      <c r="C266">
        <v>28</v>
      </c>
      <c r="D266" s="91">
        <v>44227.5625</v>
      </c>
      <c r="E266" s="92" t="s">
        <v>38</v>
      </c>
      <c r="F266" s="92" t="s">
        <v>40</v>
      </c>
    </row>
    <row r="267" spans="1:6" x14ac:dyDescent="0.3">
      <c r="A267" s="91">
        <v>43302.541666666664</v>
      </c>
      <c r="B267">
        <v>2.7</v>
      </c>
      <c r="C267">
        <v>29</v>
      </c>
      <c r="D267" s="91">
        <v>44227.583333333336</v>
      </c>
      <c r="E267" s="92" t="s">
        <v>38</v>
      </c>
      <c r="F267" s="92" t="s">
        <v>40</v>
      </c>
    </row>
    <row r="268" spans="1:6" x14ac:dyDescent="0.3">
      <c r="A268" s="91">
        <v>43302.5625</v>
      </c>
      <c r="B268">
        <v>2.5299999999999998</v>
      </c>
      <c r="C268">
        <v>30</v>
      </c>
      <c r="D268" s="91">
        <v>44227.604166666664</v>
      </c>
      <c r="E268" s="92" t="s">
        <v>38</v>
      </c>
      <c r="F268" s="92" t="s">
        <v>40</v>
      </c>
    </row>
    <row r="269" spans="1:6" x14ac:dyDescent="0.3">
      <c r="A269" s="91">
        <v>43302.583333333336</v>
      </c>
      <c r="B269">
        <v>1.1000000000000001</v>
      </c>
      <c r="C269">
        <v>31</v>
      </c>
      <c r="D269" s="91">
        <v>44227.625</v>
      </c>
      <c r="E269" s="92" t="s">
        <v>38</v>
      </c>
      <c r="F269" s="92" t="s">
        <v>40</v>
      </c>
    </row>
    <row r="270" spans="1:6" x14ac:dyDescent="0.3">
      <c r="A270" s="91">
        <v>43302.604166666664</v>
      </c>
      <c r="B270">
        <v>0.67</v>
      </c>
      <c r="C270">
        <v>32</v>
      </c>
      <c r="D270" s="91">
        <v>44227.645833333336</v>
      </c>
      <c r="E270" s="92" t="s">
        <v>38</v>
      </c>
      <c r="F270" s="92" t="s">
        <v>40</v>
      </c>
    </row>
    <row r="271" spans="1:6" x14ac:dyDescent="0.3">
      <c r="A271" s="91">
        <v>43302.625</v>
      </c>
      <c r="B271">
        <v>0.77</v>
      </c>
      <c r="C271">
        <v>33</v>
      </c>
      <c r="D271" s="91">
        <v>44227.666666666664</v>
      </c>
      <c r="E271" s="92" t="s">
        <v>38</v>
      </c>
      <c r="F271" s="92" t="s">
        <v>40</v>
      </c>
    </row>
    <row r="272" spans="1:6" x14ac:dyDescent="0.3">
      <c r="A272" s="91">
        <v>43302.645833333336</v>
      </c>
      <c r="B272">
        <v>1.52</v>
      </c>
      <c r="C272">
        <v>34</v>
      </c>
      <c r="D272" s="91">
        <v>44227.6875</v>
      </c>
      <c r="E272" s="92" t="s">
        <v>38</v>
      </c>
      <c r="F272" s="92" t="s">
        <v>40</v>
      </c>
    </row>
    <row r="273" spans="1:6" x14ac:dyDescent="0.3">
      <c r="A273" s="91">
        <v>43302.666666666664</v>
      </c>
      <c r="B273">
        <v>1.58</v>
      </c>
      <c r="C273">
        <v>35</v>
      </c>
      <c r="D273" s="91">
        <v>44227.708333333336</v>
      </c>
      <c r="E273" s="92" t="s">
        <v>38</v>
      </c>
      <c r="F273" s="92" t="s">
        <v>40</v>
      </c>
    </row>
    <row r="274" spans="1:6" x14ac:dyDescent="0.3">
      <c r="A274" s="91">
        <v>43302.6875</v>
      </c>
      <c r="B274">
        <v>1.1499999999999999</v>
      </c>
      <c r="C274">
        <v>36</v>
      </c>
      <c r="D274" s="91">
        <v>44227.729166666664</v>
      </c>
      <c r="E274" s="92" t="s">
        <v>38</v>
      </c>
      <c r="F274" s="92" t="s">
        <v>40</v>
      </c>
    </row>
    <row r="275" spans="1:6" x14ac:dyDescent="0.3">
      <c r="A275" s="91">
        <v>43302.708333333336</v>
      </c>
      <c r="B275">
        <v>0.51</v>
      </c>
      <c r="C275">
        <v>37</v>
      </c>
      <c r="D275" s="91">
        <v>44227.75</v>
      </c>
      <c r="E275" s="92" t="s">
        <v>38</v>
      </c>
      <c r="F275" s="92" t="s">
        <v>40</v>
      </c>
    </row>
    <row r="276" spans="1:6" x14ac:dyDescent="0.3">
      <c r="A276" s="91">
        <v>43302.729166666664</v>
      </c>
      <c r="B276">
        <v>0.24</v>
      </c>
      <c r="C276">
        <v>38</v>
      </c>
      <c r="D276" s="91">
        <v>44227.770833333336</v>
      </c>
      <c r="E276" s="92" t="s">
        <v>38</v>
      </c>
      <c r="F276" s="92" t="s">
        <v>40</v>
      </c>
    </row>
    <row r="277" spans="1:6" x14ac:dyDescent="0.3">
      <c r="A277" s="91">
        <v>43302.75</v>
      </c>
      <c r="B277">
        <v>0.36</v>
      </c>
      <c r="C277">
        <v>39</v>
      </c>
      <c r="D277" s="91">
        <v>44227.791666666664</v>
      </c>
      <c r="E277" s="92" t="s">
        <v>38</v>
      </c>
      <c r="F277" s="92" t="s">
        <v>40</v>
      </c>
    </row>
    <row r="278" spans="1:6" x14ac:dyDescent="0.3">
      <c r="A278" s="91">
        <v>43302.770833333336</v>
      </c>
      <c r="B278">
        <v>0.3</v>
      </c>
      <c r="C278">
        <v>40</v>
      </c>
      <c r="D278" s="91">
        <v>44227.8125</v>
      </c>
      <c r="E278" s="92" t="s">
        <v>38</v>
      </c>
      <c r="F278" s="92" t="s">
        <v>40</v>
      </c>
    </row>
    <row r="279" spans="1:6" x14ac:dyDescent="0.3">
      <c r="A279" s="91">
        <v>43302.791666666664</v>
      </c>
      <c r="B279">
        <v>0.08</v>
      </c>
      <c r="C279">
        <v>41</v>
      </c>
      <c r="D279" s="91">
        <v>44227.833333333336</v>
      </c>
      <c r="E279" s="92" t="s">
        <v>38</v>
      </c>
      <c r="F279" s="92" t="s">
        <v>40</v>
      </c>
    </row>
    <row r="280" spans="1:6" x14ac:dyDescent="0.3">
      <c r="A280" s="91">
        <v>43302.8125</v>
      </c>
      <c r="B280">
        <v>0.03</v>
      </c>
      <c r="C280">
        <v>42</v>
      </c>
      <c r="D280" s="91">
        <v>44227.854166666664</v>
      </c>
      <c r="E280" s="92" t="s">
        <v>38</v>
      </c>
      <c r="F280" s="92" t="s">
        <v>40</v>
      </c>
    </row>
    <row r="281" spans="1:6" x14ac:dyDescent="0.3">
      <c r="A281" s="91">
        <v>43302.833333333336</v>
      </c>
      <c r="B281">
        <v>0</v>
      </c>
      <c r="C281">
        <v>43</v>
      </c>
      <c r="D281" s="91">
        <v>44227.875</v>
      </c>
      <c r="E281" s="92" t="s">
        <v>38</v>
      </c>
      <c r="F281" s="92" t="s">
        <v>40</v>
      </c>
    </row>
    <row r="282" spans="1:6" x14ac:dyDescent="0.3">
      <c r="A282" s="91">
        <v>43302.854166666664</v>
      </c>
      <c r="B282">
        <v>0</v>
      </c>
      <c r="C282">
        <v>44</v>
      </c>
      <c r="D282" s="91">
        <v>44227.895833333336</v>
      </c>
      <c r="E282" s="92" t="s">
        <v>38</v>
      </c>
      <c r="F282" s="92" t="s">
        <v>40</v>
      </c>
    </row>
    <row r="283" spans="1:6" x14ac:dyDescent="0.3">
      <c r="A283" s="91">
        <v>43302.875</v>
      </c>
      <c r="B283">
        <v>0</v>
      </c>
      <c r="C283">
        <v>45</v>
      </c>
      <c r="D283" s="91">
        <v>44227.916666666664</v>
      </c>
      <c r="E283" s="92" t="s">
        <v>38</v>
      </c>
      <c r="F283" s="92" t="s">
        <v>40</v>
      </c>
    </row>
    <row r="284" spans="1:6" x14ac:dyDescent="0.3">
      <c r="A284" s="91">
        <v>43302.895833333336</v>
      </c>
      <c r="B284">
        <v>0</v>
      </c>
      <c r="C284">
        <v>46</v>
      </c>
      <c r="D284" s="91">
        <v>44227.9375</v>
      </c>
      <c r="E284" s="92" t="s">
        <v>38</v>
      </c>
      <c r="F284" s="92" t="s">
        <v>40</v>
      </c>
    </row>
    <row r="285" spans="1:6" x14ac:dyDescent="0.3">
      <c r="A285" s="91">
        <v>43302.916666666664</v>
      </c>
      <c r="B285">
        <v>0</v>
      </c>
      <c r="C285">
        <v>47</v>
      </c>
      <c r="D285" s="91">
        <v>44227.958333333336</v>
      </c>
      <c r="E285" s="92" t="s">
        <v>38</v>
      </c>
      <c r="F285" s="92" t="s">
        <v>40</v>
      </c>
    </row>
    <row r="286" spans="1:6" x14ac:dyDescent="0.3">
      <c r="A286" s="91">
        <v>43302.9375</v>
      </c>
      <c r="B286">
        <v>0</v>
      </c>
      <c r="C286">
        <v>48</v>
      </c>
      <c r="D286" s="91">
        <v>44227.979166666664</v>
      </c>
      <c r="E286" s="92" t="s">
        <v>38</v>
      </c>
      <c r="F286" s="92" t="s">
        <v>40</v>
      </c>
    </row>
    <row r="287" spans="1:6" x14ac:dyDescent="0.3">
      <c r="A287" s="91">
        <v>43302.958333333336</v>
      </c>
      <c r="B287">
        <v>0</v>
      </c>
      <c r="C287">
        <v>1</v>
      </c>
      <c r="D287" s="91">
        <v>44227</v>
      </c>
      <c r="E287" s="92" t="s">
        <v>38</v>
      </c>
      <c r="F287" s="92" t="s">
        <v>40</v>
      </c>
    </row>
    <row r="288" spans="1:6" x14ac:dyDescent="0.3">
      <c r="A288" s="91">
        <v>43302.979166666664</v>
      </c>
      <c r="B288">
        <v>0</v>
      </c>
      <c r="C288">
        <v>2</v>
      </c>
      <c r="D288" s="91">
        <v>44227.020833333336</v>
      </c>
      <c r="E288" s="92" t="s">
        <v>38</v>
      </c>
      <c r="F288" s="92" t="s">
        <v>40</v>
      </c>
    </row>
    <row r="289" spans="1:6" x14ac:dyDescent="0.3">
      <c r="A289" s="91">
        <v>43303</v>
      </c>
      <c r="B289">
        <v>0</v>
      </c>
      <c r="C289">
        <v>3</v>
      </c>
      <c r="D289" s="91">
        <v>44227.041666666664</v>
      </c>
      <c r="E289" s="92" t="s">
        <v>38</v>
      </c>
      <c r="F289" s="92" t="s">
        <v>40</v>
      </c>
    </row>
    <row r="290" spans="1:6" x14ac:dyDescent="0.3">
      <c r="A290" s="91">
        <v>43303.020833333336</v>
      </c>
      <c r="B290">
        <v>0</v>
      </c>
      <c r="C290">
        <v>4</v>
      </c>
      <c r="D290" s="91">
        <v>44227.0625</v>
      </c>
      <c r="E290" s="92" t="s">
        <v>38</v>
      </c>
      <c r="F290" s="92" t="s">
        <v>40</v>
      </c>
    </row>
    <row r="291" spans="1:6" x14ac:dyDescent="0.3">
      <c r="A291" s="91">
        <v>43303.041666666664</v>
      </c>
      <c r="B291">
        <v>0</v>
      </c>
      <c r="C291">
        <v>5</v>
      </c>
      <c r="D291" s="91">
        <v>44227.083333333336</v>
      </c>
      <c r="E291" s="92" t="s">
        <v>38</v>
      </c>
      <c r="F291" s="92" t="s">
        <v>40</v>
      </c>
    </row>
    <row r="292" spans="1:6" x14ac:dyDescent="0.3">
      <c r="A292" s="91">
        <v>43303.0625</v>
      </c>
      <c r="B292">
        <v>0</v>
      </c>
      <c r="C292">
        <v>6</v>
      </c>
      <c r="D292" s="91">
        <v>44227.104166666664</v>
      </c>
      <c r="E292" s="92" t="s">
        <v>38</v>
      </c>
      <c r="F292" s="92" t="s">
        <v>40</v>
      </c>
    </row>
    <row r="293" spans="1:6" x14ac:dyDescent="0.3">
      <c r="A293" s="91">
        <v>43303.083333333336</v>
      </c>
      <c r="B293">
        <v>0</v>
      </c>
      <c r="C293">
        <v>7</v>
      </c>
      <c r="D293" s="91">
        <v>44227.125</v>
      </c>
      <c r="E293" s="92" t="s">
        <v>38</v>
      </c>
      <c r="F293" s="92" t="s">
        <v>40</v>
      </c>
    </row>
    <row r="294" spans="1:6" x14ac:dyDescent="0.3">
      <c r="A294" s="91">
        <v>43303.104166666664</v>
      </c>
      <c r="B294">
        <v>0</v>
      </c>
      <c r="C294">
        <v>8</v>
      </c>
      <c r="D294" s="91">
        <v>44227.145833333336</v>
      </c>
      <c r="E294" s="92" t="s">
        <v>38</v>
      </c>
      <c r="F294" s="92" t="s">
        <v>40</v>
      </c>
    </row>
    <row r="295" spans="1:6" x14ac:dyDescent="0.3">
      <c r="A295" s="91">
        <v>43303.125</v>
      </c>
      <c r="B295">
        <v>0</v>
      </c>
      <c r="C295">
        <v>9</v>
      </c>
      <c r="D295" s="91">
        <v>44227.166666666664</v>
      </c>
      <c r="E295" s="92" t="s">
        <v>38</v>
      </c>
      <c r="F295" s="92" t="s">
        <v>40</v>
      </c>
    </row>
    <row r="296" spans="1:6" x14ac:dyDescent="0.3">
      <c r="A296" s="91">
        <v>43303.145833333336</v>
      </c>
      <c r="B296">
        <v>0</v>
      </c>
      <c r="C296">
        <v>10</v>
      </c>
      <c r="D296" s="91">
        <v>44227.1875</v>
      </c>
      <c r="E296" s="92" t="s">
        <v>38</v>
      </c>
      <c r="F296" s="92" t="s">
        <v>40</v>
      </c>
    </row>
    <row r="297" spans="1:6" x14ac:dyDescent="0.3">
      <c r="A297" s="91">
        <v>43303.166666666664</v>
      </c>
      <c r="B297">
        <v>0</v>
      </c>
      <c r="C297">
        <v>11</v>
      </c>
      <c r="D297" s="91">
        <v>44227.208333333336</v>
      </c>
      <c r="E297" s="92" t="s">
        <v>38</v>
      </c>
      <c r="F297" s="92" t="s">
        <v>40</v>
      </c>
    </row>
    <row r="298" spans="1:6" x14ac:dyDescent="0.3">
      <c r="A298" s="91">
        <v>43303.1875</v>
      </c>
      <c r="B298">
        <v>0.02</v>
      </c>
      <c r="C298">
        <v>12</v>
      </c>
      <c r="D298" s="91">
        <v>44227.229166666664</v>
      </c>
      <c r="E298" s="92" t="s">
        <v>38</v>
      </c>
      <c r="F298" s="92" t="s">
        <v>40</v>
      </c>
    </row>
    <row r="299" spans="1:6" x14ac:dyDescent="0.3">
      <c r="A299" s="91">
        <v>43303.208333333336</v>
      </c>
      <c r="B299">
        <v>7.0000000000000007E-2</v>
      </c>
      <c r="C299">
        <v>13</v>
      </c>
      <c r="D299" s="91">
        <v>44227.25</v>
      </c>
      <c r="E299" s="92" t="s">
        <v>38</v>
      </c>
      <c r="F299" s="92" t="s">
        <v>40</v>
      </c>
    </row>
    <row r="300" spans="1:6" x14ac:dyDescent="0.3">
      <c r="A300" s="91">
        <v>43303.229166666664</v>
      </c>
      <c r="B300">
        <v>0.12</v>
      </c>
      <c r="C300">
        <v>14</v>
      </c>
      <c r="D300" s="91">
        <v>44227.270833333336</v>
      </c>
      <c r="E300" s="92" t="s">
        <v>38</v>
      </c>
      <c r="F300" s="92" t="s">
        <v>40</v>
      </c>
    </row>
    <row r="301" spans="1:6" x14ac:dyDescent="0.3">
      <c r="A301" s="91">
        <v>43303.25</v>
      </c>
      <c r="B301">
        <v>0.28999999999999998</v>
      </c>
      <c r="C301">
        <v>15</v>
      </c>
      <c r="D301" s="91">
        <v>44227.291666666664</v>
      </c>
      <c r="E301" s="92" t="s">
        <v>38</v>
      </c>
      <c r="F301" s="92" t="s">
        <v>40</v>
      </c>
    </row>
    <row r="302" spans="1:6" x14ac:dyDescent="0.3">
      <c r="A302" s="91">
        <v>43303.270833333336</v>
      </c>
      <c r="B302">
        <v>0.63</v>
      </c>
      <c r="C302">
        <v>16</v>
      </c>
      <c r="D302" s="91">
        <v>44227.3125</v>
      </c>
      <c r="E302" s="92" t="s">
        <v>38</v>
      </c>
      <c r="F302" s="92" t="s">
        <v>40</v>
      </c>
    </row>
    <row r="303" spans="1:6" x14ac:dyDescent="0.3">
      <c r="A303" s="91">
        <v>43303.291666666664</v>
      </c>
      <c r="B303">
        <v>0.86</v>
      </c>
      <c r="C303">
        <v>17</v>
      </c>
      <c r="D303" s="91">
        <v>44227.333333333336</v>
      </c>
      <c r="E303" s="92" t="s">
        <v>38</v>
      </c>
      <c r="F303" s="92" t="s">
        <v>40</v>
      </c>
    </row>
    <row r="304" spans="1:6" x14ac:dyDescent="0.3">
      <c r="A304" s="91">
        <v>43303.3125</v>
      </c>
      <c r="B304">
        <v>1.32</v>
      </c>
      <c r="C304">
        <v>18</v>
      </c>
      <c r="D304" s="91">
        <v>44227.354166666664</v>
      </c>
      <c r="E304" s="92" t="s">
        <v>38</v>
      </c>
      <c r="F304" s="92" t="s">
        <v>40</v>
      </c>
    </row>
    <row r="305" spans="1:6" x14ac:dyDescent="0.3">
      <c r="A305" s="91">
        <v>43303.333333333336</v>
      </c>
      <c r="B305">
        <v>1.38</v>
      </c>
      <c r="C305">
        <v>19</v>
      </c>
      <c r="D305" s="91">
        <v>44227.375</v>
      </c>
      <c r="E305" s="92" t="s">
        <v>38</v>
      </c>
      <c r="F305" s="92" t="s">
        <v>40</v>
      </c>
    </row>
    <row r="306" spans="1:6" x14ac:dyDescent="0.3">
      <c r="A306" s="91">
        <v>43303.354166666664</v>
      </c>
      <c r="B306">
        <v>2.17</v>
      </c>
      <c r="C306">
        <v>20</v>
      </c>
      <c r="D306" s="91">
        <v>44227.395833333336</v>
      </c>
      <c r="E306" s="92" t="s">
        <v>38</v>
      </c>
      <c r="F306" s="92" t="s">
        <v>40</v>
      </c>
    </row>
    <row r="307" spans="1:6" x14ac:dyDescent="0.3">
      <c r="A307" s="91">
        <v>43303.375</v>
      </c>
      <c r="B307">
        <v>2.86</v>
      </c>
      <c r="C307">
        <v>21</v>
      </c>
      <c r="D307" s="91">
        <v>44227.416666666664</v>
      </c>
      <c r="E307" s="92" t="s">
        <v>38</v>
      </c>
      <c r="F307" s="92" t="s">
        <v>40</v>
      </c>
    </row>
    <row r="308" spans="1:6" x14ac:dyDescent="0.3">
      <c r="A308" s="91">
        <v>43303.395833333336</v>
      </c>
      <c r="B308">
        <v>3.23</v>
      </c>
      <c r="C308">
        <v>22</v>
      </c>
      <c r="D308" s="91">
        <v>44227.4375</v>
      </c>
      <c r="E308" s="92" t="s">
        <v>38</v>
      </c>
      <c r="F308" s="92" t="s">
        <v>40</v>
      </c>
    </row>
    <row r="309" spans="1:6" x14ac:dyDescent="0.3">
      <c r="A309" s="91">
        <v>43303.416666666664</v>
      </c>
      <c r="B309">
        <v>3.22</v>
      </c>
      <c r="C309">
        <v>23</v>
      </c>
      <c r="D309" s="91">
        <v>44227.458333333336</v>
      </c>
      <c r="E309" s="92" t="s">
        <v>38</v>
      </c>
      <c r="F309" s="92" t="s">
        <v>40</v>
      </c>
    </row>
    <row r="310" spans="1:6" x14ac:dyDescent="0.3">
      <c r="A310" s="91">
        <v>43303.4375</v>
      </c>
      <c r="B310">
        <v>3.74</v>
      </c>
      <c r="C310">
        <v>24</v>
      </c>
      <c r="D310" s="91">
        <v>44227.479166666664</v>
      </c>
      <c r="E310" s="92" t="s">
        <v>38</v>
      </c>
      <c r="F310" s="92" t="s">
        <v>40</v>
      </c>
    </row>
    <row r="311" spans="1:6" x14ac:dyDescent="0.3">
      <c r="A311" s="91">
        <v>43303.458333333336</v>
      </c>
      <c r="B311">
        <v>3.79</v>
      </c>
      <c r="C311">
        <v>25</v>
      </c>
      <c r="D311" s="91">
        <v>44227.5</v>
      </c>
      <c r="E311" s="92" t="s">
        <v>38</v>
      </c>
      <c r="F311" s="92" t="s">
        <v>40</v>
      </c>
    </row>
    <row r="312" spans="1:6" x14ac:dyDescent="0.3">
      <c r="A312" s="91">
        <v>43303.479166666664</v>
      </c>
      <c r="B312">
        <v>3.8</v>
      </c>
      <c r="C312">
        <v>26</v>
      </c>
      <c r="D312" s="91">
        <v>44227.520833333336</v>
      </c>
      <c r="E312" s="92" t="s">
        <v>38</v>
      </c>
      <c r="F312" s="92" t="s">
        <v>40</v>
      </c>
    </row>
    <row r="313" spans="1:6" x14ac:dyDescent="0.3">
      <c r="A313" s="91">
        <v>43303.5</v>
      </c>
      <c r="B313">
        <v>3.8</v>
      </c>
      <c r="C313">
        <v>27</v>
      </c>
      <c r="D313" s="91">
        <v>44227.541666666664</v>
      </c>
      <c r="E313" s="92" t="s">
        <v>38</v>
      </c>
      <c r="F313" s="92" t="s">
        <v>40</v>
      </c>
    </row>
    <row r="314" spans="1:6" x14ac:dyDescent="0.3">
      <c r="A314" s="91">
        <v>43303.520833333336</v>
      </c>
      <c r="B314">
        <v>3.8</v>
      </c>
      <c r="C314">
        <v>28</v>
      </c>
      <c r="D314" s="91">
        <v>44227.5625</v>
      </c>
      <c r="E314" s="92" t="s">
        <v>38</v>
      </c>
      <c r="F314" s="92" t="s">
        <v>40</v>
      </c>
    </row>
    <row r="315" spans="1:6" x14ac:dyDescent="0.3">
      <c r="A315" s="91">
        <v>43303.541666666664</v>
      </c>
      <c r="B315">
        <v>3.8</v>
      </c>
      <c r="C315">
        <v>29</v>
      </c>
      <c r="D315" s="91">
        <v>44227.583333333336</v>
      </c>
      <c r="E315" s="92" t="s">
        <v>38</v>
      </c>
      <c r="F315" s="92" t="s">
        <v>40</v>
      </c>
    </row>
    <row r="316" spans="1:6" x14ac:dyDescent="0.3">
      <c r="A316" s="91">
        <v>43303.5625</v>
      </c>
      <c r="B316">
        <v>3.79</v>
      </c>
      <c r="C316">
        <v>30</v>
      </c>
      <c r="D316" s="91">
        <v>44227.604166666664</v>
      </c>
      <c r="E316" s="92" t="s">
        <v>38</v>
      </c>
      <c r="F316" s="92" t="s">
        <v>40</v>
      </c>
    </row>
    <row r="317" spans="1:6" x14ac:dyDescent="0.3">
      <c r="A317" s="91">
        <v>43303.583333333336</v>
      </c>
      <c r="B317">
        <v>3.7</v>
      </c>
      <c r="C317">
        <v>31</v>
      </c>
      <c r="D317" s="91">
        <v>44227.625</v>
      </c>
      <c r="E317" s="92" t="s">
        <v>38</v>
      </c>
      <c r="F317" s="92" t="s">
        <v>40</v>
      </c>
    </row>
    <row r="318" spans="1:6" x14ac:dyDescent="0.3">
      <c r="A318" s="91">
        <v>43303.604166666664</v>
      </c>
      <c r="B318">
        <v>3.49</v>
      </c>
      <c r="C318">
        <v>32</v>
      </c>
      <c r="D318" s="91">
        <v>44227.645833333336</v>
      </c>
      <c r="E318" s="92" t="s">
        <v>38</v>
      </c>
      <c r="F318" s="92" t="s">
        <v>40</v>
      </c>
    </row>
    <row r="319" spans="1:6" x14ac:dyDescent="0.3">
      <c r="A319" s="91">
        <v>43303.625</v>
      </c>
      <c r="B319">
        <v>3.21</v>
      </c>
      <c r="C319">
        <v>33</v>
      </c>
      <c r="D319" s="91">
        <v>44227.666666666664</v>
      </c>
      <c r="E319" s="92" t="s">
        <v>38</v>
      </c>
      <c r="F319" s="92" t="s">
        <v>40</v>
      </c>
    </row>
    <row r="320" spans="1:6" x14ac:dyDescent="0.3">
      <c r="A320" s="91">
        <v>43303.645833333336</v>
      </c>
      <c r="B320">
        <v>2.9</v>
      </c>
      <c r="C320">
        <v>34</v>
      </c>
      <c r="D320" s="91">
        <v>44227.6875</v>
      </c>
      <c r="E320" s="92" t="s">
        <v>38</v>
      </c>
      <c r="F320" s="92" t="s">
        <v>40</v>
      </c>
    </row>
    <row r="321" spans="1:6" x14ac:dyDescent="0.3">
      <c r="A321" s="91">
        <v>43303.666666666664</v>
      </c>
      <c r="B321">
        <v>1.81</v>
      </c>
      <c r="C321">
        <v>35</v>
      </c>
      <c r="D321" s="91">
        <v>44227.708333333336</v>
      </c>
      <c r="E321" s="92" t="s">
        <v>38</v>
      </c>
      <c r="F321" s="92" t="s">
        <v>40</v>
      </c>
    </row>
    <row r="322" spans="1:6" x14ac:dyDescent="0.3">
      <c r="A322" s="91">
        <v>43303.6875</v>
      </c>
      <c r="B322">
        <v>1.26</v>
      </c>
      <c r="C322">
        <v>36</v>
      </c>
      <c r="D322" s="91">
        <v>44227.729166666664</v>
      </c>
      <c r="E322" s="92" t="s">
        <v>38</v>
      </c>
      <c r="F322" s="92" t="s">
        <v>40</v>
      </c>
    </row>
    <row r="323" spans="1:6" x14ac:dyDescent="0.3">
      <c r="A323" s="91">
        <v>43303.708333333336</v>
      </c>
      <c r="B323">
        <v>1.68</v>
      </c>
      <c r="C323">
        <v>37</v>
      </c>
      <c r="D323" s="91">
        <v>44227.75</v>
      </c>
      <c r="E323" s="92" t="s">
        <v>38</v>
      </c>
      <c r="F323" s="92" t="s">
        <v>40</v>
      </c>
    </row>
    <row r="324" spans="1:6" x14ac:dyDescent="0.3">
      <c r="A324" s="91">
        <v>43303.729166666664</v>
      </c>
      <c r="B324">
        <v>1.1599999999999999</v>
      </c>
      <c r="C324">
        <v>38</v>
      </c>
      <c r="D324" s="91">
        <v>44227.770833333336</v>
      </c>
      <c r="E324" s="92" t="s">
        <v>38</v>
      </c>
      <c r="F324" s="92" t="s">
        <v>40</v>
      </c>
    </row>
    <row r="325" spans="1:6" x14ac:dyDescent="0.3">
      <c r="A325" s="91">
        <v>43303.75</v>
      </c>
      <c r="B325">
        <v>0.69</v>
      </c>
      <c r="C325">
        <v>39</v>
      </c>
      <c r="D325" s="91">
        <v>44227.791666666664</v>
      </c>
      <c r="E325" s="92" t="s">
        <v>38</v>
      </c>
      <c r="F325" s="92" t="s">
        <v>40</v>
      </c>
    </row>
    <row r="326" spans="1:6" x14ac:dyDescent="0.3">
      <c r="A326" s="91">
        <v>43303.770833333336</v>
      </c>
      <c r="B326">
        <v>0.31</v>
      </c>
      <c r="C326">
        <v>40</v>
      </c>
      <c r="D326" s="91">
        <v>44227.8125</v>
      </c>
      <c r="E326" s="92" t="s">
        <v>38</v>
      </c>
      <c r="F326" s="92" t="s">
        <v>40</v>
      </c>
    </row>
    <row r="327" spans="1:6" x14ac:dyDescent="0.3">
      <c r="A327" s="91">
        <v>43303.791666666664</v>
      </c>
      <c r="B327">
        <v>0.11</v>
      </c>
      <c r="C327">
        <v>41</v>
      </c>
      <c r="D327" s="91">
        <v>44227.833333333336</v>
      </c>
      <c r="E327" s="92" t="s">
        <v>38</v>
      </c>
      <c r="F327" s="92" t="s">
        <v>40</v>
      </c>
    </row>
    <row r="328" spans="1:6" x14ac:dyDescent="0.3">
      <c r="A328" s="91">
        <v>43303.8125</v>
      </c>
      <c r="B328">
        <v>0.04</v>
      </c>
      <c r="C328">
        <v>42</v>
      </c>
      <c r="D328" s="91">
        <v>44227.854166666664</v>
      </c>
      <c r="E328" s="92" t="s">
        <v>38</v>
      </c>
      <c r="F328" s="92" t="s">
        <v>40</v>
      </c>
    </row>
    <row r="329" spans="1:6" x14ac:dyDescent="0.3">
      <c r="A329" s="91">
        <v>43303.833333333336</v>
      </c>
      <c r="B329">
        <v>0</v>
      </c>
      <c r="C329">
        <v>43</v>
      </c>
      <c r="D329" s="91">
        <v>44227.875</v>
      </c>
      <c r="E329" s="92" t="s">
        <v>38</v>
      </c>
      <c r="F329" s="92" t="s">
        <v>40</v>
      </c>
    </row>
    <row r="330" spans="1:6" x14ac:dyDescent="0.3">
      <c r="A330" s="91">
        <v>43303.854166666664</v>
      </c>
      <c r="B330">
        <v>0</v>
      </c>
      <c r="C330">
        <v>44</v>
      </c>
      <c r="D330" s="91">
        <v>44227.895833333336</v>
      </c>
      <c r="E330" s="92" t="s">
        <v>38</v>
      </c>
      <c r="F330" s="92" t="s">
        <v>40</v>
      </c>
    </row>
    <row r="331" spans="1:6" x14ac:dyDescent="0.3">
      <c r="A331" s="91">
        <v>43303.875</v>
      </c>
      <c r="B331">
        <v>0</v>
      </c>
      <c r="C331">
        <v>45</v>
      </c>
      <c r="D331" s="91">
        <v>44227.916666666664</v>
      </c>
      <c r="E331" s="92" t="s">
        <v>38</v>
      </c>
      <c r="F331" s="92" t="s">
        <v>40</v>
      </c>
    </row>
    <row r="332" spans="1:6" x14ac:dyDescent="0.3">
      <c r="A332" s="91">
        <v>43303.895833333336</v>
      </c>
      <c r="B332">
        <v>0</v>
      </c>
      <c r="C332">
        <v>46</v>
      </c>
      <c r="D332" s="91">
        <v>44227.9375</v>
      </c>
      <c r="E332" s="92" t="s">
        <v>38</v>
      </c>
      <c r="F332" s="92" t="s">
        <v>40</v>
      </c>
    </row>
    <row r="333" spans="1:6" x14ac:dyDescent="0.3">
      <c r="A333" s="91">
        <v>43303.916666666664</v>
      </c>
      <c r="B333">
        <v>0</v>
      </c>
      <c r="C333">
        <v>47</v>
      </c>
      <c r="D333" s="91">
        <v>44227.958333333336</v>
      </c>
      <c r="E333" s="92" t="s">
        <v>38</v>
      </c>
      <c r="F333" s="92" t="s">
        <v>40</v>
      </c>
    </row>
    <row r="334" spans="1:6" x14ac:dyDescent="0.3">
      <c r="A334" s="91">
        <v>43303.9375</v>
      </c>
      <c r="B334">
        <v>0</v>
      </c>
      <c r="C334">
        <v>48</v>
      </c>
      <c r="D334" s="91">
        <v>44227.979166666664</v>
      </c>
      <c r="E334" s="92" t="s">
        <v>38</v>
      </c>
      <c r="F334" s="92" t="s">
        <v>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U E A A B Q S w M E F A A C A A g A t 7 5 G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t 7 5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+ R l K J b W j 4 v w E A A F M H A A A T A B w A R m 9 y b X V s Y X M v U 2 V j d G l v b j E u b S C i G A A o o B Q A A A A A A A A A A A A A A A A A A A A A A A A A A A D t k 0 1 r 2 0 A Q h u 8 G / 4 d l c 7 F B C N t J 3 E L r H q q 0 p F C a E K n x w Z g w l q a W y H 6 4 u 6 s 4 J u S / d 2 T J c d Q N 1 I V e C h E C 7 T y z s / O y o 9 d i 6 g q t W F x / h + + 6 n W 7 H 5 m A w Y w 7 s 7 S A x U K h C L S M Q q D I w Z y h B Z V M E l 6 M 5 P 2 c T J t B 1 O 4 y e W J c m R S L x T x G e g Y M F W O x x i + Y O D S o 0 y 0 1 K d F U K F 2 Z N O l w X K t N r G y p 0 P G A 8 + / h p u z F q N l 4 a t K X E 7 G K F q j o y y k E I U E v k / a D u m i 3 0 z Y F K a 4 E P s z j N K T f h V M q D L w 7 l h B 9 y A p 8 / z i o N 8 6 b z E b 9 C q e / o p i I t S q k s p x 4 J L A S G d a L B v U M l B g + c x K x u h K Z 7 o m k c V z f S I m O P j D x y 4 p F T j w w r Y r U A 0 2 7 W R m M f j X x 0 4 q N T H 9 U d S y n R T A v l 0 G y n D Q 6 T Q u J X 2 i Q q s E H Y J q R W L v 9 W y v 0 a J F b B G v G W + G J X v 7 n 4 M S X U C v b 5 n A a e 4 L 3 b r Z v M Y / 9 p g p 8 L Q V p o h F f 0 E + 7 n F 6 M g Q 1 S s 5 0 8 5 Y A h p z m Y 7 9 d + T a M 4 + s K M q d h T 3 R o P h 2 4 C 9 C d h w H L B B / f Y Z T f q 3 m v c v 1 Y y O 9 z X 9 b q d Q L 0 v 9 o 1 E v r / 8 H k 7 Z V / q 1 B n 1 X / e 3 M + O / z V m K / G P N i Y v w B Q S w E C L Q A U A A I A C A C 3 v k Z S + V R H O q Q A A A D 1 A A A A E g A A A A A A A A A A A A A A A A A A A A A A Q 2 9 u Z m l n L 1 B h Y 2 t h Z 2 U u e G 1 s U E s B A i 0 A F A A C A A g A t 7 5 G U g / K 6 a u k A A A A 6 Q A A A B M A A A A A A A A A A A A A A A A A 8 A A A A F t D b 2 5 0 Z W 5 0 X 1 R 5 c G V z X S 5 4 b W x Q S w E C L Q A U A A I A C A C 3 v k Z S i W 1 o + L 8 B A A B T B w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G w A A A A A A A L M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R G V t Y W 5 k V 2 V h d G h l c k h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C 4 5 O D Q 3 N z c 0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0 R l b W F u Z F 9 t d y Z x d W 9 0 O y w m c X V v d D t z Z X R 0 b G V t Z W 5 0 U G V y a W 9 k J n F 1 b 3 Q 7 L C Z x d W 9 0 O 3 R p b W V P Z k R h e U x v Y 2 F s J n F 1 b 3 Q 7 L C Z x d W 9 0 O 2 J h b m t I b 2 x p Z G F 5 J n F 1 b 3 Q 7 L C Z x d W 9 0 O 3 d v c m t p b m d E Y X k m c X V v d D t d I i A v P j x F b n R y e S B U e X B l P S J G a W x s U 3 R h d H V z I i B W Y W x 1 Z T 0 i c 0 N v b X B s Z X R l I i A v P j x F b n R y e S B U e X B l P S J R d W V y e U l E I i B W Y W x 1 Z T 0 i c z R l N D Q 0 Y j R j L T A 0 N m I t N D Y z N C 0 5 M j V m L T I w M z k 4 Z G Q y Y T c 0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B U c m F p b m l u Z 0 N h b G V u Z G F y R G V t Y W 5 k V 2 V h d G h l c k h I L 0 F 1 d G 9 S Z W 1 v d m V k Q 2 9 s d W 1 u c z E u e 2 R h d G V U a W 1 l V V R D L D B 9 J n F 1 b 3 Q 7 L C Z x d W 9 0 O 1 N l Y 3 R p b 2 4 x L 3 R h c 2 s w V H J h a W 5 p b m d D Y W x l b m R h c k R l b W F u Z F d l Y X R o Z X J I S C 9 B d X R v U m V t b 3 Z l Z E N v b H V t b n M x L n t y Y X d E Z W 1 h b m R f b X c s M X 0 m c X V v d D s s J n F 1 b 3 Q 7 U 2 V j d G l v b j E v d G F z a z B U c m F p b m l u Z 0 N h b G V u Z G F y R G V t Y W 5 k V 2 V h d G h l c k h I L 0 F 1 d G 9 S Z W 1 v d m V k Q 2 9 s d W 1 u c z E u e 3 N l d H R s Z W 1 l b n R Q Z X J p b 2 Q s M n 0 m c X V v d D s s J n F 1 b 3 Q 7 U 2 V j d G l v b j E v d G F z a z B U c m F p b m l u Z 0 N h b G V u Z G F y R G V t Y W 5 k V 2 V h d G h l c k h I L 0 F 1 d G 9 S Z W 1 v d m V k Q 2 9 s d W 1 u c z E u e 3 R p b W V P Z k R h e U x v Y 2 F s L D N 9 J n F 1 b 3 Q 7 L C Z x d W 9 0 O 1 N l Y 3 R p b 2 4 x L 3 R h c 2 s w V H J h a W 5 p b m d D Y W x l b m R h c k R l b W F u Z F d l Y X R o Z X J I S C 9 B d X R v U m V t b 3 Z l Z E N v b H V t b n M x L n t i Y W 5 r S G 9 s a W R h e S w 0 f S Z x d W 9 0 O y w m c X V v d D t T Z W N 0 a W 9 u M S 9 0 Y X N r M F R y Y W l u a W 5 n Q 2 F s Z W 5 k Y X J E Z W 1 h b m R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E Z W 1 h b m R X Z W F 0 a G V y S E g v Q X V 0 b 1 J l b W 9 2 Z W R D b 2 x 1 b W 5 z M S 5 7 Z G F 0 Z V R p b W V V V E M s M H 0 m c X V v d D s s J n F 1 b 3 Q 7 U 2 V j d G l v b j E v d G F z a z B U c m F p b m l u Z 0 N h b G V u Z G F y R G V t Y W 5 k V 2 V h d G h l c k h I L 0 F 1 d G 9 S Z W 1 v d m V k Q 2 9 s d W 1 u c z E u e 3 J h d 0 R l b W F u Z F 9 t d y w x f S Z x d W 9 0 O y w m c X V v d D t T Z W N 0 a W 9 u M S 9 0 Y X N r M F R y Y W l u a W 5 n Q 2 F s Z W 5 k Y X J E Z W 1 h b m R X Z W F 0 a G V y S E g v Q X V 0 b 1 J l b W 9 2 Z W R D b 2 x 1 b W 5 z M S 5 7 c 2 V 0 d G x l b W V u d F B l c m l v Z C w y f S Z x d W 9 0 O y w m c X V v d D t T Z W N 0 a W 9 u M S 9 0 Y X N r M F R y Y W l u a W 5 n Q 2 F s Z W 5 k Y X J E Z W 1 h b m R X Z W F 0 a G V y S E g v Q X V 0 b 1 J l b W 9 2 Z W R D b 2 x 1 b W 5 z M S 5 7 d G l t Z U 9 m R G F 5 T G 9 j Y W w s M 3 0 m c X V v d D s s J n F 1 b 3 Q 7 U 2 V j d G l v b j E v d G F z a z B U c m F p b m l u Z 0 N h b G V u Z G F y R G V t Y W 5 k V 2 V h d G h l c k h I L 0 F 1 d G 9 S Z W 1 v d m V k Q 2 9 s d W 1 u c z E u e 2 J h b m t I b 2 x p Z G F 5 L D R 9 J n F 1 b 3 Q 7 L C Z x d W 9 0 O 1 N l Y 3 R p b 2 4 x L 3 R h c 2 s w V H J h a W 5 p b m d D Y W x l b m R h c k R l b W F u Z F d l Y X R o Z X J I S C 9 B d X R v U m V t b 3 Z l Z E N v b H V t b n M x L n t 3 b 3 J r a W 5 n R G F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R G V t Y W 5 k V 2 V h d G h l c k h I L 2 R i b 1 9 0 Y X N r M F R y Y W l u a W 5 n Q 2 F s Z W 5 k Y X J E Z W 1 h b m R X Z W F 0 a G V y S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U F Z X Z W F 0 a G V y S E g i I C 8 + P E V u d H J 5 I F R 5 c G U 9 I k Z p b G x l Z E N v b X B s Z X R l U m V z d W x 0 V G 9 X b 3 J r c 2 h l Z X Q i I F Z h b H V l P S J s M S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i 4 y M T k x N j I y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1 B W X 3 B v d 2 V y X 2 1 3 J n F 1 b 3 Q 7 L C Z x d W 9 0 O 3 N l d H R s Z W 1 l b n R Q Z X J p b 2 Q m c X V v d D s s J n F 1 b 3 Q 7 d G l t Z U 9 m R G F 5 T G 9 j Y W w m c X V v d D s s J n F 1 b 3 Q 7 Y m F u a 0 h v b G l k Y X k m c X V v d D s s J n F 1 b 3 Q 7 d 2 9 y a 2 l u Z 0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w V H J h a W 5 p b m d D Y W x l b m R h c l B W V 2 V h d G h l c k h I L 0 F 1 d G 9 S Z W 1 v d m V k Q 2 9 s d W 1 u c z E u e 2 R h d G V U a W 1 l V V R D L D B 9 J n F 1 b 3 Q 7 L C Z x d W 9 0 O 1 N l Y 3 R p b 2 4 x L 3 R h c 2 s w V H J h a W 5 p b m d D Y W x l b m R h c l B W V 2 V h d G h l c k h I L 0 F 1 d G 9 S Z W 1 v d m V k Q 2 9 s d W 1 u c z E u e 3 J h d 1 B W X 3 B v d 2 V y X 2 1 3 L D F 9 J n F 1 b 3 Q 7 L C Z x d W 9 0 O 1 N l Y 3 R p b 2 4 x L 3 R h c 2 s w V H J h a W 5 p b m d D Y W x l b m R h c l B W V 2 V h d G h l c k h I L 0 F 1 d G 9 S Z W 1 v d m V k Q 2 9 s d W 1 u c z E u e 3 N l d H R s Z W 1 l b n R Q Z X J p b 2 Q s M n 0 m c X V v d D s s J n F 1 b 3 Q 7 U 2 V j d G l v b j E v d G F z a z B U c m F p b m l u Z 0 N h b G V u Z G F y U F Z X Z W F 0 a G V y S E g v Q X V 0 b 1 J l b W 9 2 Z W R D b 2 x 1 b W 5 z M S 5 7 d G l t Z U 9 m R G F 5 T G 9 j Y W w s M 3 0 m c X V v d D s s J n F 1 b 3 Q 7 U 2 V j d G l v b j E v d G F z a z B U c m F p b m l u Z 0 N h b G V u Z G F y U F Z X Z W F 0 a G V y S E g v Q X V 0 b 1 J l b W 9 2 Z W R D b 2 x 1 b W 5 z M S 5 7 Y m F u a 0 h v b G l k Y X k s N H 0 m c X V v d D s s J n F 1 b 3 Q 7 U 2 V j d G l v b j E v d G F z a z B U c m F p b m l u Z 0 N h b G V u Z G F y U F Z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Q V l d l Y X R o Z X J I S C 9 B d X R v U m V t b 3 Z l Z E N v b H V t b n M x L n t k Y X R l V G l t Z V V U Q y w w f S Z x d W 9 0 O y w m c X V v d D t T Z W N 0 a W 9 u M S 9 0 Y X N r M F R y Y W l u a W 5 n Q 2 F s Z W 5 k Y X J Q V l d l Y X R o Z X J I S C 9 B d X R v U m V t b 3 Z l Z E N v b H V t b n M x L n t y Y X d Q V l 9 w b 3 d l c l 9 t d y w x f S Z x d W 9 0 O y w m c X V v d D t T Z W N 0 a W 9 u M S 9 0 Y X N r M F R y Y W l u a W 5 n Q 2 F s Z W 5 k Y X J Q V l d l Y X R o Z X J I S C 9 B d X R v U m V t b 3 Z l Z E N v b H V t b n M x L n t z Z X R 0 b G V t Z W 5 0 U G V y a W 9 k L D J 9 J n F 1 b 3 Q 7 L C Z x d W 9 0 O 1 N l Y 3 R p b 2 4 x L 3 R h c 2 s w V H J h a W 5 p b m d D Y W x l b m R h c l B W V 2 V h d G h l c k h I L 0 F 1 d G 9 S Z W 1 v d m V k Q 2 9 s d W 1 u c z E u e 3 R p b W V P Z k R h e U x v Y 2 F s L D N 9 J n F 1 b 3 Q 7 L C Z x d W 9 0 O 1 N l Y 3 R p b 2 4 x L 3 R h c 2 s w V H J h a W 5 p b m d D Y W x l b m R h c l B W V 2 V h d G h l c k h I L 0 F 1 d G 9 S Z W 1 v d m V k Q 2 9 s d W 1 u c z E u e 2 J h b m t I b 2 x p Z G F 5 L D R 9 J n F 1 b 3 Q 7 L C Z x d W 9 0 O 1 N l Y 3 R p b 2 4 x L 3 R h c 2 s w V H J h a W 5 p b m d D Y W x l b m R h c l B W V 2 V h d G h l c k h I L 0 F 1 d G 9 S Z W 1 v d m V k Q 2 9 s d W 1 u c z E u e 3 d v c m t p b m d E Y X k s N X 0 m c X V v d D t d L C Z x d W 9 0 O 1 J l b G F 0 a W 9 u c 2 h p c E l u Z m 8 m c X V v d D s 6 W 1 1 9 I i A v P j x F b n R y e S B U e X B l P S J R d W V y e U l E I i B W Y W x 1 Z T 0 i c z U 0 N z M 2 Y j k y L T Z l Y 2 I t N G E y N i 0 4 Z D U y L T h l N z U 5 N j R k N T Y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2 R i b 1 9 0 Y X N r M F R y Y W l u a W 5 n Q 2 F s Z W 5 k Y X J Q V l d l Y X R o Z X J I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H d s k i Y K R B r Z F x / s 4 M F e k A A A A A A g A A A A A A E G Y A A A A B A A A g A A A A o w b z l X F I S E c F + R 4 L c t P u / T F h u + 3 o Z W i H e V Q w X T f i 2 N g A A A A A D o A A A A A C A A A g A A A A j I + f L Z c I d c g 9 k i t m t e + N W d x r k m 8 e 0 d 8 U A k N x 9 s O D M C 9 Q A A A A 1 A d T V 8 4 A O I d d 7 C m E J i 7 x T B 5 x M 1 k e W T 7 o Q I 8 X 2 / E M m o 4 s d 3 N i p e N O s q s B E V 9 / + O e T J G U 9 T J t R w s v X O P H N h j T i N l Q v Y n z B f b l 1 q e p z 0 y 4 / t x J A A A A A 6 h K 6 z l N y 4 j 3 4 P t d k Q s l V L 5 X w z g S Q e 0 X / z P 7 V B U M W v w P 4 c h o w z y H O j 0 4 c s e + J F p G F n z B r W y h n O Y N + x q 8 T 7 0 1 1 H g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7" baseType="lpstr">
      <vt:lpstr>task0BenchmarkPVandDemand_Run1</vt:lpstr>
      <vt:lpstr>BenchmarkDemand</vt:lpstr>
      <vt:lpstr>BenchmarkPV</vt:lpstr>
      <vt:lpstr>Chart_RESULTS</vt:lpstr>
      <vt:lpstr>Chart_RESULTS (Solar)</vt:lpstr>
      <vt:lpstr>Chart_RESULTS (Simple Schedule)</vt:lpstr>
      <vt:lpstr>Chart_RESULTS (Demand Change)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2021-02-08T23:32:58Z</dcterms:modified>
</cp:coreProperties>
</file>