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9D6D47F5-C08C-4502-B166-4E253804FEEA}" xr6:coauthVersionLast="46" xr6:coauthVersionMax="46" xr10:uidLastSave="{00000000-0000-0000-0000-000000000000}"/>
  <bookViews>
    <workbookView xWindow="0" yWindow="0" windowWidth="30744" windowHeight="16680" tabRatio="855" activeTab="1" xr2:uid="{00000000-000D-0000-FFFF-FFFF00000000}"/>
  </bookViews>
  <sheets>
    <sheet name="task0ForecastsPVandDemand_Run1" sheetId="1" r:id="rId1"/>
    <sheet name="Chart_RESULTS" sheetId="5" r:id="rId2"/>
    <sheet name="BenchmarkDemand" sheetId="7" r:id="rId3"/>
    <sheet name="BenchmarkPV" sheetId="8" r:id="rId4"/>
  </sheets>
  <definedNames>
    <definedName name="_xlnm._FilterDatabase" localSheetId="0" hidden="1">task0ForecastsPVandDemand_Run1!$A$14:$AC$350</definedName>
    <definedName name="chargingSolard1">task0ForecastsPVandDemand_Run1!$F$15:$F$45</definedName>
    <definedName name="chargingSolard2">task0ForecastsPVandDemand_Run1!$F$63:$F$93</definedName>
    <definedName name="chargingSolard3">task0ForecastsPVandDemand_Run1!$F$111:$F$141</definedName>
    <definedName name="chargingSolard4">task0ForecastsPVandDemand_Run1!$F$159:$F$189</definedName>
    <definedName name="chargingSolard5">task0ForecastsPVandDemand_Run1!$F$207:$F$237</definedName>
    <definedName name="chargingSolard6">task0ForecastsPVandDemand_Run1!$F$255:$F$285</definedName>
    <definedName name="chargingSolard7">task0ForecastsPVandDemand_Run1!$F$303:$F$333</definedName>
    <definedName name="ExternalData_1" localSheetId="2" hidden="1">BenchmarkDemand!$A$1:$F$334</definedName>
    <definedName name="ExternalData_1" localSheetId="3" hidden="1">BenchmarkPV!$A$1:$F$288</definedName>
    <definedName name="gridTopUpd1">task0ForecastsPVandDemand_Run1!$K$15:$K$62</definedName>
    <definedName name="gridTopUpd2">task0ForecastsPVandDemand_Run1!$K$63:$K$110</definedName>
    <definedName name="gridTopUpd3">task0ForecastsPVandDemand_Run1!$K$111:$K$158</definedName>
    <definedName name="gridTopUpd4">task0ForecastsPVandDemand_Run1!$K$159:$K$206</definedName>
    <definedName name="gridTopUpd5">task0ForecastsPVandDemand_Run1!$K$207:$K$254</definedName>
    <definedName name="gridTopUpd6">task0ForecastsPVandDemand_Run1!$K$255:$K$302</definedName>
    <definedName name="gridTopUpd7">task0ForecastsPVandDemand_Run1!$K$303:$K$350</definedName>
    <definedName name="newPeakd1">task0ForecastsPVandDemand_Run1!$E$46:$E$56</definedName>
    <definedName name="newPeakd2">task0ForecastsPVandDemand_Run1!$E$94:$E$104</definedName>
    <definedName name="newPeakd3">task0ForecastsPVandDemand_Run1!$E$142:$E$152</definedName>
    <definedName name="newPeakd4">task0ForecastsPVandDemand_Run1!$E$190:$E$200</definedName>
    <definedName name="newPeakd5">task0ForecastsPVandDemand_Run1!$E$238:$E$248</definedName>
    <definedName name="newPeakd6">task0ForecastsPVandDemand_Run1!$E$286:$E$296</definedName>
    <definedName name="newPeakd7">task0ForecastsPVandDemand_Run1!$E$334:$E$344</definedName>
    <definedName name="peakd1">task0ForecastsPVandDemand_Run1!$D$46:$D$56</definedName>
    <definedName name="peakd2">task0ForecastsPVandDemand_Run1!$D$94:$D$104</definedName>
    <definedName name="peakd3">task0ForecastsPVandDemand_Run1!$D$142:$D$152</definedName>
    <definedName name="peakd4">task0ForecastsPVandDemand_Run1!$D$190:$D$200</definedName>
    <definedName name="peakd5">task0ForecastsPVandDemand_Run1!$D$238:$D$248</definedName>
    <definedName name="peakd6">task0ForecastsPVandDemand_Run1!$D$286:$D$296</definedName>
    <definedName name="peakd7">task0ForecastsPVandDemand_Run1!$D$334:$D$344</definedName>
    <definedName name="pvRIskF1">task0ForecastsPVandDemand_Run1!$E$3</definedName>
    <definedName name="solarCharged1">task0ForecastsPVandDemand_Run1!$J$15:$J$45</definedName>
    <definedName name="solarCharged2">task0ForecastsPVandDemand_Run1!$J$63:$J$93</definedName>
    <definedName name="solarCharged3">task0ForecastsPVandDemand_Run1!$J$111:$J$152</definedName>
    <definedName name="solarCharged4">task0ForecastsPVandDemand_Run1!$J$159:$J$206</definedName>
    <definedName name="solarCharged5">task0ForecastsPVandDemand_Run1!$J$207:$J$254</definedName>
    <definedName name="solarCharged6">task0ForecastsPVandDemand_Run1!$J$255:$J$302</definedName>
    <definedName name="solarCharged7">task0ForecastsPVandDemand_Run1!$J$303:$J$350</definedName>
    <definedName name="StartPeakd1">task0ForecastsPVandDemand_Run1!$C$3</definedName>
    <definedName name="StartPeakd2">task0ForecastsPVandDemand_Run1!$C$4</definedName>
    <definedName name="StartPeakd3">task0ForecastsPVandDemand_Run1!$C$5</definedName>
    <definedName name="StartPeakd4">task0ForecastsPVandDemand_Run1!$C$6</definedName>
    <definedName name="StartPeakd5">task0ForecastsPVandDemand_Run1!$C$7</definedName>
    <definedName name="StartPeakd6">task0ForecastsPVandDemand_Run1!$C$8</definedName>
    <definedName name="StartPeakd7">task0ForecastsPVandDemand_Run1!$C$9</definedName>
    <definedName name="targetPeakd1">task0ForecastsPVandDemand_Run1!$D$3</definedName>
    <definedName name="targetpeakd2">task0ForecastsPVandDemand_Run1!$D$4</definedName>
    <definedName name="targetpeakd3">task0ForecastsPVandDemand_Run1!$D$5</definedName>
    <definedName name="targetpeakd4">task0ForecastsPVandDemand_Run1!$D$6</definedName>
    <definedName name="targetpeakd5">task0ForecastsPVandDemand_Run1!$D$7</definedName>
    <definedName name="targetpeakd6">task0ForecastsPVandDemand_Run1!$D$8</definedName>
    <definedName name="targetpeakd7">task0ForecastsPVandDemand_Run1!$D$9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I160" i="1" s="1"/>
  <c r="D7" i="1"/>
  <c r="I208" i="1" s="1"/>
  <c r="D8" i="1"/>
  <c r="I256" i="1" s="1"/>
  <c r="D9" i="1"/>
  <c r="G7" i="1"/>
  <c r="G8" i="1"/>
  <c r="G9" i="1"/>
  <c r="G3" i="1"/>
  <c r="G6" i="1"/>
  <c r="G5" i="1"/>
  <c r="G4" i="1"/>
  <c r="J160" i="1"/>
  <c r="J159" i="1"/>
  <c r="J16" i="1"/>
  <c r="J17" i="1"/>
  <c r="J18" i="1"/>
  <c r="J19" i="1"/>
  <c r="J20" i="1"/>
  <c r="J21" i="1"/>
  <c r="J22" i="1"/>
  <c r="J23" i="1"/>
  <c r="J24" i="1"/>
  <c r="J53" i="1"/>
  <c r="L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L58" i="1" s="1"/>
  <c r="M58" i="1" s="1"/>
  <c r="J59" i="1"/>
  <c r="L59" i="1" s="1"/>
  <c r="J60" i="1"/>
  <c r="J61" i="1"/>
  <c r="L61" i="1" s="1"/>
  <c r="M61" i="1" s="1"/>
  <c r="J62" i="1"/>
  <c r="L62" i="1" s="1"/>
  <c r="M62" i="1" s="1"/>
  <c r="J63" i="1"/>
  <c r="L63" i="1" s="1"/>
  <c r="M63" i="1" s="1"/>
  <c r="J64" i="1"/>
  <c r="J65" i="1"/>
  <c r="L65" i="1" s="1"/>
  <c r="M65" i="1" s="1"/>
  <c r="J66" i="1"/>
  <c r="J67" i="1"/>
  <c r="L67" i="1" s="1"/>
  <c r="M67" i="1" s="1"/>
  <c r="J68" i="1"/>
  <c r="J69" i="1"/>
  <c r="L69" i="1" s="1"/>
  <c r="M69" i="1" s="1"/>
  <c r="J70" i="1"/>
  <c r="J71" i="1"/>
  <c r="J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L113" i="1" s="1"/>
  <c r="J114" i="1"/>
  <c r="J115" i="1"/>
  <c r="L115" i="1" s="1"/>
  <c r="J116" i="1"/>
  <c r="J117" i="1"/>
  <c r="L117" i="1" s="1"/>
  <c r="J118" i="1"/>
  <c r="J119" i="1"/>
  <c r="J120" i="1"/>
  <c r="J149" i="1"/>
  <c r="J150" i="1"/>
  <c r="J151" i="1"/>
  <c r="J152" i="1"/>
  <c r="J153" i="1"/>
  <c r="J154" i="1"/>
  <c r="J155" i="1"/>
  <c r="J156" i="1"/>
  <c r="J157" i="1"/>
  <c r="J158" i="1"/>
  <c r="J161" i="1"/>
  <c r="J162" i="1"/>
  <c r="J163" i="1"/>
  <c r="J164" i="1"/>
  <c r="J165" i="1"/>
  <c r="J166" i="1"/>
  <c r="J167" i="1"/>
  <c r="J168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L211" i="1" s="1"/>
  <c r="J212" i="1"/>
  <c r="J213" i="1"/>
  <c r="J214" i="1"/>
  <c r="J215" i="1"/>
  <c r="J216" i="1"/>
  <c r="J217" i="1"/>
  <c r="J218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L311" i="1" s="1"/>
  <c r="J312" i="1"/>
  <c r="J313" i="1"/>
  <c r="J314" i="1"/>
  <c r="J315" i="1"/>
  <c r="J316" i="1"/>
  <c r="J341" i="1"/>
  <c r="J342" i="1"/>
  <c r="J343" i="1"/>
  <c r="J344" i="1"/>
  <c r="J345" i="1"/>
  <c r="J346" i="1"/>
  <c r="J347" i="1"/>
  <c r="J348" i="1"/>
  <c r="J349" i="1"/>
  <c r="J350" i="1"/>
  <c r="I9" i="1"/>
  <c r="E9" i="1" s="1"/>
  <c r="I8" i="1"/>
  <c r="E8" i="1" s="1"/>
  <c r="I7" i="1"/>
  <c r="E7" i="1" s="1"/>
  <c r="I6" i="1"/>
  <c r="E6" i="1" s="1"/>
  <c r="I5" i="1"/>
  <c r="E5" i="1" s="1"/>
  <c r="I4" i="1"/>
  <c r="E4" i="1" s="1"/>
  <c r="I3" i="1"/>
  <c r="E3" i="1" s="1"/>
  <c r="K15" i="1"/>
  <c r="G15" i="1" s="1"/>
  <c r="K63" i="1"/>
  <c r="K111" i="1"/>
  <c r="K159" i="1"/>
  <c r="K207" i="1"/>
  <c r="K255" i="1"/>
  <c r="K303" i="1"/>
  <c r="C9" i="1"/>
  <c r="C8" i="1"/>
  <c r="C7" i="1"/>
  <c r="C6" i="1"/>
  <c r="C5" i="1"/>
  <c r="D4" i="1"/>
  <c r="C4" i="1"/>
  <c r="D3" i="1"/>
  <c r="I16" i="1" s="1"/>
  <c r="C3" i="1"/>
  <c r="E15" i="1"/>
  <c r="L15" i="1"/>
  <c r="M15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A160" i="1"/>
  <c r="K160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A16" i="1"/>
  <c r="K16" i="1" s="1"/>
  <c r="E16" i="1" l="1"/>
  <c r="K298" i="1"/>
  <c r="K256" i="1"/>
  <c r="K274" i="1"/>
  <c r="K269" i="1"/>
  <c r="K226" i="1"/>
  <c r="K224" i="1"/>
  <c r="K221" i="1"/>
  <c r="K323" i="1"/>
  <c r="K251" i="1"/>
  <c r="K270" i="1"/>
  <c r="K331" i="1"/>
  <c r="K275" i="1"/>
  <c r="K257" i="1"/>
  <c r="K231" i="1"/>
  <c r="K329" i="1"/>
  <c r="K300" i="1"/>
  <c r="K123" i="1"/>
  <c r="K324" i="1"/>
  <c r="K299" i="1"/>
  <c r="K273" i="1"/>
  <c r="K225" i="1"/>
  <c r="K322" i="1"/>
  <c r="K250" i="1"/>
  <c r="K86" i="1"/>
  <c r="K319" i="1"/>
  <c r="K293" i="1"/>
  <c r="K268" i="1"/>
  <c r="K249" i="1"/>
  <c r="K219" i="1"/>
  <c r="K79" i="1"/>
  <c r="K317" i="1"/>
  <c r="K288" i="1"/>
  <c r="K267" i="1"/>
  <c r="K246" i="1"/>
  <c r="K214" i="1"/>
  <c r="K78" i="1"/>
  <c r="K99" i="1"/>
  <c r="K312" i="1"/>
  <c r="K287" i="1"/>
  <c r="K263" i="1"/>
  <c r="K244" i="1"/>
  <c r="K213" i="1"/>
  <c r="K74" i="1"/>
  <c r="K311" i="1"/>
  <c r="K286" i="1"/>
  <c r="K262" i="1"/>
  <c r="K239" i="1"/>
  <c r="K212" i="1"/>
  <c r="K67" i="1"/>
  <c r="K310" i="1"/>
  <c r="K282" i="1"/>
  <c r="K261" i="1"/>
  <c r="K238" i="1"/>
  <c r="K209" i="1"/>
  <c r="K66" i="1"/>
  <c r="K295" i="1"/>
  <c r="K307" i="1"/>
  <c r="K281" i="1"/>
  <c r="K260" i="1"/>
  <c r="K236" i="1"/>
  <c r="K305" i="1"/>
  <c r="K280" i="1"/>
  <c r="K258" i="1"/>
  <c r="K233" i="1"/>
  <c r="K151" i="1"/>
  <c r="K126" i="1"/>
  <c r="K102" i="1"/>
  <c r="K77" i="1"/>
  <c r="K321" i="1"/>
  <c r="K297" i="1"/>
  <c r="K235" i="1"/>
  <c r="K332" i="1"/>
  <c r="K320" i="1"/>
  <c r="K308" i="1"/>
  <c r="K296" i="1"/>
  <c r="K283" i="1"/>
  <c r="K271" i="1"/>
  <c r="K259" i="1"/>
  <c r="K247" i="1"/>
  <c r="K234" i="1"/>
  <c r="K222" i="1"/>
  <c r="K210" i="1"/>
  <c r="K149" i="1"/>
  <c r="K136" i="1"/>
  <c r="K124" i="1"/>
  <c r="K112" i="1"/>
  <c r="K100" i="1"/>
  <c r="K87" i="1"/>
  <c r="K75" i="1"/>
  <c r="K330" i="1"/>
  <c r="K318" i="1"/>
  <c r="K306" i="1"/>
  <c r="K294" i="1"/>
  <c r="K245" i="1"/>
  <c r="K232" i="1"/>
  <c r="K220" i="1"/>
  <c r="K208" i="1"/>
  <c r="K147" i="1"/>
  <c r="K134" i="1"/>
  <c r="K122" i="1"/>
  <c r="K98" i="1"/>
  <c r="K85" i="1"/>
  <c r="K73" i="1"/>
  <c r="K72" i="1"/>
  <c r="K146" i="1"/>
  <c r="K121" i="1"/>
  <c r="K97" i="1"/>
  <c r="K328" i="1"/>
  <c r="K316" i="1"/>
  <c r="K304" i="1"/>
  <c r="K292" i="1"/>
  <c r="K279" i="1"/>
  <c r="K243" i="1"/>
  <c r="K230" i="1"/>
  <c r="K218" i="1"/>
  <c r="K157" i="1"/>
  <c r="K145" i="1"/>
  <c r="K132" i="1"/>
  <c r="K120" i="1"/>
  <c r="K96" i="1"/>
  <c r="K83" i="1"/>
  <c r="K71" i="1"/>
  <c r="K148" i="1"/>
  <c r="K327" i="1"/>
  <c r="K315" i="1"/>
  <c r="K291" i="1"/>
  <c r="K278" i="1"/>
  <c r="K266" i="1"/>
  <c r="K242" i="1"/>
  <c r="K229" i="1"/>
  <c r="K217" i="1"/>
  <c r="K156" i="1"/>
  <c r="K144" i="1"/>
  <c r="K131" i="1"/>
  <c r="K119" i="1"/>
  <c r="K95" i="1"/>
  <c r="K82" i="1"/>
  <c r="K70" i="1"/>
  <c r="K135" i="1"/>
  <c r="K133" i="1"/>
  <c r="K84" i="1"/>
  <c r="K326" i="1"/>
  <c r="K314" i="1"/>
  <c r="K290" i="1"/>
  <c r="K277" i="1"/>
  <c r="K265" i="1"/>
  <c r="K253" i="1"/>
  <c r="K241" i="1"/>
  <c r="K228" i="1"/>
  <c r="K216" i="1"/>
  <c r="K155" i="1"/>
  <c r="K143" i="1"/>
  <c r="K130" i="1"/>
  <c r="K118" i="1"/>
  <c r="K94" i="1"/>
  <c r="K81" i="1"/>
  <c r="K69" i="1"/>
  <c r="K325" i="1"/>
  <c r="K313" i="1"/>
  <c r="K301" i="1"/>
  <c r="K289" i="1"/>
  <c r="K276" i="1"/>
  <c r="K264" i="1"/>
  <c r="K252" i="1"/>
  <c r="K240" i="1"/>
  <c r="K227" i="1"/>
  <c r="K215" i="1"/>
  <c r="K154" i="1"/>
  <c r="K142" i="1"/>
  <c r="K129" i="1"/>
  <c r="K117" i="1"/>
  <c r="K92" i="1"/>
  <c r="K80" i="1"/>
  <c r="K68" i="1"/>
  <c r="K153" i="1"/>
  <c r="K140" i="1"/>
  <c r="K128" i="1"/>
  <c r="K116" i="1"/>
  <c r="K91" i="1"/>
  <c r="K152" i="1"/>
  <c r="K139" i="1"/>
  <c r="K127" i="1"/>
  <c r="K115" i="1"/>
  <c r="K90" i="1"/>
  <c r="K138" i="1"/>
  <c r="K114" i="1"/>
  <c r="K89" i="1"/>
  <c r="K65" i="1"/>
  <c r="K338" i="1"/>
  <c r="K309" i="1"/>
  <c r="K284" i="1"/>
  <c r="K272" i="1"/>
  <c r="K248" i="1"/>
  <c r="K223" i="1"/>
  <c r="K211" i="1"/>
  <c r="K150" i="1"/>
  <c r="K137" i="1"/>
  <c r="K125" i="1"/>
  <c r="K113" i="1"/>
  <c r="K101" i="1"/>
  <c r="K88" i="1"/>
  <c r="K76" i="1"/>
  <c r="K64" i="1"/>
  <c r="K339" i="1"/>
  <c r="K349" i="1"/>
  <c r="K337" i="1"/>
  <c r="K347" i="1"/>
  <c r="K335" i="1"/>
  <c r="K348" i="1"/>
  <c r="K346" i="1"/>
  <c r="K334" i="1"/>
  <c r="K345" i="1"/>
  <c r="K344" i="1"/>
  <c r="K343" i="1"/>
  <c r="K342" i="1"/>
  <c r="K341" i="1"/>
  <c r="K336" i="1"/>
  <c r="K340" i="1"/>
  <c r="L16" i="1"/>
  <c r="M16" i="1" s="1"/>
  <c r="A161" i="1"/>
  <c r="K161" i="1" s="1"/>
  <c r="A104" i="1"/>
  <c r="K104" i="1" s="1"/>
  <c r="A17" i="1"/>
  <c r="K17" i="1" s="1"/>
  <c r="L303" i="1"/>
  <c r="M303" i="1" s="1"/>
  <c r="L111" i="1"/>
  <c r="M111" i="1" s="1"/>
  <c r="L159" i="1"/>
  <c r="M159" i="1" s="1"/>
  <c r="L207" i="1"/>
  <c r="M207" i="1" s="1"/>
  <c r="L255" i="1"/>
  <c r="M255" i="1" s="1"/>
  <c r="M53" i="1"/>
  <c r="M59" i="1"/>
  <c r="L60" i="1"/>
  <c r="M60" i="1" s="1"/>
  <c r="L307" i="1"/>
  <c r="M307" i="1" s="1"/>
  <c r="M311" i="1"/>
  <c r="L305" i="1"/>
  <c r="M305" i="1" s="1"/>
  <c r="L309" i="1"/>
  <c r="M309" i="1" s="1"/>
  <c r="L304" i="1"/>
  <c r="M304" i="1" s="1"/>
  <c r="L306" i="1"/>
  <c r="M306" i="1" s="1"/>
  <c r="L308" i="1"/>
  <c r="M308" i="1" s="1"/>
  <c r="L310" i="1"/>
  <c r="M310" i="1" s="1"/>
  <c r="L312" i="1"/>
  <c r="M312" i="1" s="1"/>
  <c r="L257" i="1"/>
  <c r="M257" i="1" s="1"/>
  <c r="L259" i="1"/>
  <c r="M259" i="1" s="1"/>
  <c r="L261" i="1"/>
  <c r="M261" i="1" s="1"/>
  <c r="L263" i="1"/>
  <c r="M263" i="1" s="1"/>
  <c r="L256" i="1"/>
  <c r="M256" i="1" s="1"/>
  <c r="L258" i="1"/>
  <c r="M258" i="1" s="1"/>
  <c r="L260" i="1"/>
  <c r="M260" i="1" s="1"/>
  <c r="L262" i="1"/>
  <c r="M262" i="1" s="1"/>
  <c r="L264" i="1"/>
  <c r="M264" i="1" s="1"/>
  <c r="M211" i="1"/>
  <c r="L209" i="1"/>
  <c r="M209" i="1" s="1"/>
  <c r="L215" i="1"/>
  <c r="M215" i="1" s="1"/>
  <c r="L208" i="1"/>
  <c r="M208" i="1" s="1"/>
  <c r="L210" i="1"/>
  <c r="M210" i="1" s="1"/>
  <c r="L212" i="1"/>
  <c r="M212" i="1" s="1"/>
  <c r="L214" i="1"/>
  <c r="M214" i="1" s="1"/>
  <c r="L216" i="1"/>
  <c r="M216" i="1" s="1"/>
  <c r="L213" i="1"/>
  <c r="M213" i="1" s="1"/>
  <c r="L163" i="1"/>
  <c r="M163" i="1" s="1"/>
  <c r="L161" i="1"/>
  <c r="M161" i="1" s="1"/>
  <c r="L165" i="1"/>
  <c r="M165" i="1" s="1"/>
  <c r="L160" i="1"/>
  <c r="M160" i="1" s="1"/>
  <c r="L162" i="1"/>
  <c r="M162" i="1" s="1"/>
  <c r="L164" i="1"/>
  <c r="M164" i="1" s="1"/>
  <c r="L166" i="1"/>
  <c r="M166" i="1" s="1"/>
  <c r="M113" i="1"/>
  <c r="M115" i="1"/>
  <c r="M117" i="1"/>
  <c r="L112" i="1"/>
  <c r="M112" i="1" s="1"/>
  <c r="L114" i="1"/>
  <c r="M114" i="1" s="1"/>
  <c r="L118" i="1"/>
  <c r="M118" i="1" s="1"/>
  <c r="L116" i="1"/>
  <c r="M116" i="1" s="1"/>
  <c r="L64" i="1"/>
  <c r="M64" i="1" s="1"/>
  <c r="L66" i="1"/>
  <c r="M66" i="1" s="1"/>
  <c r="L68" i="1"/>
  <c r="M68" i="1" s="1"/>
  <c r="L70" i="1"/>
  <c r="M70" i="1" s="1"/>
  <c r="L20" i="1"/>
  <c r="M20" i="1" s="1"/>
  <c r="L18" i="1"/>
  <c r="M18" i="1" s="1"/>
  <c r="L22" i="1"/>
  <c r="M22" i="1" s="1"/>
  <c r="L21" i="1"/>
  <c r="M21" i="1" s="1"/>
  <c r="L17" i="1"/>
  <c r="M17" i="1" s="1"/>
  <c r="L19" i="1"/>
  <c r="M19" i="1" s="1"/>
  <c r="G16" i="1" l="1"/>
  <c r="A18" i="1"/>
  <c r="K18" i="1" s="1"/>
  <c r="A105" i="1"/>
  <c r="K105" i="1" s="1"/>
  <c r="A162" i="1"/>
  <c r="K162" i="1" s="1"/>
  <c r="H16" i="1" l="1"/>
  <c r="A106" i="1"/>
  <c r="K106" i="1" s="1"/>
  <c r="A19" i="1"/>
  <c r="K19" i="1" s="1"/>
  <c r="A163" i="1"/>
  <c r="K163" i="1" s="1"/>
  <c r="I17" i="1" l="1"/>
  <c r="G17" i="1" s="1"/>
  <c r="A164" i="1"/>
  <c r="K164" i="1" s="1"/>
  <c r="A107" i="1"/>
  <c r="K107" i="1" s="1"/>
  <c r="A20" i="1"/>
  <c r="K20" i="1" s="1"/>
  <c r="H17" i="1" l="1"/>
  <c r="E17" i="1"/>
  <c r="A21" i="1"/>
  <c r="K21" i="1" s="1"/>
  <c r="A108" i="1"/>
  <c r="K108" i="1" s="1"/>
  <c r="A165" i="1"/>
  <c r="K165" i="1" s="1"/>
  <c r="I18" i="1" l="1"/>
  <c r="G18" i="1" s="1"/>
  <c r="A109" i="1"/>
  <c r="K109" i="1" s="1"/>
  <c r="A166" i="1"/>
  <c r="K166" i="1" s="1"/>
  <c r="A22" i="1"/>
  <c r="K22" i="1" s="1"/>
  <c r="E18" i="1" l="1"/>
  <c r="H18" i="1"/>
  <c r="A23" i="1"/>
  <c r="K23" i="1" s="1"/>
  <c r="A167" i="1"/>
  <c r="K167" i="1" s="1"/>
  <c r="A110" i="1"/>
  <c r="K110" i="1" s="1"/>
  <c r="I19" i="1" l="1"/>
  <c r="G19" i="1" s="1"/>
  <c r="A168" i="1"/>
  <c r="K168" i="1" s="1"/>
  <c r="A24" i="1"/>
  <c r="K24" i="1" s="1"/>
  <c r="E19" i="1" l="1"/>
  <c r="H19" i="1"/>
  <c r="A25" i="1"/>
  <c r="K25" i="1" s="1"/>
  <c r="A169" i="1"/>
  <c r="K169" i="1" s="1"/>
  <c r="I20" i="1" l="1"/>
  <c r="G20" i="1" s="1"/>
  <c r="A170" i="1"/>
  <c r="K170" i="1" s="1"/>
  <c r="A26" i="1"/>
  <c r="K26" i="1" s="1"/>
  <c r="E20" i="1" l="1"/>
  <c r="H20" i="1"/>
  <c r="A27" i="1"/>
  <c r="K27" i="1" s="1"/>
  <c r="A171" i="1"/>
  <c r="K171" i="1" s="1"/>
  <c r="I21" i="1" l="1"/>
  <c r="G21" i="1" s="1"/>
  <c r="H21" i="1" s="1"/>
  <c r="I22" i="1" s="1"/>
  <c r="A28" i="1"/>
  <c r="K28" i="1" s="1"/>
  <c r="A172" i="1"/>
  <c r="K172" i="1" s="1"/>
  <c r="A173" i="1" l="1"/>
  <c r="K173" i="1" s="1"/>
  <c r="A29" i="1"/>
  <c r="K29" i="1" s="1"/>
  <c r="E21" i="1"/>
  <c r="G22" i="1"/>
  <c r="H22" i="1" s="1"/>
  <c r="I23" i="1" s="1"/>
  <c r="G23" i="1" l="1"/>
  <c r="H23" i="1" s="1"/>
  <c r="I24" i="1" s="1"/>
  <c r="L23" i="1"/>
  <c r="M23" i="1" s="1"/>
  <c r="A30" i="1"/>
  <c r="K30" i="1" s="1"/>
  <c r="A174" i="1"/>
  <c r="K174" i="1" s="1"/>
  <c r="E22" i="1"/>
  <c r="A175" i="1" l="1"/>
  <c r="K175" i="1" s="1"/>
  <c r="A31" i="1"/>
  <c r="K31" i="1" s="1"/>
  <c r="E23" i="1"/>
  <c r="L24" i="1" l="1"/>
  <c r="M24" i="1" s="1"/>
  <c r="A32" i="1"/>
  <c r="K32" i="1" s="1"/>
  <c r="A176" i="1"/>
  <c r="K176" i="1" s="1"/>
  <c r="G24" i="1"/>
  <c r="H24" i="1" s="1"/>
  <c r="I25" i="1" s="1"/>
  <c r="J25" i="1" l="1"/>
  <c r="A33" i="1"/>
  <c r="K33" i="1" s="1"/>
  <c r="A177" i="1"/>
  <c r="K177" i="1" s="1"/>
  <c r="E24" i="1"/>
  <c r="A178" i="1" l="1"/>
  <c r="K178" i="1" s="1"/>
  <c r="A34" i="1"/>
  <c r="K34" i="1" s="1"/>
  <c r="A35" i="1" l="1"/>
  <c r="K35" i="1" s="1"/>
  <c r="A179" i="1"/>
  <c r="K179" i="1" s="1"/>
  <c r="A36" i="1" l="1"/>
  <c r="K36" i="1" s="1"/>
  <c r="A180" i="1"/>
  <c r="K180" i="1" s="1"/>
  <c r="A181" i="1" l="1"/>
  <c r="K181" i="1" s="1"/>
  <c r="A37" i="1"/>
  <c r="K37" i="1" s="1"/>
  <c r="A38" i="1" l="1"/>
  <c r="K38" i="1" s="1"/>
  <c r="A182" i="1"/>
  <c r="K182" i="1" s="1"/>
  <c r="A183" i="1" l="1"/>
  <c r="K183" i="1" s="1"/>
  <c r="A39" i="1"/>
  <c r="K39" i="1" s="1"/>
  <c r="A40" i="1" l="1"/>
  <c r="K40" i="1" s="1"/>
  <c r="A184" i="1"/>
  <c r="K184" i="1" s="1"/>
  <c r="A185" i="1" l="1"/>
  <c r="K185" i="1" s="1"/>
  <c r="A41" i="1"/>
  <c r="K41" i="1" s="1"/>
  <c r="A42" i="1" l="1"/>
  <c r="K42" i="1" s="1"/>
  <c r="A186" i="1"/>
  <c r="K186" i="1" s="1"/>
  <c r="A187" i="1" l="1"/>
  <c r="K187" i="1" s="1"/>
  <c r="A43" i="1"/>
  <c r="K43" i="1" s="1"/>
  <c r="A188" i="1" l="1"/>
  <c r="K188" i="1" s="1"/>
  <c r="A44" i="1"/>
  <c r="K44" i="1" s="1"/>
  <c r="A189" i="1" l="1"/>
  <c r="A45" i="1"/>
  <c r="A46" i="1" l="1"/>
  <c r="K46" i="1" s="1"/>
  <c r="A190" i="1"/>
  <c r="K190" i="1" s="1"/>
  <c r="A47" i="1" l="1"/>
  <c r="K47" i="1" s="1"/>
  <c r="A191" i="1"/>
  <c r="K191" i="1" s="1"/>
  <c r="A192" i="1" l="1"/>
  <c r="K192" i="1" s="1"/>
  <c r="A48" i="1"/>
  <c r="K48" i="1" s="1"/>
  <c r="A49" i="1" l="1"/>
  <c r="K49" i="1" s="1"/>
  <c r="A193" i="1"/>
  <c r="K193" i="1" s="1"/>
  <c r="A194" i="1" l="1"/>
  <c r="K194" i="1" s="1"/>
  <c r="A50" i="1"/>
  <c r="K50" i="1" s="1"/>
  <c r="A51" i="1" l="1"/>
  <c r="K51" i="1" s="1"/>
  <c r="A195" i="1"/>
  <c r="K195" i="1" s="1"/>
  <c r="A196" i="1" l="1"/>
  <c r="K196" i="1" s="1"/>
  <c r="A52" i="1"/>
  <c r="K52" i="1" s="1"/>
  <c r="A53" i="1" l="1"/>
  <c r="K53" i="1" s="1"/>
  <c r="A197" i="1"/>
  <c r="K197" i="1" s="1"/>
  <c r="A198" i="1" l="1"/>
  <c r="K198" i="1" s="1"/>
  <c r="A54" i="1"/>
  <c r="K54" i="1" s="1"/>
  <c r="A55" i="1" l="1"/>
  <c r="K55" i="1" s="1"/>
  <c r="A199" i="1"/>
  <c r="K199" i="1" s="1"/>
  <c r="A56" i="1" l="1"/>
  <c r="K56" i="1" s="1"/>
  <c r="A200" i="1"/>
  <c r="K200" i="1" s="1"/>
  <c r="A201" i="1" l="1"/>
  <c r="K201" i="1" s="1"/>
  <c r="A57" i="1"/>
  <c r="K57" i="1" s="1"/>
  <c r="A58" i="1" l="1"/>
  <c r="K58" i="1" s="1"/>
  <c r="A202" i="1"/>
  <c r="K202" i="1" s="1"/>
  <c r="A203" i="1" l="1"/>
  <c r="K203" i="1" s="1"/>
  <c r="A59" i="1"/>
  <c r="K59" i="1" s="1"/>
  <c r="A60" i="1" l="1"/>
  <c r="K60" i="1" s="1"/>
  <c r="A204" i="1"/>
  <c r="K204" i="1" s="1"/>
  <c r="A61" i="1" l="1"/>
  <c r="K61" i="1" s="1"/>
  <c r="A205" i="1"/>
  <c r="K205" i="1" s="1"/>
  <c r="A206" i="1" l="1"/>
  <c r="K206" i="1" s="1"/>
  <c r="A62" i="1"/>
  <c r="K62" i="1" s="1"/>
  <c r="L25" i="1" l="1"/>
  <c r="M25" i="1" l="1"/>
  <c r="E25" i="1"/>
  <c r="G25" i="1"/>
  <c r="H25" i="1" s="1"/>
  <c r="I26" i="1" s="1"/>
  <c r="J26" i="1" l="1"/>
  <c r="E26" i="1" s="1"/>
  <c r="L26" i="1" l="1"/>
  <c r="M26" i="1" s="1"/>
  <c r="G26" i="1"/>
  <c r="H26" i="1" s="1"/>
  <c r="I27" i="1" s="1"/>
  <c r="J27" i="1" l="1"/>
  <c r="G27" i="1" s="1"/>
  <c r="H27" i="1" s="1"/>
  <c r="I28" i="1" s="1"/>
  <c r="J28" i="1" l="1"/>
  <c r="L28" i="1" s="1"/>
  <c r="M28" i="1" s="1"/>
  <c r="L27" i="1"/>
  <c r="M27" i="1" s="1"/>
  <c r="E27" i="1"/>
  <c r="G28" i="1" l="1"/>
  <c r="H28" i="1" s="1"/>
  <c r="I29" i="1" s="1"/>
  <c r="E28" i="1"/>
  <c r="J29" i="1" l="1"/>
  <c r="E29" i="1" s="1"/>
  <c r="L29" i="1" l="1"/>
  <c r="M29" i="1" s="1"/>
  <c r="G29" i="1"/>
  <c r="H29" i="1" s="1"/>
  <c r="I30" i="1" s="1"/>
  <c r="J30" i="1" l="1"/>
  <c r="L30" i="1" s="1"/>
  <c r="M30" i="1" s="1"/>
  <c r="G30" i="1" l="1"/>
  <c r="H30" i="1" s="1"/>
  <c r="I31" i="1" s="1"/>
  <c r="E30" i="1"/>
  <c r="J31" i="1"/>
  <c r="E31" i="1" l="1"/>
  <c r="L31" i="1"/>
  <c r="M31" i="1" s="1"/>
  <c r="G31" i="1"/>
  <c r="H31" i="1" s="1"/>
  <c r="I32" i="1" l="1"/>
  <c r="J32" i="1"/>
  <c r="G32" i="1" l="1"/>
  <c r="H32" i="1" s="1"/>
  <c r="E32" i="1"/>
  <c r="L32" i="1"/>
  <c r="M32" i="1" s="1"/>
  <c r="I33" i="1" l="1"/>
  <c r="J33" i="1"/>
  <c r="G33" i="1" l="1"/>
  <c r="H33" i="1" s="1"/>
  <c r="L33" i="1"/>
  <c r="M33" i="1" s="1"/>
  <c r="E33" i="1"/>
  <c r="I34" i="1" l="1"/>
  <c r="J34" i="1"/>
  <c r="G34" i="1" l="1"/>
  <c r="H34" i="1" s="1"/>
  <c r="L34" i="1"/>
  <c r="M34" i="1" s="1"/>
  <c r="E34" i="1"/>
  <c r="I35" i="1" l="1"/>
  <c r="J35" i="1"/>
  <c r="G35" i="1" l="1"/>
  <c r="H35" i="1" s="1"/>
  <c r="L35" i="1"/>
  <c r="M35" i="1" s="1"/>
  <c r="E35" i="1"/>
  <c r="I36" i="1" l="1"/>
  <c r="J36" i="1"/>
  <c r="E36" i="1" l="1"/>
  <c r="L36" i="1"/>
  <c r="M36" i="1" s="1"/>
  <c r="G36" i="1"/>
  <c r="H36" i="1" s="1"/>
  <c r="I37" i="1" l="1"/>
  <c r="J37" i="1"/>
  <c r="L37" i="1" l="1"/>
  <c r="M37" i="1" s="1"/>
  <c r="E37" i="1"/>
  <c r="G37" i="1"/>
  <c r="H37" i="1" s="1"/>
  <c r="I38" i="1" l="1"/>
  <c r="J38" i="1"/>
  <c r="E38" i="1" l="1"/>
  <c r="L38" i="1"/>
  <c r="M38" i="1" s="1"/>
  <c r="G38" i="1"/>
  <c r="H38" i="1" s="1"/>
  <c r="I39" i="1" l="1"/>
  <c r="J39" i="1"/>
  <c r="G39" i="1" l="1"/>
  <c r="H39" i="1" s="1"/>
  <c r="E39" i="1"/>
  <c r="L39" i="1"/>
  <c r="M39" i="1" s="1"/>
  <c r="I40" i="1" l="1"/>
  <c r="J40" i="1"/>
  <c r="E40" i="1" l="1"/>
  <c r="L40" i="1"/>
  <c r="M40" i="1" s="1"/>
  <c r="G40" i="1"/>
  <c r="H40" i="1" s="1"/>
  <c r="I41" i="1" l="1"/>
  <c r="J41" i="1"/>
  <c r="G41" i="1" l="1"/>
  <c r="H41" i="1" s="1"/>
  <c r="E41" i="1"/>
  <c r="L41" i="1"/>
  <c r="M41" i="1" s="1"/>
  <c r="I42" i="1" l="1"/>
  <c r="J42" i="1"/>
  <c r="G42" i="1" l="1"/>
  <c r="H42" i="1" s="1"/>
  <c r="E42" i="1"/>
  <c r="L42" i="1"/>
  <c r="M42" i="1" s="1"/>
  <c r="I43" i="1" l="1"/>
  <c r="J43" i="1"/>
  <c r="E43" i="1" l="1"/>
  <c r="L43" i="1"/>
  <c r="M43" i="1" s="1"/>
  <c r="G43" i="1"/>
  <c r="H43" i="1" s="1"/>
  <c r="I44" i="1" l="1"/>
  <c r="J44" i="1"/>
  <c r="J51" i="1"/>
  <c r="G44" i="1" l="1"/>
  <c r="H44" i="1" s="1"/>
  <c r="L44" i="1"/>
  <c r="M44" i="1" s="1"/>
  <c r="E44" i="1"/>
  <c r="J52" i="1"/>
  <c r="L51" i="1"/>
  <c r="M51" i="1" s="1"/>
  <c r="I45" i="1" l="1"/>
  <c r="J45" i="1"/>
  <c r="K45" i="1" s="1"/>
  <c r="L52" i="1"/>
  <c r="M52" i="1" s="1"/>
  <c r="G45" i="1" l="1"/>
  <c r="H45" i="1" s="1"/>
  <c r="K3" i="1"/>
  <c r="N3" i="1" s="1"/>
  <c r="L45" i="1"/>
  <c r="M45" i="1" s="1"/>
  <c r="E45" i="1"/>
  <c r="J3" i="1"/>
  <c r="M3" i="1" s="1"/>
  <c r="I46" i="1" l="1"/>
  <c r="J46" i="1"/>
  <c r="E46" i="1" l="1"/>
  <c r="L46" i="1"/>
  <c r="M46" i="1" s="1"/>
  <c r="G46" i="1"/>
  <c r="H46" i="1" s="1"/>
  <c r="I47" i="1" l="1"/>
  <c r="J47" i="1"/>
  <c r="G47" i="1" l="1"/>
  <c r="H47" i="1" s="1"/>
  <c r="L47" i="1"/>
  <c r="M47" i="1" s="1"/>
  <c r="E47" i="1"/>
  <c r="I48" i="1" l="1"/>
  <c r="J48" i="1"/>
  <c r="G48" i="1" l="1"/>
  <c r="H48" i="1" s="1"/>
  <c r="E48" i="1"/>
  <c r="L48" i="1"/>
  <c r="M48" i="1" s="1"/>
  <c r="I49" i="1" l="1"/>
  <c r="J49" i="1"/>
  <c r="G49" i="1" l="1"/>
  <c r="H49" i="1" s="1"/>
  <c r="E49" i="1"/>
  <c r="L49" i="1"/>
  <c r="M49" i="1" s="1"/>
  <c r="I50" i="1" l="1"/>
  <c r="J50" i="1"/>
  <c r="L50" i="1" l="1"/>
  <c r="M50" i="1" s="1"/>
  <c r="E50" i="1"/>
  <c r="G50" i="1"/>
  <c r="H50" i="1" s="1"/>
  <c r="I51" i="1" s="1"/>
  <c r="G51" i="1" l="1"/>
  <c r="H51" i="1" s="1"/>
  <c r="I52" i="1" s="1"/>
  <c r="E51" i="1"/>
  <c r="G52" i="1" l="1"/>
  <c r="H52" i="1" s="1"/>
  <c r="I53" i="1" s="1"/>
  <c r="E52" i="1"/>
  <c r="G53" i="1" l="1"/>
  <c r="H53" i="1" s="1"/>
  <c r="I54" i="1" s="1"/>
  <c r="E53" i="1"/>
  <c r="E54" i="1" l="1"/>
  <c r="G54" i="1"/>
  <c r="H54" i="1" s="1"/>
  <c r="I55" i="1" s="1"/>
  <c r="G55" i="1" l="1"/>
  <c r="H55" i="1" s="1"/>
  <c r="I56" i="1" s="1"/>
  <c r="E55" i="1"/>
  <c r="E56" i="1" l="1"/>
  <c r="H3" i="1" s="1"/>
  <c r="L3" i="1" s="1"/>
  <c r="O3" i="1" s="1"/>
  <c r="G56" i="1"/>
  <c r="H56" i="1" s="1"/>
  <c r="I57" i="1" s="1"/>
  <c r="G57" i="1" l="1"/>
  <c r="H57" i="1" s="1"/>
  <c r="I58" i="1" s="1"/>
  <c r="E57" i="1"/>
  <c r="G58" i="1" l="1"/>
  <c r="H58" i="1" s="1"/>
  <c r="I59" i="1" s="1"/>
  <c r="E58" i="1"/>
  <c r="E59" i="1" l="1"/>
  <c r="G59" i="1"/>
  <c r="H59" i="1" s="1"/>
  <c r="I60" i="1" s="1"/>
  <c r="L71" i="1"/>
  <c r="M71" i="1" s="1"/>
  <c r="G60" i="1" l="1"/>
  <c r="H60" i="1" s="1"/>
  <c r="I61" i="1" s="1"/>
  <c r="E60" i="1"/>
  <c r="G61" i="1" l="1"/>
  <c r="H61" i="1" s="1"/>
  <c r="I62" i="1" s="1"/>
  <c r="E61" i="1"/>
  <c r="L72" i="1"/>
  <c r="M72" i="1" s="1"/>
  <c r="G62" i="1" l="1"/>
  <c r="H62" i="1" s="1"/>
  <c r="I63" i="1" s="1"/>
  <c r="E62" i="1"/>
  <c r="G63" i="1" l="1"/>
  <c r="H63" i="1" s="1"/>
  <c r="I64" i="1" s="1"/>
  <c r="E63" i="1"/>
  <c r="J73" i="1"/>
  <c r="G64" i="1" l="1"/>
  <c r="H64" i="1" s="1"/>
  <c r="I65" i="1" s="1"/>
  <c r="E64" i="1"/>
  <c r="J74" i="1"/>
  <c r="L73" i="1"/>
  <c r="M73" i="1" s="1"/>
  <c r="E65" i="1" l="1"/>
  <c r="G65" i="1"/>
  <c r="H65" i="1" s="1"/>
  <c r="I66" i="1" s="1"/>
  <c r="J75" i="1"/>
  <c r="L74" i="1"/>
  <c r="M74" i="1" s="1"/>
  <c r="G66" i="1" l="1"/>
  <c r="H66" i="1" s="1"/>
  <c r="I67" i="1" s="1"/>
  <c r="E66" i="1"/>
  <c r="J76" i="1"/>
  <c r="L75" i="1"/>
  <c r="M75" i="1" s="1"/>
  <c r="E67" i="1" l="1"/>
  <c r="G67" i="1"/>
  <c r="H67" i="1" s="1"/>
  <c r="I68" i="1" s="1"/>
  <c r="L76" i="1"/>
  <c r="M76" i="1" s="1"/>
  <c r="E68" i="1" l="1"/>
  <c r="G68" i="1"/>
  <c r="H68" i="1" s="1"/>
  <c r="I69" i="1" s="1"/>
  <c r="G69" i="1" l="1"/>
  <c r="H69" i="1" s="1"/>
  <c r="I70" i="1" s="1"/>
  <c r="E69" i="1"/>
  <c r="E70" i="1" l="1"/>
  <c r="G70" i="1"/>
  <c r="H70" i="1" s="1"/>
  <c r="I71" i="1" s="1"/>
  <c r="E71" i="1" l="1"/>
  <c r="G71" i="1"/>
  <c r="H71" i="1" s="1"/>
  <c r="I72" i="1" s="1"/>
  <c r="E72" i="1" l="1"/>
  <c r="G72" i="1"/>
  <c r="H72" i="1" s="1"/>
  <c r="I73" i="1" s="1"/>
  <c r="G73" i="1" l="1"/>
  <c r="H73" i="1" s="1"/>
  <c r="I74" i="1" s="1"/>
  <c r="E73" i="1"/>
  <c r="G74" i="1" l="1"/>
  <c r="H74" i="1" s="1"/>
  <c r="I75" i="1" s="1"/>
  <c r="E74" i="1"/>
  <c r="G75" i="1" l="1"/>
  <c r="H75" i="1" s="1"/>
  <c r="I76" i="1" s="1"/>
  <c r="E75" i="1"/>
  <c r="G76" i="1" l="1"/>
  <c r="H76" i="1" s="1"/>
  <c r="E76" i="1"/>
  <c r="J77" i="1" l="1"/>
  <c r="I77" i="1"/>
  <c r="G77" i="1" l="1"/>
  <c r="H77" i="1" s="1"/>
  <c r="E77" i="1"/>
  <c r="L77" i="1"/>
  <c r="M77" i="1" s="1"/>
  <c r="J78" i="1" l="1"/>
  <c r="I78" i="1"/>
  <c r="G78" i="1" l="1"/>
  <c r="H78" i="1" s="1"/>
  <c r="E78" i="1"/>
  <c r="L78" i="1"/>
  <c r="M78" i="1" s="1"/>
  <c r="I79" i="1" l="1"/>
  <c r="J79" i="1"/>
  <c r="L79" i="1" l="1"/>
  <c r="M79" i="1" s="1"/>
  <c r="E79" i="1"/>
  <c r="G79" i="1"/>
  <c r="H79" i="1" s="1"/>
  <c r="J80" i="1" l="1"/>
  <c r="I80" i="1"/>
  <c r="G80" i="1" l="1"/>
  <c r="H80" i="1" s="1"/>
  <c r="J81" i="1" s="1"/>
  <c r="E80" i="1"/>
  <c r="L80" i="1"/>
  <c r="M80" i="1" s="1"/>
  <c r="I81" i="1" l="1"/>
  <c r="G81" i="1" s="1"/>
  <c r="H81" i="1" s="1"/>
  <c r="L81" i="1"/>
  <c r="M81" i="1" s="1"/>
  <c r="I82" i="1" l="1"/>
  <c r="J82" i="1"/>
  <c r="L82" i="1" s="1"/>
  <c r="M82" i="1" s="1"/>
  <c r="E81" i="1"/>
  <c r="G82" i="1" l="1"/>
  <c r="H82" i="1" s="1"/>
  <c r="J83" i="1" s="1"/>
  <c r="E82" i="1"/>
  <c r="I83" i="1" l="1"/>
  <c r="G83" i="1" s="1"/>
  <c r="H83" i="1" s="1"/>
  <c r="J84" i="1" s="1"/>
  <c r="L83" i="1"/>
  <c r="M83" i="1" s="1"/>
  <c r="E83" i="1" l="1"/>
  <c r="I84" i="1"/>
  <c r="G84" i="1" s="1"/>
  <c r="H84" i="1" s="1"/>
  <c r="L84" i="1"/>
  <c r="M84" i="1" s="1"/>
  <c r="I85" i="1" l="1"/>
  <c r="J85" i="1"/>
  <c r="E84" i="1"/>
  <c r="E85" i="1" l="1"/>
  <c r="G85" i="1"/>
  <c r="H85" i="1" s="1"/>
  <c r="I86" i="1" s="1"/>
  <c r="J86" i="1"/>
  <c r="L86" i="1" s="1"/>
  <c r="M86" i="1" s="1"/>
  <c r="L85" i="1"/>
  <c r="M85" i="1" s="1"/>
  <c r="E86" i="1" l="1"/>
  <c r="G86" i="1"/>
  <c r="H86" i="1" s="1"/>
  <c r="I87" i="1" l="1"/>
  <c r="J87" i="1"/>
  <c r="J98" i="1"/>
  <c r="E87" i="1" l="1"/>
  <c r="L87" i="1"/>
  <c r="M87" i="1" s="1"/>
  <c r="G87" i="1"/>
  <c r="H87" i="1" s="1"/>
  <c r="I88" i="1" l="1"/>
  <c r="J88" i="1"/>
  <c r="J99" i="1"/>
  <c r="L88" i="1" l="1"/>
  <c r="M88" i="1" s="1"/>
  <c r="E88" i="1"/>
  <c r="G88" i="1"/>
  <c r="H88" i="1" s="1"/>
  <c r="J89" i="1" l="1"/>
  <c r="I89" i="1"/>
  <c r="J100" i="1"/>
  <c r="G89" i="1" l="1"/>
  <c r="H89" i="1" s="1"/>
  <c r="I90" i="1" s="1"/>
  <c r="E89" i="1"/>
  <c r="L89" i="1"/>
  <c r="M89" i="1" s="1"/>
  <c r="J90" i="1" l="1"/>
  <c r="L90" i="1" s="1"/>
  <c r="M90" i="1" s="1"/>
  <c r="E90" i="1" l="1"/>
  <c r="G90" i="1"/>
  <c r="H90" i="1" s="1"/>
  <c r="I91" i="1" s="1"/>
  <c r="J91" i="1"/>
  <c r="E91" i="1" l="1"/>
  <c r="L91" i="1"/>
  <c r="M91" i="1" s="1"/>
  <c r="G91" i="1"/>
  <c r="H91" i="1" s="1"/>
  <c r="I92" i="1" l="1"/>
  <c r="J92" i="1"/>
  <c r="E92" i="1" l="1"/>
  <c r="L92" i="1"/>
  <c r="M92" i="1" s="1"/>
  <c r="G92" i="1"/>
  <c r="H92" i="1" s="1"/>
  <c r="J93" i="1" l="1"/>
  <c r="K93" i="1" s="1"/>
  <c r="K4" i="1" s="1"/>
  <c r="N4" i="1" s="1"/>
  <c r="I93" i="1"/>
  <c r="G93" i="1" l="1"/>
  <c r="H93" i="1" s="1"/>
  <c r="E93" i="1"/>
  <c r="L93" i="1"/>
  <c r="M93" i="1" s="1"/>
  <c r="J4" i="1"/>
  <c r="M4" i="1" s="1"/>
  <c r="J94" i="1" l="1"/>
  <c r="I94" i="1"/>
  <c r="G94" i="1" l="1"/>
  <c r="H94" i="1" s="1"/>
  <c r="J95" i="1" s="1"/>
  <c r="E94" i="1"/>
  <c r="I95" i="1" l="1"/>
  <c r="G95" i="1" s="1"/>
  <c r="H95" i="1" s="1"/>
  <c r="J96" i="1" s="1"/>
  <c r="I96" i="1" l="1"/>
  <c r="G96" i="1" s="1"/>
  <c r="H96" i="1" s="1"/>
  <c r="J97" i="1" s="1"/>
  <c r="E95" i="1"/>
  <c r="E96" i="1" l="1"/>
  <c r="I97" i="1"/>
  <c r="G97" i="1" s="1"/>
  <c r="H97" i="1" s="1"/>
  <c r="I98" i="1" s="1"/>
  <c r="E98" i="1" s="1"/>
  <c r="E97" i="1" l="1"/>
  <c r="G98" i="1"/>
  <c r="H98" i="1" s="1"/>
  <c r="I99" i="1" s="1"/>
  <c r="E99" i="1" s="1"/>
  <c r="G99" i="1" l="1"/>
  <c r="H99" i="1" s="1"/>
  <c r="I100" i="1" s="1"/>
  <c r="E100" i="1" s="1"/>
  <c r="G100" i="1" l="1"/>
  <c r="H100" i="1" s="1"/>
  <c r="I101" i="1" s="1"/>
  <c r="E101" i="1" s="1"/>
  <c r="G101" i="1" l="1"/>
  <c r="H101" i="1" s="1"/>
  <c r="I102" i="1" s="1"/>
  <c r="G102" i="1" s="1"/>
  <c r="H102" i="1" s="1"/>
  <c r="I103" i="1" s="1"/>
  <c r="G103" i="1" s="1"/>
  <c r="H103" i="1" s="1"/>
  <c r="I104" i="1" s="1"/>
  <c r="E103" i="1" l="1"/>
  <c r="E102" i="1"/>
  <c r="E104" i="1"/>
  <c r="G104" i="1"/>
  <c r="H104" i="1" s="1"/>
  <c r="I105" i="1" s="1"/>
  <c r="H4" i="1" l="1"/>
  <c r="L4" i="1" s="1"/>
  <c r="O4" i="1" s="1"/>
  <c r="E105" i="1"/>
  <c r="G105" i="1"/>
  <c r="H105" i="1" s="1"/>
  <c r="I106" i="1" s="1"/>
  <c r="L119" i="1"/>
  <c r="M119" i="1" s="1"/>
  <c r="E106" i="1" l="1"/>
  <c r="G106" i="1"/>
  <c r="H106" i="1" s="1"/>
  <c r="I107" i="1" s="1"/>
  <c r="E107" i="1" l="1"/>
  <c r="G107" i="1"/>
  <c r="H107" i="1" s="1"/>
  <c r="I108" i="1" s="1"/>
  <c r="L120" i="1"/>
  <c r="M120" i="1" s="1"/>
  <c r="E108" i="1" l="1"/>
  <c r="G108" i="1"/>
  <c r="H108" i="1" s="1"/>
  <c r="I109" i="1" s="1"/>
  <c r="E109" i="1" l="1"/>
  <c r="G109" i="1"/>
  <c r="H109" i="1" s="1"/>
  <c r="I110" i="1" s="1"/>
  <c r="E110" i="1" l="1"/>
  <c r="G110" i="1"/>
  <c r="H110" i="1" s="1"/>
  <c r="I111" i="1" s="1"/>
  <c r="G111" i="1" l="1"/>
  <c r="H111" i="1" s="1"/>
  <c r="I112" i="1" s="1"/>
  <c r="E111" i="1"/>
  <c r="J121" i="1"/>
  <c r="G112" i="1" l="1"/>
  <c r="H112" i="1" s="1"/>
  <c r="I113" i="1" s="1"/>
  <c r="E112" i="1"/>
  <c r="J122" i="1"/>
  <c r="L121" i="1"/>
  <c r="M121" i="1" s="1"/>
  <c r="G113" i="1" l="1"/>
  <c r="H113" i="1" s="1"/>
  <c r="I114" i="1" s="1"/>
  <c r="E113" i="1"/>
  <c r="J123" i="1"/>
  <c r="L122" i="1"/>
  <c r="M122" i="1" s="1"/>
  <c r="E114" i="1" l="1"/>
  <c r="G114" i="1"/>
  <c r="H114" i="1" s="1"/>
  <c r="I115" i="1" s="1"/>
  <c r="J124" i="1"/>
  <c r="L123" i="1"/>
  <c r="M123" i="1" s="1"/>
  <c r="G115" i="1" l="1"/>
  <c r="H115" i="1" s="1"/>
  <c r="I116" i="1" s="1"/>
  <c r="E115" i="1"/>
  <c r="L124" i="1"/>
  <c r="M124" i="1" s="1"/>
  <c r="E116" i="1" l="1"/>
  <c r="G116" i="1"/>
  <c r="H116" i="1" s="1"/>
  <c r="I117" i="1" s="1"/>
  <c r="G117" i="1" l="1"/>
  <c r="H117" i="1" s="1"/>
  <c r="I118" i="1" s="1"/>
  <c r="E117" i="1"/>
  <c r="G118" i="1" l="1"/>
  <c r="H118" i="1" s="1"/>
  <c r="I119" i="1" s="1"/>
  <c r="E118" i="1"/>
  <c r="E119" i="1" l="1"/>
  <c r="G119" i="1"/>
  <c r="H119" i="1" s="1"/>
  <c r="I120" i="1" s="1"/>
  <c r="E120" i="1" l="1"/>
  <c r="G120" i="1"/>
  <c r="H120" i="1" s="1"/>
  <c r="I121" i="1" s="1"/>
  <c r="G121" i="1" l="1"/>
  <c r="H121" i="1" s="1"/>
  <c r="I122" i="1" s="1"/>
  <c r="E121" i="1"/>
  <c r="G122" i="1" l="1"/>
  <c r="H122" i="1" s="1"/>
  <c r="I123" i="1" s="1"/>
  <c r="E122" i="1"/>
  <c r="G123" i="1" l="1"/>
  <c r="H123" i="1" s="1"/>
  <c r="I124" i="1" s="1"/>
  <c r="E123" i="1"/>
  <c r="G124" i="1" l="1"/>
  <c r="H124" i="1" s="1"/>
  <c r="E124" i="1"/>
  <c r="J125" i="1" l="1"/>
  <c r="I125" i="1"/>
  <c r="G125" i="1" l="1"/>
  <c r="H125" i="1" s="1"/>
  <c r="J126" i="1" s="1"/>
  <c r="L125" i="1"/>
  <c r="M125" i="1" s="1"/>
  <c r="E125" i="1"/>
  <c r="I126" i="1" l="1"/>
  <c r="G126" i="1" s="1"/>
  <c r="H126" i="1" s="1"/>
  <c r="J127" i="1" s="1"/>
  <c r="L126" i="1"/>
  <c r="M126" i="1" s="1"/>
  <c r="E126" i="1" l="1"/>
  <c r="I127" i="1"/>
  <c r="G127" i="1" s="1"/>
  <c r="H127" i="1" s="1"/>
  <c r="I128" i="1" s="1"/>
  <c r="L127" i="1"/>
  <c r="M127" i="1" s="1"/>
  <c r="E127" i="1" l="1"/>
  <c r="J128" i="1"/>
  <c r="E128" i="1" s="1"/>
  <c r="G128" i="1" l="1"/>
  <c r="H128" i="1" s="1"/>
  <c r="I129" i="1" s="1"/>
  <c r="L128" i="1"/>
  <c r="M128" i="1" s="1"/>
  <c r="J129" i="1" l="1"/>
  <c r="G129" i="1" s="1"/>
  <c r="H129" i="1" s="1"/>
  <c r="I130" i="1" s="1"/>
  <c r="L129" i="1" l="1"/>
  <c r="M129" i="1" s="1"/>
  <c r="E129" i="1"/>
  <c r="J130" i="1"/>
  <c r="E130" i="1" s="1"/>
  <c r="G130" i="1" l="1"/>
  <c r="H130" i="1" s="1"/>
  <c r="I131" i="1" s="1"/>
  <c r="L130" i="1"/>
  <c r="M130" i="1" s="1"/>
  <c r="J131" i="1" l="1"/>
  <c r="L131" i="1" s="1"/>
  <c r="M131" i="1" s="1"/>
  <c r="G131" i="1" l="1"/>
  <c r="H131" i="1" s="1"/>
  <c r="J132" i="1" s="1"/>
  <c r="E131" i="1"/>
  <c r="I132" i="1" l="1"/>
  <c r="G132" i="1" s="1"/>
  <c r="H132" i="1" s="1"/>
  <c r="J133" i="1" s="1"/>
  <c r="L132" i="1"/>
  <c r="M132" i="1" s="1"/>
  <c r="E132" i="1" l="1"/>
  <c r="I133" i="1"/>
  <c r="G133" i="1" s="1"/>
  <c r="H133" i="1" s="1"/>
  <c r="L133" i="1"/>
  <c r="M133" i="1" s="1"/>
  <c r="I134" i="1" l="1"/>
  <c r="J134" i="1"/>
  <c r="E133" i="1"/>
  <c r="E134" i="1" l="1"/>
  <c r="L134" i="1"/>
  <c r="M134" i="1" s="1"/>
  <c r="G134" i="1"/>
  <c r="H134" i="1" s="1"/>
  <c r="I135" i="1" s="1"/>
  <c r="J135" i="1"/>
  <c r="G135" i="1" l="1"/>
  <c r="H135" i="1" s="1"/>
  <c r="J136" i="1" s="1"/>
  <c r="L136" i="1" s="1"/>
  <c r="M136" i="1" s="1"/>
  <c r="E135" i="1"/>
  <c r="L135" i="1"/>
  <c r="M135" i="1" s="1"/>
  <c r="I136" i="1" l="1"/>
  <c r="G136" i="1" s="1"/>
  <c r="H136" i="1" s="1"/>
  <c r="I137" i="1" l="1"/>
  <c r="J137" i="1"/>
  <c r="L137" i="1" s="1"/>
  <c r="M137" i="1" s="1"/>
  <c r="E136" i="1"/>
  <c r="G137" i="1" l="1"/>
  <c r="H137" i="1" s="1"/>
  <c r="I138" i="1" s="1"/>
  <c r="E137" i="1"/>
  <c r="J138" i="1" l="1"/>
  <c r="L138" i="1" s="1"/>
  <c r="M138" i="1" s="1"/>
  <c r="E138" i="1" l="1"/>
  <c r="G138" i="1"/>
  <c r="H138" i="1" s="1"/>
  <c r="J139" i="1" l="1"/>
  <c r="I139" i="1"/>
  <c r="E139" i="1" l="1"/>
  <c r="L139" i="1"/>
  <c r="M139" i="1" s="1"/>
  <c r="G139" i="1"/>
  <c r="H139" i="1" s="1"/>
  <c r="J146" i="1"/>
  <c r="J140" i="1" l="1"/>
  <c r="I140" i="1"/>
  <c r="J147" i="1"/>
  <c r="L140" i="1" l="1"/>
  <c r="M140" i="1" s="1"/>
  <c r="E140" i="1"/>
  <c r="G140" i="1"/>
  <c r="H140" i="1" s="1"/>
  <c r="J141" i="1" l="1"/>
  <c r="K141" i="1" s="1"/>
  <c r="K5" i="1" s="1"/>
  <c r="N5" i="1" s="1"/>
  <c r="I141" i="1"/>
  <c r="J148" i="1"/>
  <c r="G141" i="1" l="1"/>
  <c r="H141" i="1" s="1"/>
  <c r="L141" i="1"/>
  <c r="M141" i="1" s="1"/>
  <c r="E141" i="1"/>
  <c r="J142" i="1" l="1"/>
  <c r="I142" i="1"/>
  <c r="E142" i="1" l="1"/>
  <c r="G142" i="1"/>
  <c r="H142" i="1" s="1"/>
  <c r="I143" i="1" l="1"/>
  <c r="J143" i="1"/>
  <c r="E143" i="1" l="1"/>
  <c r="G143" i="1"/>
  <c r="H143" i="1" s="1"/>
  <c r="J144" i="1" l="1"/>
  <c r="I144" i="1"/>
  <c r="G144" i="1" l="1"/>
  <c r="H144" i="1" s="1"/>
  <c r="I145" i="1" s="1"/>
  <c r="E144" i="1"/>
  <c r="J145" i="1" l="1"/>
  <c r="E145" i="1" s="1"/>
  <c r="G145" i="1" l="1"/>
  <c r="H145" i="1" s="1"/>
  <c r="I146" i="1" s="1"/>
  <c r="E146" i="1" s="1"/>
  <c r="J5" i="1"/>
  <c r="M5" i="1" s="1"/>
  <c r="G146" i="1" l="1"/>
  <c r="H146" i="1" s="1"/>
  <c r="I147" i="1" s="1"/>
  <c r="E147" i="1" s="1"/>
  <c r="G147" i="1" l="1"/>
  <c r="H147" i="1" s="1"/>
  <c r="I148" i="1" s="1"/>
  <c r="G148" i="1" s="1"/>
  <c r="H148" i="1" s="1"/>
  <c r="I149" i="1" s="1"/>
  <c r="E148" i="1" l="1"/>
  <c r="E149" i="1"/>
  <c r="G149" i="1"/>
  <c r="H149" i="1" s="1"/>
  <c r="I150" i="1" s="1"/>
  <c r="G150" i="1" l="1"/>
  <c r="H150" i="1" s="1"/>
  <c r="I151" i="1" s="1"/>
  <c r="E150" i="1"/>
  <c r="E160" i="1"/>
  <c r="G160" i="1"/>
  <c r="H160" i="1" s="1"/>
  <c r="I161" i="1" s="1"/>
  <c r="E151" i="1" l="1"/>
  <c r="G151" i="1"/>
  <c r="H151" i="1" s="1"/>
  <c r="I152" i="1" s="1"/>
  <c r="E161" i="1"/>
  <c r="G161" i="1"/>
  <c r="H161" i="1" s="1"/>
  <c r="I162" i="1" s="1"/>
  <c r="E152" i="1" l="1"/>
  <c r="H5" i="1" s="1"/>
  <c r="L5" i="1" s="1"/>
  <c r="O5" i="1" s="1"/>
  <c r="G152" i="1"/>
  <c r="H152" i="1" s="1"/>
  <c r="I153" i="1" s="1"/>
  <c r="E162" i="1"/>
  <c r="G162" i="1"/>
  <c r="H162" i="1" s="1"/>
  <c r="I163" i="1" s="1"/>
  <c r="E153" i="1" l="1"/>
  <c r="G153" i="1"/>
  <c r="H153" i="1" s="1"/>
  <c r="I154" i="1" s="1"/>
  <c r="E163" i="1"/>
  <c r="G163" i="1"/>
  <c r="H163" i="1" s="1"/>
  <c r="I164" i="1" s="1"/>
  <c r="E154" i="1" l="1"/>
  <c r="G154" i="1"/>
  <c r="H154" i="1" s="1"/>
  <c r="I155" i="1" s="1"/>
  <c r="G164" i="1"/>
  <c r="H164" i="1" s="1"/>
  <c r="I165" i="1" s="1"/>
  <c r="E164" i="1"/>
  <c r="G155" i="1" l="1"/>
  <c r="H155" i="1" s="1"/>
  <c r="I156" i="1" s="1"/>
  <c r="E155" i="1"/>
  <c r="E165" i="1"/>
  <c r="G165" i="1"/>
  <c r="H165" i="1" s="1"/>
  <c r="I166" i="1" s="1"/>
  <c r="G156" i="1" l="1"/>
  <c r="H156" i="1" s="1"/>
  <c r="I157" i="1" s="1"/>
  <c r="E156" i="1"/>
  <c r="E166" i="1"/>
  <c r="G166" i="1"/>
  <c r="H166" i="1" s="1"/>
  <c r="E157" i="1" l="1"/>
  <c r="G157" i="1"/>
  <c r="H157" i="1" s="1"/>
  <c r="I158" i="1" s="1"/>
  <c r="L167" i="1"/>
  <c r="M167" i="1" s="1"/>
  <c r="I167" i="1"/>
  <c r="G167" i="1" s="1"/>
  <c r="H167" i="1" s="1"/>
  <c r="E158" i="1" l="1"/>
  <c r="G158" i="1"/>
  <c r="H158" i="1" s="1"/>
  <c r="I159" i="1" s="1"/>
  <c r="L168" i="1"/>
  <c r="M168" i="1" s="1"/>
  <c r="I168" i="1"/>
  <c r="E168" i="1" s="1"/>
  <c r="E167" i="1"/>
  <c r="G159" i="1" l="1"/>
  <c r="E159" i="1"/>
  <c r="G168" i="1"/>
  <c r="H168" i="1" s="1"/>
  <c r="J169" i="1" l="1"/>
  <c r="I169" i="1"/>
  <c r="G169" i="1" l="1"/>
  <c r="H169" i="1" s="1"/>
  <c r="I170" i="1" s="1"/>
  <c r="J170" i="1"/>
  <c r="E169" i="1"/>
  <c r="L169" i="1"/>
  <c r="M169" i="1" s="1"/>
  <c r="G170" i="1" l="1"/>
  <c r="H170" i="1" s="1"/>
  <c r="I171" i="1" s="1"/>
  <c r="J171" i="1"/>
  <c r="L171" i="1" s="1"/>
  <c r="M171" i="1" s="1"/>
  <c r="L170" i="1"/>
  <c r="M170" i="1" s="1"/>
  <c r="E170" i="1"/>
  <c r="G171" i="1" l="1"/>
  <c r="H171" i="1" s="1"/>
  <c r="I172" i="1" s="1"/>
  <c r="E171" i="1"/>
  <c r="J172" i="1"/>
  <c r="L172" i="1" s="1"/>
  <c r="M172" i="1" s="1"/>
  <c r="G172" i="1" l="1"/>
  <c r="H172" i="1" s="1"/>
  <c r="J173" i="1" s="1"/>
  <c r="L173" i="1" s="1"/>
  <c r="M173" i="1" s="1"/>
  <c r="E172" i="1"/>
  <c r="I173" i="1" l="1"/>
  <c r="G173" i="1" s="1"/>
  <c r="H173" i="1" s="1"/>
  <c r="J174" i="1" s="1"/>
  <c r="L174" i="1" s="1"/>
  <c r="M174" i="1" s="1"/>
  <c r="E173" i="1" l="1"/>
  <c r="I174" i="1"/>
  <c r="G174" i="1" s="1"/>
  <c r="H174" i="1" s="1"/>
  <c r="I175" i="1" l="1"/>
  <c r="J175" i="1"/>
  <c r="L175" i="1" s="1"/>
  <c r="M175" i="1" s="1"/>
  <c r="E174" i="1"/>
  <c r="E175" i="1" l="1"/>
  <c r="G175" i="1"/>
  <c r="H175" i="1" s="1"/>
  <c r="I176" i="1" l="1"/>
  <c r="J176" i="1"/>
  <c r="G176" i="1" l="1"/>
  <c r="H176" i="1" s="1"/>
  <c r="J177" i="1" s="1"/>
  <c r="L176" i="1"/>
  <c r="M176" i="1" s="1"/>
  <c r="E176" i="1"/>
  <c r="I177" i="1" l="1"/>
  <c r="G177" i="1" s="1"/>
  <c r="H177" i="1" s="1"/>
  <c r="L177" i="1"/>
  <c r="M177" i="1" s="1"/>
  <c r="E177" i="1" l="1"/>
  <c r="I178" i="1"/>
  <c r="J178" i="1"/>
  <c r="L178" i="1" l="1"/>
  <c r="M178" i="1" s="1"/>
  <c r="E178" i="1"/>
  <c r="G178" i="1"/>
  <c r="H178" i="1" s="1"/>
  <c r="I179" i="1" l="1"/>
  <c r="J179" i="1"/>
  <c r="G179" i="1" l="1"/>
  <c r="H179" i="1" s="1"/>
  <c r="I180" i="1" s="1"/>
  <c r="E179" i="1"/>
  <c r="L179" i="1"/>
  <c r="M179" i="1" s="1"/>
  <c r="J180" i="1" l="1"/>
  <c r="E180" i="1" s="1"/>
  <c r="L180" i="1" l="1"/>
  <c r="M180" i="1" s="1"/>
  <c r="G180" i="1"/>
  <c r="H180" i="1" s="1"/>
  <c r="I181" i="1" s="1"/>
  <c r="J181" i="1"/>
  <c r="G181" i="1" l="1"/>
  <c r="H181" i="1" s="1"/>
  <c r="J182" i="1" s="1"/>
  <c r="L181" i="1"/>
  <c r="M181" i="1" s="1"/>
  <c r="E181" i="1"/>
  <c r="I182" i="1" l="1"/>
  <c r="G182" i="1" s="1"/>
  <c r="H182" i="1" s="1"/>
  <c r="J183" i="1" s="1"/>
  <c r="L182" i="1"/>
  <c r="M182" i="1" s="1"/>
  <c r="E182" i="1" l="1"/>
  <c r="I183" i="1"/>
  <c r="G183" i="1" s="1"/>
  <c r="H183" i="1" s="1"/>
  <c r="L183" i="1"/>
  <c r="M183" i="1" s="1"/>
  <c r="I184" i="1" l="1"/>
  <c r="J184" i="1"/>
  <c r="E183" i="1"/>
  <c r="G184" i="1" l="1"/>
  <c r="H184" i="1" s="1"/>
  <c r="I185" i="1" s="1"/>
  <c r="E184" i="1"/>
  <c r="L184" i="1"/>
  <c r="M184" i="1" s="1"/>
  <c r="J185" i="1" l="1"/>
  <c r="G185" i="1" s="1"/>
  <c r="H185" i="1" s="1"/>
  <c r="J186" i="1" s="1"/>
  <c r="L185" i="1" l="1"/>
  <c r="M185" i="1" s="1"/>
  <c r="E185" i="1"/>
  <c r="I186" i="1"/>
  <c r="G186" i="1" s="1"/>
  <c r="H186" i="1" s="1"/>
  <c r="I187" i="1" s="1"/>
  <c r="L186" i="1"/>
  <c r="M186" i="1" s="1"/>
  <c r="E186" i="1" l="1"/>
  <c r="J187" i="1"/>
  <c r="G187" i="1" s="1"/>
  <c r="H187" i="1" s="1"/>
  <c r="I188" i="1" s="1"/>
  <c r="J188" i="1" l="1"/>
  <c r="L188" i="1" s="1"/>
  <c r="M188" i="1" s="1"/>
  <c r="E187" i="1"/>
  <c r="L187" i="1"/>
  <c r="M187" i="1" s="1"/>
  <c r="E188" i="1" l="1"/>
  <c r="G188" i="1"/>
  <c r="H188" i="1" s="1"/>
  <c r="J189" i="1" s="1"/>
  <c r="K189" i="1" s="1"/>
  <c r="K6" i="1" s="1"/>
  <c r="N6" i="1" s="1"/>
  <c r="I189" i="1" l="1"/>
  <c r="G189" i="1" s="1"/>
  <c r="H189" i="1" s="1"/>
  <c r="L189" i="1"/>
  <c r="M189" i="1" s="1"/>
  <c r="E189" i="1" l="1"/>
  <c r="I190" i="1"/>
  <c r="J190" i="1"/>
  <c r="E190" i="1" s="1"/>
  <c r="G190" i="1" l="1"/>
  <c r="H190" i="1" s="1"/>
  <c r="J191" i="1" s="1"/>
  <c r="I191" i="1" l="1"/>
  <c r="E191" i="1" s="1"/>
  <c r="G191" i="1" l="1"/>
  <c r="H191" i="1" s="1"/>
  <c r="J192" i="1" s="1"/>
  <c r="I192" i="1" l="1"/>
  <c r="G192" i="1" s="1"/>
  <c r="H192" i="1" s="1"/>
  <c r="J193" i="1" s="1"/>
  <c r="J194" i="1"/>
  <c r="E192" i="1" l="1"/>
  <c r="I193" i="1"/>
  <c r="E193" i="1" s="1"/>
  <c r="G193" i="1" l="1"/>
  <c r="H193" i="1" s="1"/>
  <c r="I194" i="1" s="1"/>
  <c r="E194" i="1" s="1"/>
  <c r="J195" i="1"/>
  <c r="G194" i="1" l="1"/>
  <c r="H194" i="1" s="1"/>
  <c r="I195" i="1" s="1"/>
  <c r="E195" i="1" s="1"/>
  <c r="G195" i="1" l="1"/>
  <c r="H195" i="1" s="1"/>
  <c r="I196" i="1" s="1"/>
  <c r="J196" i="1"/>
  <c r="J6" i="1" s="1"/>
  <c r="M6" i="1" s="1"/>
  <c r="E196" i="1" l="1"/>
  <c r="G196" i="1"/>
  <c r="H196" i="1" s="1"/>
  <c r="I197" i="1" s="1"/>
  <c r="E197" i="1" s="1"/>
  <c r="G197" i="1" l="1"/>
  <c r="H197" i="1" s="1"/>
  <c r="I198" i="1" s="1"/>
  <c r="E198" i="1" s="1"/>
  <c r="G198" i="1" l="1"/>
  <c r="H198" i="1" s="1"/>
  <c r="I199" i="1" s="1"/>
  <c r="E199" i="1" s="1"/>
  <c r="G199" i="1" l="1"/>
  <c r="H199" i="1" s="1"/>
  <c r="I200" i="1" s="1"/>
  <c r="E200" i="1" s="1"/>
  <c r="G200" i="1" l="1"/>
  <c r="H200" i="1" s="1"/>
  <c r="I201" i="1" s="1"/>
  <c r="H6" i="1"/>
  <c r="L6" i="1" s="1"/>
  <c r="O6" i="1" s="1"/>
  <c r="E201" i="1" l="1"/>
  <c r="G201" i="1"/>
  <c r="H201" i="1" s="1"/>
  <c r="I202" i="1" s="1"/>
  <c r="E202" i="1" l="1"/>
  <c r="G202" i="1"/>
  <c r="H202" i="1" s="1"/>
  <c r="I203" i="1" s="1"/>
  <c r="E203" i="1" l="1"/>
  <c r="G203" i="1"/>
  <c r="H203" i="1" s="1"/>
  <c r="I204" i="1" s="1"/>
  <c r="E204" i="1" l="1"/>
  <c r="G204" i="1"/>
  <c r="H204" i="1" s="1"/>
  <c r="I205" i="1" s="1"/>
  <c r="G205" i="1" l="1"/>
  <c r="H205" i="1" s="1"/>
  <c r="I206" i="1" s="1"/>
  <c r="E205" i="1"/>
  <c r="G206" i="1" l="1"/>
  <c r="H206" i="1" s="1"/>
  <c r="I207" i="1" s="1"/>
  <c r="E206" i="1"/>
  <c r="G207" i="1" l="1"/>
  <c r="E207" i="1"/>
  <c r="E208" i="1"/>
  <c r="G208" i="1"/>
  <c r="H208" i="1" s="1"/>
  <c r="I209" i="1" s="1"/>
  <c r="G209" i="1" l="1"/>
  <c r="H209" i="1" s="1"/>
  <c r="I210" i="1" s="1"/>
  <c r="E209" i="1"/>
  <c r="E210" i="1" l="1"/>
  <c r="G210" i="1"/>
  <c r="H210" i="1" s="1"/>
  <c r="I211" i="1" s="1"/>
  <c r="G211" i="1" l="1"/>
  <c r="H211" i="1" s="1"/>
  <c r="I212" i="1" s="1"/>
  <c r="E211" i="1"/>
  <c r="G212" i="1" l="1"/>
  <c r="H212" i="1" s="1"/>
  <c r="I213" i="1" s="1"/>
  <c r="E212" i="1"/>
  <c r="G213" i="1" l="1"/>
  <c r="H213" i="1" s="1"/>
  <c r="I214" i="1" s="1"/>
  <c r="E213" i="1"/>
  <c r="G214" i="1" l="1"/>
  <c r="H214" i="1" s="1"/>
  <c r="I215" i="1" s="1"/>
  <c r="E214" i="1"/>
  <c r="G215" i="1" l="1"/>
  <c r="H215" i="1" s="1"/>
  <c r="I216" i="1" s="1"/>
  <c r="E215" i="1"/>
  <c r="G216" i="1" l="1"/>
  <c r="H216" i="1" s="1"/>
  <c r="I217" i="1" s="1"/>
  <c r="E216" i="1"/>
  <c r="L217" i="1" l="1"/>
  <c r="M217" i="1" s="1"/>
  <c r="G217" i="1" l="1"/>
  <c r="H217" i="1" s="1"/>
  <c r="E217" i="1"/>
  <c r="L218" i="1" l="1"/>
  <c r="M218" i="1" s="1"/>
  <c r="I218" i="1"/>
  <c r="G218" i="1" s="1"/>
  <c r="H218" i="1" s="1"/>
  <c r="J219" i="1" l="1"/>
  <c r="L219" i="1" s="1"/>
  <c r="M219" i="1" s="1"/>
  <c r="I219" i="1"/>
  <c r="E218" i="1"/>
  <c r="E219" i="1" l="1"/>
  <c r="G219" i="1"/>
  <c r="H219" i="1" s="1"/>
  <c r="J220" i="1" l="1"/>
  <c r="I220" i="1"/>
  <c r="G220" i="1" l="1"/>
  <c r="H220" i="1" s="1"/>
  <c r="I221" i="1" s="1"/>
  <c r="J221" i="1"/>
  <c r="E220" i="1"/>
  <c r="L220" i="1"/>
  <c r="M220" i="1" s="1"/>
  <c r="G221" i="1" l="1"/>
  <c r="H221" i="1" s="1"/>
  <c r="I222" i="1" s="1"/>
  <c r="J222" i="1"/>
  <c r="L222" i="1" s="1"/>
  <c r="M222" i="1" s="1"/>
  <c r="E221" i="1"/>
  <c r="L221" i="1"/>
  <c r="M221" i="1" s="1"/>
  <c r="G222" i="1" l="1"/>
  <c r="H222" i="1" s="1"/>
  <c r="I223" i="1" s="1"/>
  <c r="E222" i="1"/>
  <c r="J223" i="1" l="1"/>
  <c r="G223" i="1" s="1"/>
  <c r="H223" i="1" s="1"/>
  <c r="L223" i="1" l="1"/>
  <c r="M223" i="1" s="1"/>
  <c r="E223" i="1"/>
  <c r="J224" i="1"/>
  <c r="L224" i="1" s="1"/>
  <c r="M224" i="1" s="1"/>
  <c r="I224" i="1"/>
  <c r="G224" i="1" l="1"/>
  <c r="H224" i="1" s="1"/>
  <c r="I225" i="1" s="1"/>
  <c r="J225" i="1"/>
  <c r="L225" i="1" s="1"/>
  <c r="M225" i="1" s="1"/>
  <c r="E224" i="1"/>
  <c r="G225" i="1" l="1"/>
  <c r="H225" i="1" s="1"/>
  <c r="I226" i="1" s="1"/>
  <c r="E225" i="1"/>
  <c r="J226" i="1" l="1"/>
  <c r="L226" i="1" s="1"/>
  <c r="M226" i="1" s="1"/>
  <c r="G226" i="1" l="1"/>
  <c r="H226" i="1" s="1"/>
  <c r="J227" i="1" s="1"/>
  <c r="L227" i="1" s="1"/>
  <c r="M227" i="1" s="1"/>
  <c r="E226" i="1"/>
  <c r="I227" i="1" l="1"/>
  <c r="G227" i="1" s="1"/>
  <c r="H227" i="1" s="1"/>
  <c r="J228" i="1" s="1"/>
  <c r="E227" i="1" l="1"/>
  <c r="I228" i="1"/>
  <c r="G228" i="1" s="1"/>
  <c r="H228" i="1" s="1"/>
  <c r="L228" i="1"/>
  <c r="M228" i="1" s="1"/>
  <c r="E228" i="1" l="1"/>
  <c r="J229" i="1"/>
  <c r="L229" i="1" s="1"/>
  <c r="M229" i="1" s="1"/>
  <c r="I229" i="1"/>
  <c r="G229" i="1" l="1"/>
  <c r="H229" i="1" s="1"/>
  <c r="I230" i="1" s="1"/>
  <c r="J230" i="1"/>
  <c r="L230" i="1" s="1"/>
  <c r="M230" i="1" s="1"/>
  <c r="E229" i="1"/>
  <c r="G230" i="1" l="1"/>
  <c r="H230" i="1" s="1"/>
  <c r="I231" i="1" s="1"/>
  <c r="J231" i="1"/>
  <c r="L231" i="1" s="1"/>
  <c r="M231" i="1" s="1"/>
  <c r="E230" i="1"/>
  <c r="G231" i="1" l="1"/>
  <c r="H231" i="1" s="1"/>
  <c r="I232" i="1" s="1"/>
  <c r="E231" i="1"/>
  <c r="J232" i="1" l="1"/>
  <c r="G232" i="1" s="1"/>
  <c r="H232" i="1" s="1"/>
  <c r="J233" i="1" s="1"/>
  <c r="L232" i="1" l="1"/>
  <c r="M232" i="1" s="1"/>
  <c r="E232" i="1"/>
  <c r="I233" i="1"/>
  <c r="G233" i="1" s="1"/>
  <c r="H233" i="1" s="1"/>
  <c r="L233" i="1"/>
  <c r="M233" i="1" s="1"/>
  <c r="E233" i="1" l="1"/>
  <c r="J234" i="1"/>
  <c r="I234" i="1"/>
  <c r="G234" i="1" l="1"/>
  <c r="H234" i="1" s="1"/>
  <c r="J235" i="1" s="1"/>
  <c r="E234" i="1"/>
  <c r="L234" i="1"/>
  <c r="M234" i="1" s="1"/>
  <c r="I235" i="1" l="1"/>
  <c r="E235" i="1" s="1"/>
  <c r="L235" i="1"/>
  <c r="M235" i="1" s="1"/>
  <c r="G235" i="1" l="1"/>
  <c r="H235" i="1" s="1"/>
  <c r="I236" i="1" s="1"/>
  <c r="J236" i="1"/>
  <c r="E236" i="1" l="1"/>
  <c r="L236" i="1"/>
  <c r="M236" i="1" s="1"/>
  <c r="G236" i="1"/>
  <c r="H236" i="1" s="1"/>
  <c r="I237" i="1" s="1"/>
  <c r="J237" i="1"/>
  <c r="K237" i="1" s="1"/>
  <c r="E237" i="1" l="1"/>
  <c r="L237" i="1"/>
  <c r="M237" i="1" s="1"/>
  <c r="K7" i="1"/>
  <c r="N7" i="1" s="1"/>
  <c r="G237" i="1"/>
  <c r="H237" i="1" s="1"/>
  <c r="J238" i="1" l="1"/>
  <c r="I238" i="1"/>
  <c r="E238" i="1" l="1"/>
  <c r="G238" i="1"/>
  <c r="H238" i="1" s="1"/>
  <c r="J239" i="1" l="1"/>
  <c r="I239" i="1"/>
  <c r="G239" i="1" l="1"/>
  <c r="H239" i="1" s="1"/>
  <c r="I240" i="1" s="1"/>
  <c r="J240" i="1"/>
  <c r="E239" i="1"/>
  <c r="G240" i="1" l="1"/>
  <c r="H240" i="1" s="1"/>
  <c r="I241" i="1" s="1"/>
  <c r="J241" i="1"/>
  <c r="E240" i="1"/>
  <c r="E241" i="1" l="1"/>
  <c r="G241" i="1"/>
  <c r="H241" i="1" s="1"/>
  <c r="J242" i="1" l="1"/>
  <c r="I242" i="1"/>
  <c r="E242" i="1" l="1"/>
  <c r="G242" i="1"/>
  <c r="H242" i="1" s="1"/>
  <c r="I243" i="1" s="1"/>
  <c r="J7" i="1"/>
  <c r="M7" i="1" s="1"/>
  <c r="G243" i="1" l="1"/>
  <c r="H243" i="1" s="1"/>
  <c r="I244" i="1" s="1"/>
  <c r="E243" i="1"/>
  <c r="E244" i="1" l="1"/>
  <c r="G244" i="1"/>
  <c r="H244" i="1" s="1"/>
  <c r="I245" i="1" s="1"/>
  <c r="G245" i="1" l="1"/>
  <c r="H245" i="1" s="1"/>
  <c r="I246" i="1" s="1"/>
  <c r="E245" i="1"/>
  <c r="E246" i="1" l="1"/>
  <c r="G246" i="1"/>
  <c r="H246" i="1" s="1"/>
  <c r="I247" i="1" s="1"/>
  <c r="E247" i="1" l="1"/>
  <c r="G247" i="1"/>
  <c r="H247" i="1" s="1"/>
  <c r="I248" i="1" s="1"/>
  <c r="E248" i="1" l="1"/>
  <c r="G248" i="1"/>
  <c r="H248" i="1" s="1"/>
  <c r="I249" i="1" s="1"/>
  <c r="H7" i="1" l="1"/>
  <c r="L7" i="1" s="1"/>
  <c r="O7" i="1" s="1"/>
  <c r="E249" i="1" l="1"/>
  <c r="G249" i="1"/>
  <c r="H249" i="1" s="1"/>
  <c r="I250" i="1" s="1"/>
  <c r="G250" i="1" l="1"/>
  <c r="H250" i="1" s="1"/>
  <c r="I251" i="1" s="1"/>
  <c r="E250" i="1"/>
  <c r="E251" i="1" l="1"/>
  <c r="G251" i="1"/>
  <c r="H251" i="1" s="1"/>
  <c r="I252" i="1" s="1"/>
  <c r="E252" i="1" l="1"/>
  <c r="G252" i="1"/>
  <c r="H252" i="1" s="1"/>
  <c r="I253" i="1" s="1"/>
  <c r="E253" i="1" l="1"/>
  <c r="G253" i="1"/>
  <c r="H253" i="1" s="1"/>
  <c r="I254" i="1" s="1"/>
  <c r="G254" i="1" l="1"/>
  <c r="H254" i="1" s="1"/>
  <c r="I255" i="1" s="1"/>
  <c r="E254" i="1"/>
  <c r="G255" i="1" l="1"/>
  <c r="E255" i="1"/>
  <c r="E256" i="1"/>
  <c r="G256" i="1"/>
  <c r="H256" i="1" s="1"/>
  <c r="I257" i="1" s="1"/>
  <c r="G257" i="1" l="1"/>
  <c r="H257" i="1" s="1"/>
  <c r="I258" i="1" s="1"/>
  <c r="E257" i="1"/>
  <c r="E258" i="1" l="1"/>
  <c r="G258" i="1"/>
  <c r="H258" i="1" s="1"/>
  <c r="I259" i="1" s="1"/>
  <c r="E259" i="1" l="1"/>
  <c r="G259" i="1"/>
  <c r="H259" i="1" s="1"/>
  <c r="I260" i="1" s="1"/>
  <c r="G260" i="1" l="1"/>
  <c r="H260" i="1" s="1"/>
  <c r="I261" i="1" s="1"/>
  <c r="E260" i="1"/>
  <c r="G261" i="1" l="1"/>
  <c r="H261" i="1" s="1"/>
  <c r="I262" i="1" s="1"/>
  <c r="E261" i="1"/>
  <c r="E262" i="1" l="1"/>
  <c r="G262" i="1"/>
  <c r="H262" i="1" s="1"/>
  <c r="I263" i="1" s="1"/>
  <c r="E263" i="1" l="1"/>
  <c r="G263" i="1"/>
  <c r="H263" i="1" s="1"/>
  <c r="I264" i="1" s="1"/>
  <c r="G264" i="1" l="1"/>
  <c r="H264" i="1" s="1"/>
  <c r="E264" i="1"/>
  <c r="J265" i="1" l="1"/>
  <c r="L265" i="1" s="1"/>
  <c r="M265" i="1" s="1"/>
  <c r="I265" i="1"/>
  <c r="G265" i="1" l="1"/>
  <c r="H265" i="1" s="1"/>
  <c r="I266" i="1" s="1"/>
  <c r="J266" i="1"/>
  <c r="L266" i="1" s="1"/>
  <c r="M266" i="1" s="1"/>
  <c r="E265" i="1"/>
  <c r="E266" i="1" l="1"/>
  <c r="G266" i="1"/>
  <c r="H266" i="1" s="1"/>
  <c r="J267" i="1" l="1"/>
  <c r="L267" i="1" s="1"/>
  <c r="M267" i="1" s="1"/>
  <c r="I267" i="1"/>
  <c r="G267" i="1" l="1"/>
  <c r="H267" i="1" s="1"/>
  <c r="I268" i="1" s="1"/>
  <c r="E267" i="1"/>
  <c r="J268" i="1"/>
  <c r="L268" i="1" s="1"/>
  <c r="M268" i="1" s="1"/>
  <c r="G268" i="1" l="1"/>
  <c r="H268" i="1" s="1"/>
  <c r="I269" i="1" s="1"/>
  <c r="J269" i="1"/>
  <c r="L269" i="1" s="1"/>
  <c r="M269" i="1" s="1"/>
  <c r="E268" i="1"/>
  <c r="G269" i="1" l="1"/>
  <c r="H269" i="1" s="1"/>
  <c r="I270" i="1" s="1"/>
  <c r="J270" i="1"/>
  <c r="L270" i="1" s="1"/>
  <c r="M270" i="1" s="1"/>
  <c r="E269" i="1"/>
  <c r="E270" i="1" l="1"/>
  <c r="G270" i="1"/>
  <c r="H270" i="1" s="1"/>
  <c r="I271" i="1" s="1"/>
  <c r="J271" i="1"/>
  <c r="L271" i="1" s="1"/>
  <c r="M271" i="1" s="1"/>
  <c r="G271" i="1" l="1"/>
  <c r="H271" i="1" s="1"/>
  <c r="J272" i="1" s="1"/>
  <c r="E271" i="1"/>
  <c r="I272" i="1" l="1"/>
  <c r="G272" i="1" s="1"/>
  <c r="H272" i="1" s="1"/>
  <c r="J273" i="1" s="1"/>
  <c r="L272" i="1"/>
  <c r="M272" i="1" s="1"/>
  <c r="E272" i="1" l="1"/>
  <c r="I273" i="1"/>
  <c r="E273" i="1" s="1"/>
  <c r="L273" i="1"/>
  <c r="M273" i="1" s="1"/>
  <c r="G273" i="1" l="1"/>
  <c r="H273" i="1" s="1"/>
  <c r="J274" i="1" s="1"/>
  <c r="I274" i="1" l="1"/>
  <c r="G274" i="1" s="1"/>
  <c r="H274" i="1" s="1"/>
  <c r="L274" i="1"/>
  <c r="M274" i="1" s="1"/>
  <c r="I275" i="1" l="1"/>
  <c r="J275" i="1"/>
  <c r="E274" i="1"/>
  <c r="E275" i="1" l="1"/>
  <c r="G275" i="1"/>
  <c r="H275" i="1" s="1"/>
  <c r="I276" i="1" s="1"/>
  <c r="L275" i="1"/>
  <c r="M275" i="1" s="1"/>
  <c r="J276" i="1"/>
  <c r="G276" i="1" l="1"/>
  <c r="H276" i="1" s="1"/>
  <c r="I277" i="1" s="1"/>
  <c r="J277" i="1"/>
  <c r="L276" i="1"/>
  <c r="M276" i="1" s="1"/>
  <c r="E276" i="1"/>
  <c r="E277" i="1" l="1"/>
  <c r="L277" i="1"/>
  <c r="M277" i="1" s="1"/>
  <c r="G277" i="1"/>
  <c r="H277" i="1" s="1"/>
  <c r="J278" i="1" l="1"/>
  <c r="I278" i="1"/>
  <c r="G278" i="1" l="1"/>
  <c r="H278" i="1" s="1"/>
  <c r="J279" i="1"/>
  <c r="I279" i="1"/>
  <c r="L278" i="1"/>
  <c r="M278" i="1" s="1"/>
  <c r="E278" i="1"/>
  <c r="G279" i="1" l="1"/>
  <c r="H279" i="1" s="1"/>
  <c r="J280" i="1"/>
  <c r="I280" i="1"/>
  <c r="E279" i="1"/>
  <c r="L279" i="1"/>
  <c r="M279" i="1" s="1"/>
  <c r="L280" i="1" l="1"/>
  <c r="M280" i="1" s="1"/>
  <c r="E280" i="1"/>
  <c r="G280" i="1"/>
  <c r="H280" i="1" s="1"/>
  <c r="J281" i="1" l="1"/>
  <c r="I281" i="1"/>
  <c r="G281" i="1" l="1"/>
  <c r="H281" i="1" s="1"/>
  <c r="I282" i="1" s="1"/>
  <c r="J282" i="1"/>
  <c r="L281" i="1"/>
  <c r="M281" i="1" s="1"/>
  <c r="E281" i="1"/>
  <c r="E282" i="1" l="1"/>
  <c r="L282" i="1"/>
  <c r="M282" i="1" s="1"/>
  <c r="G282" i="1"/>
  <c r="H282" i="1" s="1"/>
  <c r="J283" i="1" l="1"/>
  <c r="I283" i="1"/>
  <c r="G283" i="1" l="1"/>
  <c r="H283" i="1" s="1"/>
  <c r="J284" i="1" s="1"/>
  <c r="L284" i="1" s="1"/>
  <c r="M284" i="1" s="1"/>
  <c r="E283" i="1"/>
  <c r="L283" i="1"/>
  <c r="M283" i="1" s="1"/>
  <c r="I284" i="1" l="1"/>
  <c r="G284" i="1" s="1"/>
  <c r="H284" i="1" s="1"/>
  <c r="J285" i="1" s="1"/>
  <c r="E284" i="1" l="1"/>
  <c r="I285" i="1"/>
  <c r="E285" i="1" s="1"/>
  <c r="K285" i="1"/>
  <c r="L285" i="1"/>
  <c r="M285" i="1" s="1"/>
  <c r="K8" i="1"/>
  <c r="N8" i="1" s="1"/>
  <c r="G285" i="1" l="1"/>
  <c r="H285" i="1" s="1"/>
  <c r="I286" i="1" s="1"/>
  <c r="J286" i="1"/>
  <c r="G286" i="1" l="1"/>
  <c r="H286" i="1" s="1"/>
  <c r="J287" i="1" s="1"/>
  <c r="E286" i="1"/>
  <c r="I287" i="1" l="1"/>
  <c r="E287" i="1" s="1"/>
  <c r="G287" i="1" l="1"/>
  <c r="H287" i="1" s="1"/>
  <c r="I288" i="1" s="1"/>
  <c r="J288" i="1"/>
  <c r="E288" i="1" l="1"/>
  <c r="G288" i="1"/>
  <c r="H288" i="1" s="1"/>
  <c r="J289" i="1" l="1"/>
  <c r="I289" i="1"/>
  <c r="E289" i="1" l="1"/>
  <c r="G289" i="1"/>
  <c r="H289" i="1" s="1"/>
  <c r="J290" i="1" l="1"/>
  <c r="J8" i="1" s="1"/>
  <c r="M8" i="1" s="1"/>
  <c r="I290" i="1"/>
  <c r="E290" i="1" l="1"/>
  <c r="G290" i="1"/>
  <c r="H290" i="1" s="1"/>
  <c r="I291" i="1" s="1"/>
  <c r="G291" i="1" l="1"/>
  <c r="H291" i="1" s="1"/>
  <c r="I292" i="1" s="1"/>
  <c r="E291" i="1"/>
  <c r="E292" i="1" l="1"/>
  <c r="G292" i="1"/>
  <c r="H292" i="1" s="1"/>
  <c r="I293" i="1" s="1"/>
  <c r="E293" i="1" l="1"/>
  <c r="G293" i="1"/>
  <c r="H293" i="1" s="1"/>
  <c r="I294" i="1" s="1"/>
  <c r="E294" i="1" l="1"/>
  <c r="G294" i="1"/>
  <c r="H294" i="1" s="1"/>
  <c r="I295" i="1" s="1"/>
  <c r="E295" i="1" l="1"/>
  <c r="G295" i="1"/>
  <c r="H295" i="1" s="1"/>
  <c r="I296" i="1" s="1"/>
  <c r="G296" i="1" l="1"/>
  <c r="H296" i="1" s="1"/>
  <c r="I297" i="1" s="1"/>
  <c r="E296" i="1"/>
  <c r="H8" i="1" l="1"/>
  <c r="L8" i="1" s="1"/>
  <c r="O8" i="1" s="1"/>
  <c r="G297" i="1" l="1"/>
  <c r="H297" i="1" s="1"/>
  <c r="I298" i="1" s="1"/>
  <c r="E297" i="1"/>
  <c r="G298" i="1" l="1"/>
  <c r="H298" i="1" s="1"/>
  <c r="I299" i="1" s="1"/>
  <c r="E298" i="1"/>
  <c r="G299" i="1" l="1"/>
  <c r="H299" i="1" s="1"/>
  <c r="I300" i="1" s="1"/>
  <c r="E299" i="1"/>
  <c r="E300" i="1" l="1"/>
  <c r="G300" i="1"/>
  <c r="H300" i="1" s="1"/>
  <c r="I301" i="1" s="1"/>
  <c r="E301" i="1" l="1"/>
  <c r="G301" i="1"/>
  <c r="H301" i="1" s="1"/>
  <c r="I302" i="1" s="1"/>
  <c r="E302" i="1" l="1"/>
  <c r="G302" i="1"/>
  <c r="H302" i="1" s="1"/>
  <c r="L313" i="1" l="1"/>
  <c r="M313" i="1" s="1"/>
  <c r="L314" i="1" l="1"/>
  <c r="M314" i="1" s="1"/>
  <c r="L315" i="1" l="1"/>
  <c r="M315" i="1" s="1"/>
  <c r="L316" i="1" l="1"/>
  <c r="M316" i="1" s="1"/>
  <c r="J317" i="1" l="1"/>
  <c r="L317" i="1" l="1"/>
  <c r="M317" i="1" s="1"/>
  <c r="J318" i="1"/>
  <c r="J319" i="1" l="1"/>
  <c r="L318" i="1"/>
  <c r="M318" i="1" s="1"/>
  <c r="J320" i="1" l="1"/>
  <c r="L319" i="1"/>
  <c r="M319" i="1" s="1"/>
  <c r="J321" i="1" l="1"/>
  <c r="L321" i="1" s="1"/>
  <c r="M321" i="1" s="1"/>
  <c r="L320" i="1"/>
  <c r="M320" i="1" s="1"/>
  <c r="J333" i="1" l="1"/>
  <c r="L333" i="1" l="1"/>
  <c r="M333" i="1" s="1"/>
  <c r="J334" i="1" l="1"/>
  <c r="J335" i="1" l="1"/>
  <c r="J336" i="1" l="1"/>
  <c r="J337" i="1" l="1"/>
  <c r="J338" i="1" l="1"/>
  <c r="J339" i="1" l="1"/>
  <c r="J340" i="1" l="1"/>
  <c r="I303" i="1"/>
  <c r="G303" i="1" s="1"/>
  <c r="I304" i="1"/>
  <c r="E304" i="1" s="1"/>
  <c r="E303" i="1" l="1"/>
  <c r="G304" i="1"/>
  <c r="H304" i="1" s="1"/>
  <c r="I305" i="1" l="1"/>
  <c r="G305" i="1" l="1"/>
  <c r="E305" i="1"/>
  <c r="H305" i="1" l="1"/>
  <c r="I306" i="1" l="1"/>
  <c r="E306" i="1" l="1"/>
  <c r="G306" i="1"/>
  <c r="H306" i="1" l="1"/>
  <c r="I307" i="1" l="1"/>
  <c r="G307" i="1" l="1"/>
  <c r="E307" i="1"/>
  <c r="H307" i="1" l="1"/>
  <c r="I308" i="1" l="1"/>
  <c r="G308" i="1" l="1"/>
  <c r="E308" i="1"/>
  <c r="H308" i="1" l="1"/>
  <c r="I309" i="1" l="1"/>
  <c r="G309" i="1" l="1"/>
  <c r="H309" i="1" s="1"/>
  <c r="E309" i="1"/>
  <c r="I310" i="1" l="1"/>
  <c r="E310" i="1" l="1"/>
  <c r="G310" i="1"/>
  <c r="H310" i="1" s="1"/>
  <c r="I311" i="1" l="1"/>
  <c r="E311" i="1" l="1"/>
  <c r="G311" i="1"/>
  <c r="H311" i="1" s="1"/>
  <c r="I312" i="1" l="1"/>
  <c r="G312" i="1" l="1"/>
  <c r="H312" i="1" s="1"/>
  <c r="E312" i="1"/>
  <c r="I313" i="1" l="1"/>
  <c r="E313" i="1" l="1"/>
  <c r="G313" i="1"/>
  <c r="H313" i="1" s="1"/>
  <c r="I314" i="1" l="1"/>
  <c r="G314" i="1" l="1"/>
  <c r="H314" i="1" s="1"/>
  <c r="E314" i="1"/>
  <c r="I315" i="1" l="1"/>
  <c r="E315" i="1" l="1"/>
  <c r="G315" i="1"/>
  <c r="H315" i="1" s="1"/>
  <c r="I316" i="1" l="1"/>
  <c r="G316" i="1" l="1"/>
  <c r="H316" i="1" s="1"/>
  <c r="E316" i="1"/>
  <c r="I317" i="1" l="1"/>
  <c r="E317" i="1" l="1"/>
  <c r="G317" i="1"/>
  <c r="H317" i="1" s="1"/>
  <c r="I318" i="1" l="1"/>
  <c r="E318" i="1" l="1"/>
  <c r="G318" i="1"/>
  <c r="H318" i="1" s="1"/>
  <c r="I319" i="1" l="1"/>
  <c r="G319" i="1" l="1"/>
  <c r="H319" i="1" s="1"/>
  <c r="E319" i="1"/>
  <c r="I320" i="1" l="1"/>
  <c r="E320" i="1" l="1"/>
  <c r="G320" i="1"/>
  <c r="H320" i="1" s="1"/>
  <c r="I321" i="1" l="1"/>
  <c r="G321" i="1" l="1"/>
  <c r="H321" i="1" s="1"/>
  <c r="E321" i="1"/>
  <c r="J322" i="1" l="1"/>
  <c r="I322" i="1"/>
  <c r="G322" i="1" l="1"/>
  <c r="H322" i="1" s="1"/>
  <c r="J323" i="1" s="1"/>
  <c r="L322" i="1"/>
  <c r="M322" i="1" s="1"/>
  <c r="E322" i="1"/>
  <c r="I323" i="1" l="1"/>
  <c r="G323" i="1" s="1"/>
  <c r="H323" i="1" s="1"/>
  <c r="L323" i="1"/>
  <c r="M323" i="1" s="1"/>
  <c r="E323" i="1" l="1"/>
  <c r="I324" i="1"/>
  <c r="J324" i="1"/>
  <c r="G324" i="1" s="1"/>
  <c r="H324" i="1" s="1"/>
  <c r="L324" i="1" l="1"/>
  <c r="M324" i="1" s="1"/>
  <c r="J325" i="1"/>
  <c r="E325" i="1" s="1"/>
  <c r="I325" i="1"/>
  <c r="E324" i="1"/>
  <c r="L325" i="1" l="1"/>
  <c r="M325" i="1" s="1"/>
  <c r="G325" i="1"/>
  <c r="H325" i="1" s="1"/>
  <c r="I326" i="1" s="1"/>
  <c r="J326" i="1"/>
  <c r="L326" i="1" l="1"/>
  <c r="M326" i="1" s="1"/>
  <c r="E326" i="1"/>
  <c r="G326" i="1"/>
  <c r="H326" i="1" s="1"/>
  <c r="J327" i="1" l="1"/>
  <c r="I327" i="1"/>
  <c r="G327" i="1" l="1"/>
  <c r="H327" i="1" s="1"/>
  <c r="E327" i="1"/>
  <c r="L327" i="1"/>
  <c r="M327" i="1" s="1"/>
  <c r="J328" i="1" l="1"/>
  <c r="I328" i="1"/>
  <c r="G328" i="1" l="1"/>
  <c r="H328" i="1" s="1"/>
  <c r="I329" i="1" s="1"/>
  <c r="L328" i="1"/>
  <c r="M328" i="1" s="1"/>
  <c r="E328" i="1"/>
  <c r="J329" i="1" l="1"/>
  <c r="L329" i="1" s="1"/>
  <c r="M329" i="1" s="1"/>
  <c r="E329" i="1" l="1"/>
  <c r="G329" i="1"/>
  <c r="H329" i="1" s="1"/>
  <c r="I330" i="1" s="1"/>
  <c r="J330" i="1"/>
  <c r="G330" i="1" l="1"/>
  <c r="H330" i="1" s="1"/>
  <c r="L330" i="1"/>
  <c r="M330" i="1" s="1"/>
  <c r="E330" i="1"/>
  <c r="I331" i="1" l="1"/>
  <c r="J331" i="1"/>
  <c r="G331" i="1" l="1"/>
  <c r="H331" i="1" s="1"/>
  <c r="I332" i="1" s="1"/>
  <c r="J332" i="1"/>
  <c r="L331" i="1"/>
  <c r="M331" i="1" s="1"/>
  <c r="E331" i="1"/>
  <c r="E332" i="1" l="1"/>
  <c r="L332" i="1"/>
  <c r="M332" i="1" s="1"/>
  <c r="J9" i="1"/>
  <c r="M9" i="1" s="1"/>
  <c r="G332" i="1"/>
  <c r="H332" i="1" s="1"/>
  <c r="K333" i="1" l="1"/>
  <c r="K9" i="1" s="1"/>
  <c r="N9" i="1" s="1"/>
  <c r="I333" i="1"/>
  <c r="G333" i="1" l="1"/>
  <c r="H333" i="1" s="1"/>
  <c r="E333" i="1"/>
  <c r="I334" i="1" l="1"/>
  <c r="G334" i="1" l="1"/>
  <c r="H334" i="1" s="1"/>
  <c r="E334" i="1"/>
  <c r="I335" i="1" l="1"/>
  <c r="E335" i="1" l="1"/>
  <c r="G335" i="1"/>
  <c r="H335" i="1" s="1"/>
  <c r="I336" i="1" l="1"/>
  <c r="G336" i="1" l="1"/>
  <c r="H336" i="1" s="1"/>
  <c r="E336" i="1"/>
  <c r="I337" i="1" l="1"/>
  <c r="G337" i="1" l="1"/>
  <c r="H337" i="1" s="1"/>
  <c r="E337" i="1"/>
  <c r="I338" i="1" l="1"/>
  <c r="E338" i="1" l="1"/>
  <c r="G338" i="1"/>
  <c r="H338" i="1" s="1"/>
  <c r="I339" i="1" l="1"/>
  <c r="E339" i="1" l="1"/>
  <c r="G339" i="1"/>
  <c r="H339" i="1" s="1"/>
  <c r="I340" i="1" l="1"/>
  <c r="E340" i="1" l="1"/>
  <c r="G340" i="1"/>
  <c r="H340" i="1" s="1"/>
  <c r="I341" i="1" l="1"/>
  <c r="E341" i="1" l="1"/>
  <c r="G341" i="1"/>
  <c r="H341" i="1" s="1"/>
  <c r="I342" i="1" l="1"/>
  <c r="G342" i="1" l="1"/>
  <c r="H342" i="1" s="1"/>
  <c r="E342" i="1"/>
  <c r="I343" i="1" l="1"/>
  <c r="E343" i="1" l="1"/>
  <c r="G343" i="1"/>
  <c r="H343" i="1" s="1"/>
  <c r="I344" i="1" l="1"/>
  <c r="G344" i="1" l="1"/>
  <c r="H344" i="1" s="1"/>
  <c r="E344" i="1"/>
  <c r="H9" i="1" l="1"/>
  <c r="L9" i="1" s="1"/>
  <c r="O9" i="1" s="1"/>
  <c r="O10" i="1" s="1"/>
  <c r="I345" i="1"/>
  <c r="G345" i="1" l="1"/>
  <c r="H345" i="1" s="1"/>
  <c r="E345" i="1"/>
  <c r="I346" i="1" l="1"/>
  <c r="G346" i="1" l="1"/>
  <c r="H346" i="1" s="1"/>
  <c r="E346" i="1"/>
  <c r="I347" i="1" l="1"/>
  <c r="G347" i="1" l="1"/>
  <c r="H347" i="1" s="1"/>
  <c r="E347" i="1"/>
  <c r="I348" i="1" l="1"/>
  <c r="G348" i="1" l="1"/>
  <c r="H348" i="1" s="1"/>
  <c r="E348" i="1"/>
  <c r="I349" i="1" l="1"/>
  <c r="E349" i="1" l="1"/>
  <c r="G349" i="1"/>
  <c r="H349" i="1" s="1"/>
  <c r="I350" i="1" l="1"/>
  <c r="E350" i="1" l="1"/>
  <c r="G350" i="1"/>
  <c r="O11" i="1" l="1"/>
  <c r="O12" i="1"/>
  <c r="H350" i="1"/>
  <c r="O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<sst xmlns="http://schemas.openxmlformats.org/spreadsheetml/2006/main" count="1292" uniqueCount="48">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</sst>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1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0" fillId="33" borderId="32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34" borderId="27" xfId="0" applyNumberFormat="1" applyFill="1" applyBorder="1"/>
    <xf numFmtId="0" fontId="16" fillId="38" borderId="38" xfId="0" applyFont="1" applyFill="1" applyBorder="1" applyAlignment="1">
      <alignment horizontal="center"/>
    </xf>
    <xf numFmtId="22" fontId="0" fillId="38" borderId="37" xfId="0" applyNumberFormat="1" applyFill="1" applyBorder="1"/>
    <xf numFmtId="0" fontId="0" fillId="38" borderId="39" xfId="0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0" fontId="0" fillId="38" borderId="41" xfId="0" applyFill="1" applyBorder="1"/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0" fontId="13" fillId="35" borderId="0" xfId="0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44" xfId="0" applyFont="1" applyBorder="1"/>
    <xf numFmtId="0" fontId="0" fillId="0" borderId="44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3" fillId="35" borderId="0" xfId="0" applyFont="1" applyFill="1" applyAlignment="1">
      <alignment wrapText="1"/>
    </xf>
    <xf numFmtId="0" fontId="13" fillId="35" borderId="43" xfId="0" applyFont="1" applyFill="1" applyBorder="1" applyAlignment="1">
      <alignment wrapText="1"/>
    </xf>
    <xf numFmtId="0" fontId="13" fillId="35" borderId="0" xfId="0" applyFont="1" applyFill="1" applyAlignment="1">
      <alignment horizontal="left"/>
    </xf>
    <xf numFmtId="0" fontId="16" fillId="41" borderId="22" xfId="0" applyFont="1" applyFill="1" applyBorder="1" applyAlignment="1">
      <alignment horizontal="center"/>
    </xf>
    <xf numFmtId="22" fontId="0" fillId="41" borderId="23" xfId="0" applyNumberFormat="1" applyFill="1" applyBorder="1"/>
    <xf numFmtId="0" fontId="0" fillId="41" borderId="24" xfId="0" applyFill="1" applyBorder="1" applyAlignment="1">
      <alignment horizontal="center"/>
    </xf>
    <xf numFmtId="164" fontId="0" fillId="41" borderId="25" xfId="0" applyNumberFormat="1" applyFill="1" applyBorder="1" applyAlignment="1">
      <alignment horizontal="center"/>
    </xf>
    <xf numFmtId="0" fontId="0" fillId="41" borderId="26" xfId="0" applyFill="1" applyBorder="1"/>
    <xf numFmtId="164" fontId="0" fillId="41" borderId="22" xfId="0" applyNumberFormat="1" applyFill="1" applyBorder="1"/>
    <xf numFmtId="164" fontId="0" fillId="41" borderId="22" xfId="0" applyNumberFormat="1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2" borderId="22" xfId="0" applyFont="1" applyFill="1" applyBorder="1" applyAlignment="1">
      <alignment horizontal="center"/>
    </xf>
    <xf numFmtId="22" fontId="0" fillId="42" borderId="23" xfId="0" applyNumberFormat="1" applyFill="1" applyBorder="1"/>
    <xf numFmtId="0" fontId="0" fillId="42" borderId="24" xfId="0" applyFill="1" applyBorder="1" applyAlignment="1">
      <alignment horizontal="center"/>
    </xf>
    <xf numFmtId="164" fontId="0" fillId="42" borderId="25" xfId="0" applyNumberFormat="1" applyFill="1" applyBorder="1" applyAlignment="1">
      <alignment horizontal="center"/>
    </xf>
    <xf numFmtId="0" fontId="0" fillId="42" borderId="26" xfId="0" applyFill="1" applyBorder="1"/>
    <xf numFmtId="164" fontId="0" fillId="42" borderId="22" xfId="0" applyNumberFormat="1" applyFill="1" applyBorder="1"/>
    <xf numFmtId="164" fontId="0" fillId="42" borderId="10" xfId="0" applyNumberFormat="1" applyFill="1" applyBorder="1" applyAlignment="1">
      <alignment horizontal="center"/>
    </xf>
    <xf numFmtId="164" fontId="0" fillId="42" borderId="22" xfId="0" applyNumberFormat="1" applyFill="1" applyBorder="1" applyAlignment="1">
      <alignment horizontal="center"/>
    </xf>
    <xf numFmtId="0" fontId="0" fillId="42" borderId="22" xfId="0" applyFill="1" applyBorder="1" applyAlignment="1">
      <alignment horizontal="center"/>
    </xf>
    <xf numFmtId="0" fontId="16" fillId="42" borderId="10" xfId="0" applyFont="1" applyFill="1" applyBorder="1" applyAlignment="1">
      <alignment horizontal="center"/>
    </xf>
    <xf numFmtId="22" fontId="0" fillId="42" borderId="11" xfId="0" applyNumberFormat="1" applyFill="1" applyBorder="1"/>
    <xf numFmtId="0" fontId="0" fillId="42" borderId="15" xfId="0" applyFill="1" applyBorder="1" applyAlignment="1">
      <alignment horizontal="center"/>
    </xf>
    <xf numFmtId="164" fontId="0" fillId="42" borderId="16" xfId="0" applyNumberFormat="1" applyFill="1" applyBorder="1" applyAlignment="1">
      <alignment horizontal="center"/>
    </xf>
    <xf numFmtId="0" fontId="0" fillId="42" borderId="12" xfId="0" applyFill="1" applyBorder="1"/>
    <xf numFmtId="164" fontId="0" fillId="42" borderId="10" xfId="0" applyNumberFormat="1" applyFill="1" applyBorder="1"/>
    <xf numFmtId="0" fontId="0" fillId="42" borderId="10" xfId="0" applyFill="1" applyBorder="1" applyAlignment="1">
      <alignment horizontal="center"/>
    </xf>
    <xf numFmtId="0" fontId="16" fillId="42" borderId="27" xfId="0" applyFont="1" applyFill="1" applyBorder="1" applyAlignment="1">
      <alignment horizontal="center"/>
    </xf>
    <xf numFmtId="22" fontId="0" fillId="42" borderId="28" xfId="0" applyNumberFormat="1" applyFill="1" applyBorder="1"/>
    <xf numFmtId="0" fontId="0" fillId="42" borderId="29" xfId="0" applyFill="1" applyBorder="1" applyAlignment="1">
      <alignment horizontal="center"/>
    </xf>
    <xf numFmtId="164" fontId="0" fillId="42" borderId="30" xfId="0" applyNumberFormat="1" applyFill="1" applyBorder="1" applyAlignment="1">
      <alignment horizontal="center"/>
    </xf>
    <xf numFmtId="0" fontId="0" fillId="42" borderId="31" xfId="0" applyFill="1" applyBorder="1"/>
    <xf numFmtId="164" fontId="0" fillId="42" borderId="27" xfId="0" applyNumberFormat="1" applyFill="1" applyBorder="1"/>
    <xf numFmtId="164" fontId="0" fillId="42" borderId="27" xfId="0" applyNumberFormat="1" applyFill="1" applyBorder="1" applyAlignment="1">
      <alignment horizontal="center"/>
    </xf>
    <xf numFmtId="0" fontId="0" fillId="42" borderId="27" xfId="0" applyFill="1" applyBorder="1" applyAlignment="1">
      <alignment horizontal="center"/>
    </xf>
    <xf numFmtId="0" fontId="16" fillId="42" borderId="0" xfId="0" applyFont="1" applyFill="1"/>
    <xf numFmtId="0" fontId="0" fillId="42" borderId="0" xfId="0" applyFill="1"/>
    <xf numFmtId="0" fontId="16" fillId="42" borderId="17" xfId="0" applyFont="1" applyFill="1" applyBorder="1" applyAlignment="1">
      <alignment horizontal="center"/>
    </xf>
    <xf numFmtId="22" fontId="0" fillId="42" borderId="18" xfId="0" applyNumberFormat="1" applyFill="1" applyBorder="1"/>
    <xf numFmtId="0" fontId="0" fillId="42" borderId="19" xfId="0" applyFill="1" applyBorder="1" applyAlignment="1">
      <alignment horizontal="center"/>
    </xf>
    <xf numFmtId="164" fontId="0" fillId="42" borderId="20" xfId="0" applyNumberFormat="1" applyFill="1" applyBorder="1" applyAlignment="1">
      <alignment horizontal="center"/>
    </xf>
    <xf numFmtId="0" fontId="0" fillId="42" borderId="21" xfId="0" applyFill="1" applyBorder="1"/>
    <xf numFmtId="164" fontId="0" fillId="42" borderId="17" xfId="0" applyNumberFormat="1" applyFill="1" applyBorder="1"/>
    <xf numFmtId="0" fontId="0" fillId="42" borderId="17" xfId="0" applyFill="1" applyBorder="1" applyAlignment="1">
      <alignment horizontal="center"/>
    </xf>
    <xf numFmtId="0" fontId="16" fillId="42" borderId="32" xfId="0" applyFont="1" applyFill="1" applyBorder="1"/>
    <xf numFmtId="0" fontId="0" fillId="42" borderId="32" xfId="0" applyFill="1" applyBorder="1"/>
    <xf numFmtId="0" fontId="0" fillId="42" borderId="33" xfId="0" applyFill="1" applyBorder="1"/>
    <xf numFmtId="0" fontId="16" fillId="42" borderId="0" xfId="0" applyFont="1" applyFill="1" applyBorder="1"/>
    <xf numFmtId="0" fontId="0" fillId="42" borderId="0" xfId="0" applyFill="1" applyBorder="1"/>
    <xf numFmtId="164" fontId="0" fillId="42" borderId="17" xfId="0" applyNumberFormat="1" applyFill="1" applyBorder="1" applyAlignment="1">
      <alignment horizontal="center"/>
    </xf>
    <xf numFmtId="0" fontId="16" fillId="42" borderId="33" xfId="0" applyFont="1" applyFill="1" applyBorder="1"/>
    <xf numFmtId="164" fontId="13" fillId="40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20" fillId="39" borderId="0" xfId="0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F8CBAD"/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 1:</a:t>
            </a:r>
            <a:r>
              <a:rPr lang="en-GB" baseline="0"/>
              <a:t> Optimise by Hand (v0.1)</a:t>
            </a:r>
            <a:endParaRPr lang="en-GB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2453042328042328"/>
          <c:w val="0.94010645936147985"/>
          <c:h val="0.68194444444444446"/>
        </c:manualLayout>
      </c:layout>
      <c:areaChart>
        <c:grouping val="stacked"/>
        <c:varyColors val="0"/>
        <c:ser>
          <c:idx val="4"/>
          <c:order val="4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-0.77934884854545472</c:v>
                </c:pt>
                <c:pt idx="128">
                  <c:v>-1.140232851545455</c:v>
                </c:pt>
                <c:pt idx="129">
                  <c:v>-1.1879496255454549</c:v>
                </c:pt>
                <c:pt idx="130">
                  <c:v>-1.2700731915454548</c:v>
                </c:pt>
                <c:pt idx="131">
                  <c:v>-1.2451723675454549</c:v>
                </c:pt>
                <c:pt idx="132">
                  <c:v>-1.2020915675454547</c:v>
                </c:pt>
                <c:pt idx="133">
                  <c:v>-1.1671350665454547</c:v>
                </c:pt>
                <c:pt idx="134">
                  <c:v>-1.0633893735454547</c:v>
                </c:pt>
                <c:pt idx="135">
                  <c:v>-1.0216219945454548</c:v>
                </c:pt>
                <c:pt idx="136">
                  <c:v>-1.0195038705454549</c:v>
                </c:pt>
                <c:pt idx="137">
                  <c:v>-0.90293798454545482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0.59652839800728841</c:v>
                </c:pt>
                <c:pt idx="159">
                  <c:v>0.6263110241000005</c:v>
                </c:pt>
                <c:pt idx="160">
                  <c:v>0.78474936910000048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1.1739272331000006</c:v>
                </c:pt>
                <c:pt idx="169">
                  <c:v>1.1939850721000007</c:v>
                </c:pt>
                <c:pt idx="170">
                  <c:v>0.83477689289270529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1.0028692949000004</c:v>
                </c:pt>
                <c:pt idx="221">
                  <c:v>0.49623544439999634</c:v>
                </c:pt>
                <c:pt idx="222">
                  <c:v>0</c:v>
                </c:pt>
                <c:pt idx="223">
                  <c:v>-1.0395886080000001</c:v>
                </c:pt>
                <c:pt idx="224">
                  <c:v>-1.2205574589999999</c:v>
                </c:pt>
                <c:pt idx="225">
                  <c:v>-1.2661548220000001</c:v>
                </c:pt>
                <c:pt idx="226">
                  <c:v>-1.2539804620000001</c:v>
                </c:pt>
                <c:pt idx="227">
                  <c:v>-1.1763211730000001</c:v>
                </c:pt>
                <c:pt idx="228">
                  <c:v>-1.1487634709999999</c:v>
                </c:pt>
                <c:pt idx="229">
                  <c:v>-1.1401826689999999</c:v>
                </c:pt>
                <c:pt idx="230">
                  <c:v>-0.99296918100000009</c:v>
                </c:pt>
                <c:pt idx="231">
                  <c:v>-0.95835740499999988</c:v>
                </c:pt>
                <c:pt idx="232">
                  <c:v>-0.94090456000000011</c:v>
                </c:pt>
                <c:pt idx="233">
                  <c:v>-0.81376773899999999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1.0457193506000002</c:v>
                </c:pt>
                <c:pt idx="269">
                  <c:v>0.60004195819999673</c:v>
                </c:pt>
                <c:pt idx="270">
                  <c:v>0</c:v>
                </c:pt>
                <c:pt idx="271">
                  <c:v>-1.0861693112727273</c:v>
                </c:pt>
                <c:pt idx="272">
                  <c:v>-1.2197857262727274</c:v>
                </c:pt>
                <c:pt idx="273">
                  <c:v>-1.2465094172727273</c:v>
                </c:pt>
                <c:pt idx="274">
                  <c:v>-1.3275042372727273</c:v>
                </c:pt>
                <c:pt idx="275">
                  <c:v>-1.2204977252727274</c:v>
                </c:pt>
                <c:pt idx="276">
                  <c:v>-1.1408220452727271</c:v>
                </c:pt>
                <c:pt idx="277">
                  <c:v>-1.1325233732727271</c:v>
                </c:pt>
                <c:pt idx="278">
                  <c:v>-1.0161408672727272</c:v>
                </c:pt>
                <c:pt idx="279">
                  <c:v>-0.95507175027272706</c:v>
                </c:pt>
                <c:pt idx="280">
                  <c:v>-0.88497420827272744</c:v>
                </c:pt>
                <c:pt idx="281">
                  <c:v>-0.77000133827272776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0.71290804827303189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1.4871874171999999</c:v>
                </c:pt>
                <c:pt idx="316">
                  <c:v>1.0844163681269698</c:v>
                </c:pt>
                <c:pt idx="317">
                  <c:v>0</c:v>
                </c:pt>
                <c:pt idx="318">
                  <c:v>0</c:v>
                </c:pt>
                <c:pt idx="319">
                  <c:v>-1.2144683894545452</c:v>
                </c:pt>
                <c:pt idx="320">
                  <c:v>-1.2700820564545454</c:v>
                </c:pt>
                <c:pt idx="321">
                  <c:v>-1.3458925494545451</c:v>
                </c:pt>
                <c:pt idx="322">
                  <c:v>-1.2658815574545454</c:v>
                </c:pt>
                <c:pt idx="323">
                  <c:v>-1.1972722904545452</c:v>
                </c:pt>
                <c:pt idx="324">
                  <c:v>-1.1168002564545452</c:v>
                </c:pt>
                <c:pt idx="325">
                  <c:v>-1.0692009914545451</c:v>
                </c:pt>
                <c:pt idx="326">
                  <c:v>-0.99614453545454529</c:v>
                </c:pt>
                <c:pt idx="327">
                  <c:v>-0.92525785245454539</c:v>
                </c:pt>
                <c:pt idx="328">
                  <c:v>-0.8563866584545452</c:v>
                </c:pt>
                <c:pt idx="329">
                  <c:v>-0.7421356194545452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D-404A-ABCB-B7576169D5B6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F-4142-B81F-C8619CC3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90E-998A-5F7B9A6BFB0C}"/>
            </c:ext>
          </c:extLst>
        </c:ser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90E-998A-5F7B9A6BFB0C}"/>
            </c:ext>
          </c:extLst>
        </c:ser>
        <c:ser>
          <c:idx val="2"/>
          <c:order val="2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1.8915081964545453</c:v>
                </c:pt>
                <c:pt idx="128">
                  <c:v>1.8915081964545453</c:v>
                </c:pt>
                <c:pt idx="129">
                  <c:v>1.8915081964545453</c:v>
                </c:pt>
                <c:pt idx="130">
                  <c:v>1.8915081964545453</c:v>
                </c:pt>
                <c:pt idx="131">
                  <c:v>1.8915081964545453</c:v>
                </c:pt>
                <c:pt idx="132">
                  <c:v>1.8915081964545453</c:v>
                </c:pt>
                <c:pt idx="133">
                  <c:v>1.8915081964545453</c:v>
                </c:pt>
                <c:pt idx="134">
                  <c:v>1.8915081964545453</c:v>
                </c:pt>
                <c:pt idx="135">
                  <c:v>1.8915081964545453</c:v>
                </c:pt>
                <c:pt idx="136">
                  <c:v>1.8915081964545453</c:v>
                </c:pt>
                <c:pt idx="137">
                  <c:v>1.8915081964545453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3.4307331540072887</c:v>
                </c:pt>
                <c:pt idx="159">
                  <c:v>3.4359646101000005</c:v>
                </c:pt>
                <c:pt idx="160">
                  <c:v>3.4359646101000005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3.4359646101000005</c:v>
                </c:pt>
                <c:pt idx="169">
                  <c:v>3.4359646101000005</c:v>
                </c:pt>
                <c:pt idx="170">
                  <c:v>3.0187278008927052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3.3813238349000003</c:v>
                </c:pt>
                <c:pt idx="221">
                  <c:v>3.0288387013999962</c:v>
                </c:pt>
                <c:pt idx="222">
                  <c:v>2.714076516</c:v>
                </c:pt>
                <c:pt idx="223">
                  <c:v>1.8077759369999999</c:v>
                </c:pt>
                <c:pt idx="224">
                  <c:v>1.8077759369999999</c:v>
                </c:pt>
                <c:pt idx="225">
                  <c:v>1.8077759369999999</c:v>
                </c:pt>
                <c:pt idx="226">
                  <c:v>1.8077759369999999</c:v>
                </c:pt>
                <c:pt idx="227">
                  <c:v>1.8077759369999999</c:v>
                </c:pt>
                <c:pt idx="228">
                  <c:v>1.8077759369999999</c:v>
                </c:pt>
                <c:pt idx="229">
                  <c:v>1.8077759369999999</c:v>
                </c:pt>
                <c:pt idx="230">
                  <c:v>1.8077759369999999</c:v>
                </c:pt>
                <c:pt idx="231">
                  <c:v>1.8077759369999999</c:v>
                </c:pt>
                <c:pt idx="232">
                  <c:v>1.8077759369999999</c:v>
                </c:pt>
                <c:pt idx="233">
                  <c:v>1.8077759369999999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3.4798449466000001</c:v>
                </c:pt>
                <c:pt idx="269">
                  <c:v>3.1097347201999965</c:v>
                </c:pt>
                <c:pt idx="270">
                  <c:v>2.7464518770000002</c:v>
                </c:pt>
                <c:pt idx="271">
                  <c:v>1.8359911687272727</c:v>
                </c:pt>
                <c:pt idx="272">
                  <c:v>1.8359911687272727</c:v>
                </c:pt>
                <c:pt idx="273">
                  <c:v>1.8359911687272727</c:v>
                </c:pt>
                <c:pt idx="274">
                  <c:v>1.8359911687272727</c:v>
                </c:pt>
                <c:pt idx="275">
                  <c:v>1.8359911687272727</c:v>
                </c:pt>
                <c:pt idx="276">
                  <c:v>1.8359911687272727</c:v>
                </c:pt>
                <c:pt idx="277">
                  <c:v>1.8359911687272727</c:v>
                </c:pt>
                <c:pt idx="278">
                  <c:v>1.8359911687272727</c:v>
                </c:pt>
                <c:pt idx="279">
                  <c:v>1.8359911687272727</c:v>
                </c:pt>
                <c:pt idx="280">
                  <c:v>1.8359911687272727</c:v>
                </c:pt>
                <c:pt idx="281">
                  <c:v>1.8362751097272723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3.5994869642730318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3.8344734371999998</c:v>
                </c:pt>
                <c:pt idx="316">
                  <c:v>3.51619341412697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1.8495019815454548</c:v>
                </c:pt>
                <c:pt idx="320">
                  <c:v>1.8495019815454548</c:v>
                </c:pt>
                <c:pt idx="321">
                  <c:v>1.8495019815454548</c:v>
                </c:pt>
                <c:pt idx="322">
                  <c:v>1.8495019815454548</c:v>
                </c:pt>
                <c:pt idx="323">
                  <c:v>1.8495019815454548</c:v>
                </c:pt>
                <c:pt idx="324">
                  <c:v>1.8495019815454548</c:v>
                </c:pt>
                <c:pt idx="325">
                  <c:v>1.8495019815454548</c:v>
                </c:pt>
                <c:pt idx="326">
                  <c:v>1.8495019815454548</c:v>
                </c:pt>
                <c:pt idx="327">
                  <c:v>1.8495019815454548</c:v>
                </c:pt>
                <c:pt idx="328">
                  <c:v>1.8495019815454548</c:v>
                </c:pt>
                <c:pt idx="329">
                  <c:v>1.8495019815454548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90E-998A-5F7B9A6BFB0C}"/>
            </c:ext>
          </c:extLst>
        </c:ser>
        <c:ser>
          <c:idx val="3"/>
          <c:order val="3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5.6103255757272725</c:v>
                </c:pt>
                <c:pt idx="128">
                  <c:v>5.0402091499545447</c:v>
                </c:pt>
                <c:pt idx="129">
                  <c:v>4.4462343371818172</c:v>
                </c:pt>
                <c:pt idx="130">
                  <c:v>3.8111977414090896</c:v>
                </c:pt>
                <c:pt idx="131">
                  <c:v>3.1886115576363623</c:v>
                </c:pt>
                <c:pt idx="132">
                  <c:v>2.5875657738636351</c:v>
                </c:pt>
                <c:pt idx="133">
                  <c:v>2.0039982405909078</c:v>
                </c:pt>
                <c:pt idx="134">
                  <c:v>1.4723035538181803</c:v>
                </c:pt>
                <c:pt idx="135">
                  <c:v>0.96149255654545296</c:v>
                </c:pt>
                <c:pt idx="136">
                  <c:v>0.45174062127272552</c:v>
                </c:pt>
                <c:pt idx="137">
                  <c:v>2.7162899999810808E-4</c:v>
                </c:pt>
                <c:pt idx="138">
                  <c:v>2.7162899999810808E-4</c:v>
                </c:pt>
                <c:pt idx="139">
                  <c:v>2.7162899999810808E-4</c:v>
                </c:pt>
                <c:pt idx="140">
                  <c:v>2.7162899999810808E-4</c:v>
                </c:pt>
                <c:pt idx="141">
                  <c:v>2.7162899999810808E-4</c:v>
                </c:pt>
                <c:pt idx="142">
                  <c:v>2.7162899999810808E-4</c:v>
                </c:pt>
                <c:pt idx="143">
                  <c:v>2.7162899999810808E-4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0.2982641990036442</c:v>
                </c:pt>
                <c:pt idx="159">
                  <c:v>0.61141971105364445</c:v>
                </c:pt>
                <c:pt idx="160">
                  <c:v>1.0037943956036446</c:v>
                </c:pt>
                <c:pt idx="161">
                  <c:v>1.4112168896536448</c:v>
                </c:pt>
                <c:pt idx="162">
                  <c:v>1.837116552703645</c:v>
                </c:pt>
                <c:pt idx="163">
                  <c:v>2.2905706342536454</c:v>
                </c:pt>
                <c:pt idx="164">
                  <c:v>2.7879550488036458</c:v>
                </c:pt>
                <c:pt idx="165">
                  <c:v>3.2955363578536461</c:v>
                </c:pt>
                <c:pt idx="166">
                  <c:v>3.8374785674036462</c:v>
                </c:pt>
                <c:pt idx="167">
                  <c:v>4.3986554009536469</c:v>
                </c:pt>
                <c:pt idx="168">
                  <c:v>4.9856190175036472</c:v>
                </c:pt>
                <c:pt idx="169">
                  <c:v>5.5826115535536474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0.33876598445000017</c:v>
                </c:pt>
                <c:pt idx="208">
                  <c:v>0.68785811990000023</c:v>
                </c:pt>
                <c:pt idx="209">
                  <c:v>1.0535618273500005</c:v>
                </c:pt>
                <c:pt idx="210">
                  <c:v>1.4485363053000007</c:v>
                </c:pt>
                <c:pt idx="211">
                  <c:v>1.8642233152500007</c:v>
                </c:pt>
                <c:pt idx="212">
                  <c:v>2.2357028907000007</c:v>
                </c:pt>
                <c:pt idx="213">
                  <c:v>2.6239475106500008</c:v>
                </c:pt>
                <c:pt idx="214">
                  <c:v>3.0561042771000011</c:v>
                </c:pt>
                <c:pt idx="215">
                  <c:v>3.5102139405500012</c:v>
                </c:pt>
                <c:pt idx="216">
                  <c:v>3.9071789900000011</c:v>
                </c:pt>
                <c:pt idx="217">
                  <c:v>4.3351315279500016</c:v>
                </c:pt>
                <c:pt idx="218">
                  <c:v>4.7923944004000019</c:v>
                </c:pt>
                <c:pt idx="219">
                  <c:v>5.2504476303500018</c:v>
                </c:pt>
                <c:pt idx="220">
                  <c:v>5.7518822778000018</c:v>
                </c:pt>
                <c:pt idx="221">
                  <c:v>6</c:v>
                </c:pt>
                <c:pt idx="222">
                  <c:v>6</c:v>
                </c:pt>
                <c:pt idx="223">
                  <c:v>5.4802056959999996</c:v>
                </c:pt>
                <c:pt idx="224">
                  <c:v>4.8699269664999996</c:v>
                </c:pt>
                <c:pt idx="225">
                  <c:v>4.2368495554999992</c:v>
                </c:pt>
                <c:pt idx="226">
                  <c:v>3.609859324499999</c:v>
                </c:pt>
                <c:pt idx="227">
                  <c:v>3.0216987379999991</c:v>
                </c:pt>
                <c:pt idx="228">
                  <c:v>2.4473170024999993</c:v>
                </c:pt>
                <c:pt idx="229">
                  <c:v>1.8772256679999995</c:v>
                </c:pt>
                <c:pt idx="230">
                  <c:v>1.3807410774999993</c:v>
                </c:pt>
                <c:pt idx="231">
                  <c:v>0.90156237499999936</c:v>
                </c:pt>
                <c:pt idx="232">
                  <c:v>0.4311100949999993</c:v>
                </c:pt>
                <c:pt idx="233">
                  <c:v>2.422622549999931E-2</c:v>
                </c:pt>
                <c:pt idx="234">
                  <c:v>2.422622549999931E-2</c:v>
                </c:pt>
                <c:pt idx="235">
                  <c:v>2.422622549999931E-2</c:v>
                </c:pt>
                <c:pt idx="236">
                  <c:v>2.422622549999931E-2</c:v>
                </c:pt>
                <c:pt idx="237">
                  <c:v>2.422622549999931E-2</c:v>
                </c:pt>
                <c:pt idx="238">
                  <c:v>2.422622549999931E-2</c:v>
                </c:pt>
                <c:pt idx="239">
                  <c:v>2.422622549999931E-2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0.30262221630000008</c:v>
                </c:pt>
                <c:pt idx="257">
                  <c:v>0.61808125310000017</c:v>
                </c:pt>
                <c:pt idx="258">
                  <c:v>0.95068890740000023</c:v>
                </c:pt>
                <c:pt idx="259">
                  <c:v>1.3237244012000002</c:v>
                </c:pt>
                <c:pt idx="260">
                  <c:v>1.7052992820000004</c:v>
                </c:pt>
                <c:pt idx="261">
                  <c:v>2.1093760473000005</c:v>
                </c:pt>
                <c:pt idx="262">
                  <c:v>2.5680170751000007</c:v>
                </c:pt>
                <c:pt idx="263">
                  <c:v>3.0448477084000007</c:v>
                </c:pt>
                <c:pt idx="264">
                  <c:v>3.5627814987000006</c:v>
                </c:pt>
                <c:pt idx="265">
                  <c:v>4.0858989335000011</c:v>
                </c:pt>
                <c:pt idx="266">
                  <c:v>4.6340891963000015</c:v>
                </c:pt>
                <c:pt idx="267">
                  <c:v>5.1771193456000013</c:v>
                </c:pt>
                <c:pt idx="268">
                  <c:v>5.6999790209000016</c:v>
                </c:pt>
                <c:pt idx="269">
                  <c:v>6</c:v>
                </c:pt>
                <c:pt idx="270">
                  <c:v>6</c:v>
                </c:pt>
                <c:pt idx="271">
                  <c:v>5.4569153443636367</c:v>
                </c:pt>
                <c:pt idx="272">
                  <c:v>4.8470224812272731</c:v>
                </c:pt>
                <c:pt idx="273">
                  <c:v>4.2237677725909091</c:v>
                </c:pt>
                <c:pt idx="274">
                  <c:v>3.5600156539545456</c:v>
                </c:pt>
                <c:pt idx="275">
                  <c:v>2.949766791318182</c:v>
                </c:pt>
                <c:pt idx="276">
                  <c:v>2.3793557686818185</c:v>
                </c:pt>
                <c:pt idx="277">
                  <c:v>1.8130940820454549</c:v>
                </c:pt>
                <c:pt idx="278">
                  <c:v>1.3050236484090911</c:v>
                </c:pt>
                <c:pt idx="279">
                  <c:v>0.8274877732727276</c:v>
                </c:pt>
                <c:pt idx="280">
                  <c:v>0.38500066913636388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0.35645402413651595</c:v>
                </c:pt>
                <c:pt idx="308">
                  <c:v>0.87018547673651581</c:v>
                </c:pt>
                <c:pt idx="309">
                  <c:v>1.3944494853365157</c:v>
                </c:pt>
                <c:pt idx="310">
                  <c:v>1.9786260924365155</c:v>
                </c:pt>
                <c:pt idx="311">
                  <c:v>2.5675569730365155</c:v>
                </c:pt>
                <c:pt idx="312">
                  <c:v>3.2543312601365155</c:v>
                </c:pt>
                <c:pt idx="313">
                  <c:v>3.9680244417365156</c:v>
                </c:pt>
                <c:pt idx="314">
                  <c:v>4.7141981073365153</c:v>
                </c:pt>
                <c:pt idx="315">
                  <c:v>5.4577918159365151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5.3927658052727274</c:v>
                </c:pt>
                <c:pt idx="320">
                  <c:v>4.7577247770454552</c:v>
                </c:pt>
                <c:pt idx="321">
                  <c:v>4.0847785023181826</c:v>
                </c:pt>
                <c:pt idx="322">
                  <c:v>3.4518377235909101</c:v>
                </c:pt>
                <c:pt idx="323">
                  <c:v>2.8532015783636373</c:v>
                </c:pt>
                <c:pt idx="324">
                  <c:v>2.2948014501363647</c:v>
                </c:pt>
                <c:pt idx="325">
                  <c:v>1.7602009544090922</c:v>
                </c:pt>
                <c:pt idx="326">
                  <c:v>1.2621286866818195</c:v>
                </c:pt>
                <c:pt idx="327">
                  <c:v>0.79949976045454685</c:v>
                </c:pt>
                <c:pt idx="328">
                  <c:v>0.37130643122727425</c:v>
                </c:pt>
                <c:pt idx="329">
                  <c:v>2.3862150000164561E-4</c:v>
                </c:pt>
                <c:pt idx="330">
                  <c:v>2.3862150000164561E-4</c:v>
                </c:pt>
                <c:pt idx="331">
                  <c:v>2.3862150000164561E-4</c:v>
                </c:pt>
                <c:pt idx="332">
                  <c:v>2.3862150000164561E-4</c:v>
                </c:pt>
                <c:pt idx="333">
                  <c:v>2.3862150000164561E-4</c:v>
                </c:pt>
                <c:pt idx="334">
                  <c:v>2.3862150000164561E-4</c:v>
                </c:pt>
                <c:pt idx="335">
                  <c:v>2.3862150000164561E-4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90E-998A-5F7B9A6B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21608533437452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 1:</a:t>
            </a:r>
            <a:r>
              <a:rPr lang="en-GB" baseline="0"/>
              <a:t> Optimise by Hand (v0.1)</a:t>
            </a:r>
            <a:endParaRPr lang="en-GB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cked"/>
        <c:varyColors val="0"/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-0.77934884854545472</c:v>
                </c:pt>
                <c:pt idx="128">
                  <c:v>-1.140232851545455</c:v>
                </c:pt>
                <c:pt idx="129">
                  <c:v>-1.1879496255454549</c:v>
                </c:pt>
                <c:pt idx="130">
                  <c:v>-1.2700731915454548</c:v>
                </c:pt>
                <c:pt idx="131">
                  <c:v>-1.2451723675454549</c:v>
                </c:pt>
                <c:pt idx="132">
                  <c:v>-1.2020915675454547</c:v>
                </c:pt>
                <c:pt idx="133">
                  <c:v>-1.1671350665454547</c:v>
                </c:pt>
                <c:pt idx="134">
                  <c:v>-1.0633893735454547</c:v>
                </c:pt>
                <c:pt idx="135">
                  <c:v>-1.0216219945454548</c:v>
                </c:pt>
                <c:pt idx="136">
                  <c:v>-1.0195038705454549</c:v>
                </c:pt>
                <c:pt idx="137">
                  <c:v>-0.90293798454545482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0.59652839800728841</c:v>
                </c:pt>
                <c:pt idx="159">
                  <c:v>0.6263110241000005</c:v>
                </c:pt>
                <c:pt idx="160">
                  <c:v>0.78474936910000048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1.1739272331000006</c:v>
                </c:pt>
                <c:pt idx="169">
                  <c:v>1.1939850721000007</c:v>
                </c:pt>
                <c:pt idx="170">
                  <c:v>0.83477689289270529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1.0028692949000004</c:v>
                </c:pt>
                <c:pt idx="221">
                  <c:v>0.49623544439999634</c:v>
                </c:pt>
                <c:pt idx="222">
                  <c:v>0</c:v>
                </c:pt>
                <c:pt idx="223">
                  <c:v>-1.0395886080000001</c:v>
                </c:pt>
                <c:pt idx="224">
                  <c:v>-1.2205574589999999</c:v>
                </c:pt>
                <c:pt idx="225">
                  <c:v>-1.2661548220000001</c:v>
                </c:pt>
                <c:pt idx="226">
                  <c:v>-1.2539804620000001</c:v>
                </c:pt>
                <c:pt idx="227">
                  <c:v>-1.1763211730000001</c:v>
                </c:pt>
                <c:pt idx="228">
                  <c:v>-1.1487634709999999</c:v>
                </c:pt>
                <c:pt idx="229">
                  <c:v>-1.1401826689999999</c:v>
                </c:pt>
                <c:pt idx="230">
                  <c:v>-0.99296918100000009</c:v>
                </c:pt>
                <c:pt idx="231">
                  <c:v>-0.95835740499999988</c:v>
                </c:pt>
                <c:pt idx="232">
                  <c:v>-0.94090456000000011</c:v>
                </c:pt>
                <c:pt idx="233">
                  <c:v>-0.81376773899999999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1.0457193506000002</c:v>
                </c:pt>
                <c:pt idx="269">
                  <c:v>0.60004195819999673</c:v>
                </c:pt>
                <c:pt idx="270">
                  <c:v>0</c:v>
                </c:pt>
                <c:pt idx="271">
                  <c:v>-1.0861693112727273</c:v>
                </c:pt>
                <c:pt idx="272">
                  <c:v>-1.2197857262727274</c:v>
                </c:pt>
                <c:pt idx="273">
                  <c:v>-1.2465094172727273</c:v>
                </c:pt>
                <c:pt idx="274">
                  <c:v>-1.3275042372727273</c:v>
                </c:pt>
                <c:pt idx="275">
                  <c:v>-1.2204977252727274</c:v>
                </c:pt>
                <c:pt idx="276">
                  <c:v>-1.1408220452727271</c:v>
                </c:pt>
                <c:pt idx="277">
                  <c:v>-1.1325233732727271</c:v>
                </c:pt>
                <c:pt idx="278">
                  <c:v>-1.0161408672727272</c:v>
                </c:pt>
                <c:pt idx="279">
                  <c:v>-0.95507175027272706</c:v>
                </c:pt>
                <c:pt idx="280">
                  <c:v>-0.88497420827272744</c:v>
                </c:pt>
                <c:pt idx="281">
                  <c:v>-0.77000133827272776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0.71290804827303189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1.4871874171999999</c:v>
                </c:pt>
                <c:pt idx="316">
                  <c:v>1.0844163681269698</c:v>
                </c:pt>
                <c:pt idx="317">
                  <c:v>0</c:v>
                </c:pt>
                <c:pt idx="318">
                  <c:v>0</c:v>
                </c:pt>
                <c:pt idx="319">
                  <c:v>-1.2144683894545452</c:v>
                </c:pt>
                <c:pt idx="320">
                  <c:v>-1.2700820564545454</c:v>
                </c:pt>
                <c:pt idx="321">
                  <c:v>-1.3458925494545451</c:v>
                </c:pt>
                <c:pt idx="322">
                  <c:v>-1.2658815574545454</c:v>
                </c:pt>
                <c:pt idx="323">
                  <c:v>-1.1972722904545452</c:v>
                </c:pt>
                <c:pt idx="324">
                  <c:v>-1.1168002564545452</c:v>
                </c:pt>
                <c:pt idx="325">
                  <c:v>-1.0692009914545451</c:v>
                </c:pt>
                <c:pt idx="326">
                  <c:v>-0.99614453545454529</c:v>
                </c:pt>
                <c:pt idx="327">
                  <c:v>-0.92525785245454539</c:v>
                </c:pt>
                <c:pt idx="328">
                  <c:v>-0.8563866584545452</c:v>
                </c:pt>
                <c:pt idx="329">
                  <c:v>-0.7421356194545452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BenchmakrPV</c:v>
          </c:tx>
          <c:spPr>
            <a:ln w="28575" cap="rnd">
              <a:solidFill>
                <a:srgbClr val="F8CBAD">
                  <a:alpha val="27059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BenchmarkPV!$B$2:$B$288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6"/>
          <c:order val="1"/>
          <c:tx>
            <c:v>Benchmark Demand</c:v>
          </c:tx>
          <c:spPr>
            <a:ln w="28575" cap="rnd">
              <a:solidFill>
                <a:srgbClr val="C0C0C0">
                  <a:alpha val="4117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0"/>
          <c:order val="2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3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4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1.8915081964545453</c:v>
                </c:pt>
                <c:pt idx="128">
                  <c:v>1.8915081964545453</c:v>
                </c:pt>
                <c:pt idx="129">
                  <c:v>1.8915081964545453</c:v>
                </c:pt>
                <c:pt idx="130">
                  <c:v>1.8915081964545453</c:v>
                </c:pt>
                <c:pt idx="131">
                  <c:v>1.8915081964545453</c:v>
                </c:pt>
                <c:pt idx="132">
                  <c:v>1.8915081964545453</c:v>
                </c:pt>
                <c:pt idx="133">
                  <c:v>1.8915081964545453</c:v>
                </c:pt>
                <c:pt idx="134">
                  <c:v>1.8915081964545453</c:v>
                </c:pt>
                <c:pt idx="135">
                  <c:v>1.8915081964545453</c:v>
                </c:pt>
                <c:pt idx="136">
                  <c:v>1.8915081964545453</c:v>
                </c:pt>
                <c:pt idx="137">
                  <c:v>1.8915081964545453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3.4307331540072887</c:v>
                </c:pt>
                <c:pt idx="159">
                  <c:v>3.4359646101000005</c:v>
                </c:pt>
                <c:pt idx="160">
                  <c:v>3.4359646101000005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3.4359646101000005</c:v>
                </c:pt>
                <c:pt idx="169">
                  <c:v>3.4359646101000005</c:v>
                </c:pt>
                <c:pt idx="170">
                  <c:v>3.0187278008927052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3.3813238349000003</c:v>
                </c:pt>
                <c:pt idx="221">
                  <c:v>3.0288387013999962</c:v>
                </c:pt>
                <c:pt idx="222">
                  <c:v>2.714076516</c:v>
                </c:pt>
                <c:pt idx="223">
                  <c:v>1.8077759369999999</c:v>
                </c:pt>
                <c:pt idx="224">
                  <c:v>1.8077759369999999</c:v>
                </c:pt>
                <c:pt idx="225">
                  <c:v>1.8077759369999999</c:v>
                </c:pt>
                <c:pt idx="226">
                  <c:v>1.8077759369999999</c:v>
                </c:pt>
                <c:pt idx="227">
                  <c:v>1.8077759369999999</c:v>
                </c:pt>
                <c:pt idx="228">
                  <c:v>1.8077759369999999</c:v>
                </c:pt>
                <c:pt idx="229">
                  <c:v>1.8077759369999999</c:v>
                </c:pt>
                <c:pt idx="230">
                  <c:v>1.8077759369999999</c:v>
                </c:pt>
                <c:pt idx="231">
                  <c:v>1.8077759369999999</c:v>
                </c:pt>
                <c:pt idx="232">
                  <c:v>1.8077759369999999</c:v>
                </c:pt>
                <c:pt idx="233">
                  <c:v>1.8077759369999999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3.4798449466000001</c:v>
                </c:pt>
                <c:pt idx="269">
                  <c:v>3.1097347201999965</c:v>
                </c:pt>
                <c:pt idx="270">
                  <c:v>2.7464518770000002</c:v>
                </c:pt>
                <c:pt idx="271">
                  <c:v>1.8359911687272727</c:v>
                </c:pt>
                <c:pt idx="272">
                  <c:v>1.8359911687272727</c:v>
                </c:pt>
                <c:pt idx="273">
                  <c:v>1.8359911687272727</c:v>
                </c:pt>
                <c:pt idx="274">
                  <c:v>1.8359911687272727</c:v>
                </c:pt>
                <c:pt idx="275">
                  <c:v>1.8359911687272727</c:v>
                </c:pt>
                <c:pt idx="276">
                  <c:v>1.8359911687272727</c:v>
                </c:pt>
                <c:pt idx="277">
                  <c:v>1.8359911687272727</c:v>
                </c:pt>
                <c:pt idx="278">
                  <c:v>1.8359911687272727</c:v>
                </c:pt>
                <c:pt idx="279">
                  <c:v>1.8359911687272727</c:v>
                </c:pt>
                <c:pt idx="280">
                  <c:v>1.8359911687272727</c:v>
                </c:pt>
                <c:pt idx="281">
                  <c:v>1.8362751097272723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3.5994869642730318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3.8344734371999998</c:v>
                </c:pt>
                <c:pt idx="316">
                  <c:v>3.51619341412697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1.8495019815454548</c:v>
                </c:pt>
                <c:pt idx="320">
                  <c:v>1.8495019815454548</c:v>
                </c:pt>
                <c:pt idx="321">
                  <c:v>1.8495019815454548</c:v>
                </c:pt>
                <c:pt idx="322">
                  <c:v>1.8495019815454548</c:v>
                </c:pt>
                <c:pt idx="323">
                  <c:v>1.8495019815454548</c:v>
                </c:pt>
                <c:pt idx="324">
                  <c:v>1.8495019815454548</c:v>
                </c:pt>
                <c:pt idx="325">
                  <c:v>1.8495019815454548</c:v>
                </c:pt>
                <c:pt idx="326">
                  <c:v>1.8495019815454548</c:v>
                </c:pt>
                <c:pt idx="327">
                  <c:v>1.8495019815454548</c:v>
                </c:pt>
                <c:pt idx="328">
                  <c:v>1.8495019815454548</c:v>
                </c:pt>
                <c:pt idx="329">
                  <c:v>1.8495019815454548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ser>
          <c:idx val="3"/>
          <c:order val="5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ln w="15875" cap="rnd">
              <a:solidFill>
                <a:srgbClr val="FF66CC">
                  <a:alpha val="23922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5.6103255757272725</c:v>
                </c:pt>
                <c:pt idx="128">
                  <c:v>5.0402091499545447</c:v>
                </c:pt>
                <c:pt idx="129">
                  <c:v>4.4462343371818172</c:v>
                </c:pt>
                <c:pt idx="130">
                  <c:v>3.8111977414090896</c:v>
                </c:pt>
                <c:pt idx="131">
                  <c:v>3.1886115576363623</c:v>
                </c:pt>
                <c:pt idx="132">
                  <c:v>2.5875657738636351</c:v>
                </c:pt>
                <c:pt idx="133">
                  <c:v>2.0039982405909078</c:v>
                </c:pt>
                <c:pt idx="134">
                  <c:v>1.4723035538181803</c:v>
                </c:pt>
                <c:pt idx="135">
                  <c:v>0.96149255654545296</c:v>
                </c:pt>
                <c:pt idx="136">
                  <c:v>0.45174062127272552</c:v>
                </c:pt>
                <c:pt idx="137">
                  <c:v>2.7162899999810808E-4</c:v>
                </c:pt>
                <c:pt idx="138">
                  <c:v>2.7162899999810808E-4</c:v>
                </c:pt>
                <c:pt idx="139">
                  <c:v>2.7162899999810808E-4</c:v>
                </c:pt>
                <c:pt idx="140">
                  <c:v>2.7162899999810808E-4</c:v>
                </c:pt>
                <c:pt idx="141">
                  <c:v>2.7162899999810808E-4</c:v>
                </c:pt>
                <c:pt idx="142">
                  <c:v>2.7162899999810808E-4</c:v>
                </c:pt>
                <c:pt idx="143">
                  <c:v>2.7162899999810808E-4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0.2982641990036442</c:v>
                </c:pt>
                <c:pt idx="159">
                  <c:v>0.61141971105364445</c:v>
                </c:pt>
                <c:pt idx="160">
                  <c:v>1.0037943956036446</c:v>
                </c:pt>
                <c:pt idx="161">
                  <c:v>1.4112168896536448</c:v>
                </c:pt>
                <c:pt idx="162">
                  <c:v>1.837116552703645</c:v>
                </c:pt>
                <c:pt idx="163">
                  <c:v>2.2905706342536454</c:v>
                </c:pt>
                <c:pt idx="164">
                  <c:v>2.7879550488036458</c:v>
                </c:pt>
                <c:pt idx="165">
                  <c:v>3.2955363578536461</c:v>
                </c:pt>
                <c:pt idx="166">
                  <c:v>3.8374785674036462</c:v>
                </c:pt>
                <c:pt idx="167">
                  <c:v>4.3986554009536469</c:v>
                </c:pt>
                <c:pt idx="168">
                  <c:v>4.9856190175036472</c:v>
                </c:pt>
                <c:pt idx="169">
                  <c:v>5.5826115535536474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0.33876598445000017</c:v>
                </c:pt>
                <c:pt idx="208">
                  <c:v>0.68785811990000023</c:v>
                </c:pt>
                <c:pt idx="209">
                  <c:v>1.0535618273500005</c:v>
                </c:pt>
                <c:pt idx="210">
                  <c:v>1.4485363053000007</c:v>
                </c:pt>
                <c:pt idx="211">
                  <c:v>1.8642233152500007</c:v>
                </c:pt>
                <c:pt idx="212">
                  <c:v>2.2357028907000007</c:v>
                </c:pt>
                <c:pt idx="213">
                  <c:v>2.6239475106500008</c:v>
                </c:pt>
                <c:pt idx="214">
                  <c:v>3.0561042771000011</c:v>
                </c:pt>
                <c:pt idx="215">
                  <c:v>3.5102139405500012</c:v>
                </c:pt>
                <c:pt idx="216">
                  <c:v>3.9071789900000011</c:v>
                </c:pt>
                <c:pt idx="217">
                  <c:v>4.3351315279500016</c:v>
                </c:pt>
                <c:pt idx="218">
                  <c:v>4.7923944004000019</c:v>
                </c:pt>
                <c:pt idx="219">
                  <c:v>5.2504476303500018</c:v>
                </c:pt>
                <c:pt idx="220">
                  <c:v>5.7518822778000018</c:v>
                </c:pt>
                <c:pt idx="221">
                  <c:v>6</c:v>
                </c:pt>
                <c:pt idx="222">
                  <c:v>6</c:v>
                </c:pt>
                <c:pt idx="223">
                  <c:v>5.4802056959999996</c:v>
                </c:pt>
                <c:pt idx="224">
                  <c:v>4.8699269664999996</c:v>
                </c:pt>
                <c:pt idx="225">
                  <c:v>4.2368495554999992</c:v>
                </c:pt>
                <c:pt idx="226">
                  <c:v>3.609859324499999</c:v>
                </c:pt>
                <c:pt idx="227">
                  <c:v>3.0216987379999991</c:v>
                </c:pt>
                <c:pt idx="228">
                  <c:v>2.4473170024999993</c:v>
                </c:pt>
                <c:pt idx="229">
                  <c:v>1.8772256679999995</c:v>
                </c:pt>
                <c:pt idx="230">
                  <c:v>1.3807410774999993</c:v>
                </c:pt>
                <c:pt idx="231">
                  <c:v>0.90156237499999936</c:v>
                </c:pt>
                <c:pt idx="232">
                  <c:v>0.4311100949999993</c:v>
                </c:pt>
                <c:pt idx="233">
                  <c:v>2.422622549999931E-2</c:v>
                </c:pt>
                <c:pt idx="234">
                  <c:v>2.422622549999931E-2</c:v>
                </c:pt>
                <c:pt idx="235">
                  <c:v>2.422622549999931E-2</c:v>
                </c:pt>
                <c:pt idx="236">
                  <c:v>2.422622549999931E-2</c:v>
                </c:pt>
                <c:pt idx="237">
                  <c:v>2.422622549999931E-2</c:v>
                </c:pt>
                <c:pt idx="238">
                  <c:v>2.422622549999931E-2</c:v>
                </c:pt>
                <c:pt idx="239">
                  <c:v>2.422622549999931E-2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0.30262221630000008</c:v>
                </c:pt>
                <c:pt idx="257">
                  <c:v>0.61808125310000017</c:v>
                </c:pt>
                <c:pt idx="258">
                  <c:v>0.95068890740000023</c:v>
                </c:pt>
                <c:pt idx="259">
                  <c:v>1.3237244012000002</c:v>
                </c:pt>
                <c:pt idx="260">
                  <c:v>1.7052992820000004</c:v>
                </c:pt>
                <c:pt idx="261">
                  <c:v>2.1093760473000005</c:v>
                </c:pt>
                <c:pt idx="262">
                  <c:v>2.5680170751000007</c:v>
                </c:pt>
                <c:pt idx="263">
                  <c:v>3.0448477084000007</c:v>
                </c:pt>
                <c:pt idx="264">
                  <c:v>3.5627814987000006</c:v>
                </c:pt>
                <c:pt idx="265">
                  <c:v>4.0858989335000011</c:v>
                </c:pt>
                <c:pt idx="266">
                  <c:v>4.6340891963000015</c:v>
                </c:pt>
                <c:pt idx="267">
                  <c:v>5.1771193456000013</c:v>
                </c:pt>
                <c:pt idx="268">
                  <c:v>5.6999790209000016</c:v>
                </c:pt>
                <c:pt idx="269">
                  <c:v>6</c:v>
                </c:pt>
                <c:pt idx="270">
                  <c:v>6</c:v>
                </c:pt>
                <c:pt idx="271">
                  <c:v>5.4569153443636367</c:v>
                </c:pt>
                <c:pt idx="272">
                  <c:v>4.8470224812272731</c:v>
                </c:pt>
                <c:pt idx="273">
                  <c:v>4.2237677725909091</c:v>
                </c:pt>
                <c:pt idx="274">
                  <c:v>3.5600156539545456</c:v>
                </c:pt>
                <c:pt idx="275">
                  <c:v>2.949766791318182</c:v>
                </c:pt>
                <c:pt idx="276">
                  <c:v>2.3793557686818185</c:v>
                </c:pt>
                <c:pt idx="277">
                  <c:v>1.8130940820454549</c:v>
                </c:pt>
                <c:pt idx="278">
                  <c:v>1.3050236484090911</c:v>
                </c:pt>
                <c:pt idx="279">
                  <c:v>0.8274877732727276</c:v>
                </c:pt>
                <c:pt idx="280">
                  <c:v>0.38500066913636388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0.35645402413651595</c:v>
                </c:pt>
                <c:pt idx="308">
                  <c:v>0.87018547673651581</c:v>
                </c:pt>
                <c:pt idx="309">
                  <c:v>1.3944494853365157</c:v>
                </c:pt>
                <c:pt idx="310">
                  <c:v>1.9786260924365155</c:v>
                </c:pt>
                <c:pt idx="311">
                  <c:v>2.5675569730365155</c:v>
                </c:pt>
                <c:pt idx="312">
                  <c:v>3.2543312601365155</c:v>
                </c:pt>
                <c:pt idx="313">
                  <c:v>3.9680244417365156</c:v>
                </c:pt>
                <c:pt idx="314">
                  <c:v>4.7141981073365153</c:v>
                </c:pt>
                <c:pt idx="315">
                  <c:v>5.4577918159365151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5.3927658052727274</c:v>
                </c:pt>
                <c:pt idx="320">
                  <c:v>4.7577247770454552</c:v>
                </c:pt>
                <c:pt idx="321">
                  <c:v>4.0847785023181826</c:v>
                </c:pt>
                <c:pt idx="322">
                  <c:v>3.4518377235909101</c:v>
                </c:pt>
                <c:pt idx="323">
                  <c:v>2.8532015783636373</c:v>
                </c:pt>
                <c:pt idx="324">
                  <c:v>2.2948014501363647</c:v>
                </c:pt>
                <c:pt idx="325">
                  <c:v>1.7602009544090922</c:v>
                </c:pt>
                <c:pt idx="326">
                  <c:v>1.2621286866818195</c:v>
                </c:pt>
                <c:pt idx="327">
                  <c:v>0.79949976045454685</c:v>
                </c:pt>
                <c:pt idx="328">
                  <c:v>0.37130643122727425</c:v>
                </c:pt>
                <c:pt idx="329">
                  <c:v>2.3862150000164561E-4</c:v>
                </c:pt>
                <c:pt idx="330">
                  <c:v>2.3862150000164561E-4</c:v>
                </c:pt>
                <c:pt idx="331">
                  <c:v>2.3862150000164561E-4</c:v>
                </c:pt>
                <c:pt idx="332">
                  <c:v>2.3862150000164561E-4</c:v>
                </c:pt>
                <c:pt idx="333">
                  <c:v>2.3862150000164561E-4</c:v>
                </c:pt>
                <c:pt idx="334">
                  <c:v>2.3862150000164561E-4</c:v>
                </c:pt>
                <c:pt idx="335">
                  <c:v>2.3862150000164561E-4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tabSelected="1"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0</xdr:rowOff>
    </xdr:from>
    <xdr:to>
      <xdr:col>21</xdr:col>
      <xdr:colOff>624840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C94E0-980E-4B45-9B52-EA89DBF2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692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7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6"/>
    <tableColumn id="5" xr3:uid="{6D27B04C-FF49-48CA-933F-B20EED36EDCA}" uniqueName="5" name="bankHoliday" queryTableFieldId="5" dataDxfId="5"/>
    <tableColumn id="6" xr3:uid="{AA4EBD74-1FD1-4607-BB29-245F88DB6D85}" uniqueName="6" name="workingDay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288" tableType="queryTable" totalsRowShown="0">
  <autoFilter ref="A1:F288" xr:uid="{6681F723-4EE8-4992-9902-30956C1A9139}"/>
  <tableColumns count="6">
    <tableColumn id="1" xr3:uid="{57D42B42-C8E7-4ED7-BAFA-D6674F0C1900}" uniqueName="1" name="dateTimeUTC" queryTableFieldId="1" dataDxfId="3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2"/>
    <tableColumn id="5" xr3:uid="{6B7A0AE9-1C40-4826-A9A5-134BD9270ABA}" uniqueName="5" name="bankHoliday" queryTableFieldId="5" dataDxfId="1"/>
    <tableColumn id="6" xr3:uid="{B6C165BC-4893-4724-9660-DBE1C2EFF766}" uniqueName="6" name="working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90" zoomScaleNormal="90" workbookViewId="0">
      <pane ySplit="14" topLeftCell="A18" activePane="bottomLeft" state="frozen"/>
      <selection pane="bottomLeft" activeCell="L25" sqref="L25"/>
    </sheetView>
  </sheetViews>
  <sheetFormatPr defaultRowHeight="14.4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7773437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21875" style="3" customWidth="1"/>
    <col min="11" max="11" width="12.33203125" style="3" customWidth="1"/>
    <col min="12" max="12" width="14.33203125" style="2" bestFit="1" customWidth="1"/>
    <col min="13" max="13" width="15.44140625" style="2" bestFit="1" customWidth="1"/>
    <col min="14" max="14" width="21.5546875" style="5" customWidth="1"/>
    <col min="15" max="15" width="17.88671875" style="5" customWidth="1"/>
    <col min="17" max="17" width="8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x14ac:dyDescent="0.3">
      <c r="A1" s="87"/>
      <c r="B1" s="85"/>
      <c r="C1" s="86"/>
      <c r="D1" s="86"/>
      <c r="E1" s="86"/>
      <c r="F1" s="86"/>
      <c r="G1" s="86"/>
      <c r="H1" s="86"/>
      <c r="I1" s="86"/>
      <c r="J1" s="86"/>
      <c r="K1" s="86"/>
      <c r="L1" s="103" t="s">
        <v>22</v>
      </c>
      <c r="M1" s="50" t="s">
        <v>18</v>
      </c>
      <c r="N1" s="50" t="s">
        <v>19</v>
      </c>
      <c r="O1" s="50" t="s">
        <v>26</v>
      </c>
      <c r="P1" s="91"/>
      <c r="Q1" s="91"/>
    </row>
    <row r="2" spans="1:17" x14ac:dyDescent="0.3">
      <c r="A2" s="87"/>
      <c r="B2" s="50" t="s">
        <v>9</v>
      </c>
      <c r="C2" s="50" t="s">
        <v>11</v>
      </c>
      <c r="D2" s="50" t="s">
        <v>12</v>
      </c>
      <c r="E2" s="50" t="s">
        <v>23</v>
      </c>
      <c r="F2" s="50" t="s">
        <v>24</v>
      </c>
      <c r="G2" s="50" t="s">
        <v>31</v>
      </c>
      <c r="H2" s="50" t="s">
        <v>13</v>
      </c>
      <c r="I2" s="50" t="s">
        <v>14</v>
      </c>
      <c r="J2" s="50" t="s">
        <v>20</v>
      </c>
      <c r="K2" s="50" t="s">
        <v>21</v>
      </c>
      <c r="L2" s="104"/>
      <c r="M2" s="50" t="s">
        <v>16</v>
      </c>
      <c r="N2" s="50" t="s">
        <v>17</v>
      </c>
      <c r="O2" s="50" t="s">
        <v>25</v>
      </c>
      <c r="P2" s="91"/>
      <c r="Q2" s="91"/>
    </row>
    <row r="3" spans="1:17" x14ac:dyDescent="0.3">
      <c r="A3" s="87"/>
      <c r="B3" s="53">
        <v>1</v>
      </c>
      <c r="C3" s="51">
        <f>MAX(peakd1)</f>
        <v>3.2347108800000002</v>
      </c>
      <c r="D3" s="54">
        <f>(SUM(peakd1)-12)/COUNTA(peakd1)</f>
        <v>1.9066965960909088</v>
      </c>
      <c r="E3" s="98">
        <f>(12/I3)+(25/100)</f>
        <v>0.50843951419842659</v>
      </c>
      <c r="F3" s="54">
        <v>1</v>
      </c>
      <c r="G3" s="51">
        <f>MAX(peakd1)</f>
        <v>3.2347108800000002</v>
      </c>
      <c r="H3" s="49">
        <f>MAX(newPeakd1)</f>
        <v>1.906696596090911</v>
      </c>
      <c r="I3" s="49">
        <f>SUM(chargingSolard1)</f>
        <v>46.432528079999997</v>
      </c>
      <c r="J3" s="51">
        <f>SUM(solarCharged1)</f>
        <v>-12</v>
      </c>
      <c r="K3" s="51">
        <f>SUM(gridTopUpd1)</f>
        <v>0</v>
      </c>
      <c r="L3" s="84">
        <f t="shared" ref="L3:L9" si="0">(StartPeakd1-H3)/StartPeakd1</f>
        <v>0.41055115377393142</v>
      </c>
      <c r="M3" s="84">
        <f>-J3/12</f>
        <v>1</v>
      </c>
      <c r="N3" s="51">
        <f>K3/12</f>
        <v>0</v>
      </c>
      <c r="O3" s="51">
        <f>L3*((M3*3)+(N3*1))</f>
        <v>1.2316534613217942</v>
      </c>
      <c r="P3" s="91"/>
      <c r="Q3" s="91"/>
    </row>
    <row r="4" spans="1:17" x14ac:dyDescent="0.3">
      <c r="A4" s="87"/>
      <c r="B4" s="53">
        <v>2</v>
      </c>
      <c r="C4" s="51">
        <f>MAX(peakd2)</f>
        <v>3.239753662</v>
      </c>
      <c r="D4" s="54">
        <f>(SUM(peakd2)-12)/COUNTA(peakd2)</f>
        <v>1.919738196454545</v>
      </c>
      <c r="E4" s="98">
        <f t="shared" ref="E4:E9" si="1">(12/I4)+(25/100)</f>
        <v>0.49321377091729079</v>
      </c>
      <c r="F4" s="54">
        <v>1</v>
      </c>
      <c r="G4" s="51">
        <f>MAX(peakd2)</f>
        <v>3.239753662</v>
      </c>
      <c r="H4" s="49">
        <f>MAX(newPeakd2)</f>
        <v>1.9197381964545506</v>
      </c>
      <c r="I4" s="49">
        <f>SUM(chargingSolard2)</f>
        <v>49.339311481999992</v>
      </c>
      <c r="J4" s="51">
        <f>SUM(solarCharged2)</f>
        <v>-12</v>
      </c>
      <c r="K4" s="51">
        <f>SUM(gridTopUpd2)</f>
        <v>0</v>
      </c>
      <c r="L4" s="84">
        <f t="shared" si="0"/>
        <v>0.40651938684098082</v>
      </c>
      <c r="M4" s="84">
        <f t="shared" ref="M4:M9" si="2">-J4/12</f>
        <v>1</v>
      </c>
      <c r="N4" s="51">
        <f t="shared" ref="N4:N9" si="3">K4/12</f>
        <v>0</v>
      </c>
      <c r="O4" s="51">
        <f t="shared" ref="O4:O9" si="4">L4*((M4*3)+(N4*1))</f>
        <v>1.2195581605229424</v>
      </c>
      <c r="P4" s="91"/>
      <c r="Q4" s="91"/>
    </row>
    <row r="5" spans="1:17" x14ac:dyDescent="0.3">
      <c r="A5" s="87"/>
      <c r="B5" s="53">
        <v>3</v>
      </c>
      <c r="C5" s="51">
        <f>MAX(peakd3)</f>
        <v>3.1615813880000001</v>
      </c>
      <c r="D5" s="54">
        <f>((SUM(peakd2)-12)/COUNTA(peakd3))-(0.1555/5)+0.01-(0.0395/10)-(0.0178/10)-(0.014/10)</f>
        <v>1.8915081964545453</v>
      </c>
      <c r="E5" s="98">
        <f t="shared" si="1"/>
        <v>0.48323886467242561</v>
      </c>
      <c r="F5" s="54">
        <v>1</v>
      </c>
      <c r="G5" s="51">
        <f>MAX(peakd3)</f>
        <v>3.1615813880000001</v>
      </c>
      <c r="H5" s="49">
        <f>MAX(newPeakd3)</f>
        <v>1.8915081964545453</v>
      </c>
      <c r="I5" s="49">
        <f>SUM(chargingSolard3)</f>
        <v>51.449401526000003</v>
      </c>
      <c r="J5" s="51">
        <f>SUM(solarCharged3)</f>
        <v>-12</v>
      </c>
      <c r="K5" s="51">
        <f>SUM(gridTopUpd3)</f>
        <v>0</v>
      </c>
      <c r="L5" s="84">
        <f t="shared" si="0"/>
        <v>0.41524659648885059</v>
      </c>
      <c r="M5" s="84">
        <f t="shared" si="2"/>
        <v>1</v>
      </c>
      <c r="N5" s="51">
        <f t="shared" si="3"/>
        <v>0</v>
      </c>
      <c r="O5" s="51">
        <f t="shared" si="4"/>
        <v>1.2457397894665518</v>
      </c>
      <c r="P5" s="91"/>
      <c r="Q5" s="91"/>
    </row>
    <row r="6" spans="1:17" x14ac:dyDescent="0.3">
      <c r="A6" s="87"/>
      <c r="B6" s="53">
        <v>4</v>
      </c>
      <c r="C6" s="51">
        <f>MAX(peakd4)</f>
        <v>3.1236041910000001</v>
      </c>
      <c r="D6" s="54">
        <f>((SUM(peakd3)-12)/COUNTA(peakd3))-(0.01985/5)-(0.1766/10)-(0.0795/10)-(0.0358/10)-(0.0161/10)-(0.0072/10)-(0.0033/10)-(0.00263/10)</f>
        <v>1.855375809363637</v>
      </c>
      <c r="E6" s="98">
        <f t="shared" si="1"/>
        <v>0.52138546593488977</v>
      </c>
      <c r="F6" s="54">
        <v>1</v>
      </c>
      <c r="G6" s="51">
        <f>MAX(peakd4)*1.1</f>
        <v>3.4359646101000005</v>
      </c>
      <c r="H6" s="49">
        <f>MAX(newPeakd4)</f>
        <v>1.8553772133636306</v>
      </c>
      <c r="I6" s="49">
        <f>SUM(chargingSolard4)</f>
        <v>44.217548491999992</v>
      </c>
      <c r="J6" s="51">
        <f>SUM(solarCharged4)</f>
        <v>-12</v>
      </c>
      <c r="K6" s="51">
        <f>SUM(gridTopUpd4)</f>
        <v>0</v>
      </c>
      <c r="L6" s="84">
        <f t="shared" si="0"/>
        <v>0.42641636851215881</v>
      </c>
      <c r="M6" s="84">
        <f t="shared" si="2"/>
        <v>1</v>
      </c>
      <c r="N6" s="51">
        <f t="shared" si="3"/>
        <v>0</v>
      </c>
      <c r="O6" s="51">
        <f t="shared" si="4"/>
        <v>1.2792491055364765</v>
      </c>
      <c r="P6" s="91"/>
      <c r="Q6" s="91"/>
    </row>
    <row r="7" spans="1:17" x14ac:dyDescent="0.3">
      <c r="A7" s="87"/>
      <c r="B7" s="53">
        <v>5</v>
      </c>
      <c r="C7" s="51">
        <f>MAX(peakd5)</f>
        <v>3.073930759</v>
      </c>
      <c r="D7" s="54">
        <f>(SUM(peakd4)-12)/COUNTA(peakd4)-0.03-(0.5*(0.121/5))-0.0055</f>
        <v>1.8077759369999999</v>
      </c>
      <c r="E7" s="98">
        <f t="shared" si="1"/>
        <v>0.65306134443464847</v>
      </c>
      <c r="F7" s="54">
        <v>1</v>
      </c>
      <c r="G7" s="51">
        <f>MAX(peakd5)*1.1</f>
        <v>3.3813238349000003</v>
      </c>
      <c r="H7" s="49">
        <f>MAX(newPeakd5)</f>
        <v>1.8077759369999999</v>
      </c>
      <c r="I7" s="49">
        <f>SUM(chargingSolard5)</f>
        <v>29.772143038999992</v>
      </c>
      <c r="J7" s="51">
        <f>SUM(solarCharged5)</f>
        <v>-12</v>
      </c>
      <c r="K7" s="51">
        <f>SUM(gridTopUpd5)</f>
        <v>0</v>
      </c>
      <c r="L7" s="84">
        <f t="shared" si="0"/>
        <v>0.44113214316081323</v>
      </c>
      <c r="M7" s="84">
        <f t="shared" si="2"/>
        <v>1</v>
      </c>
      <c r="N7" s="51">
        <f t="shared" si="3"/>
        <v>0</v>
      </c>
      <c r="O7" s="51">
        <f t="shared" si="4"/>
        <v>1.3233964294824396</v>
      </c>
      <c r="P7" s="91"/>
      <c r="Q7" s="91"/>
    </row>
    <row r="8" spans="1:17" x14ac:dyDescent="0.3">
      <c r="A8" s="87"/>
      <c r="B8" s="53">
        <v>6</v>
      </c>
      <c r="C8" s="51">
        <f>MAX(peakd6)</f>
        <v>3.163495406</v>
      </c>
      <c r="D8" s="54">
        <f>(SUM(peakd5)-12)/COUNTA(peakd5)+0.033-(0.00019*2)</f>
        <v>1.8359911687272727</v>
      </c>
      <c r="E8" s="98">
        <f t="shared" si="1"/>
        <v>0.6457779588352881</v>
      </c>
      <c r="F8" s="54">
        <v>1</v>
      </c>
      <c r="G8" s="51">
        <f>MAX(peakd6)*1.1</f>
        <v>3.4798449466000001</v>
      </c>
      <c r="H8" s="49">
        <f>MAX(newPeakd6)</f>
        <v>1.8362751097272723</v>
      </c>
      <c r="I8" s="49">
        <f>SUM(chargingSolard6)</f>
        <v>30.320031047999997</v>
      </c>
      <c r="J8" s="51">
        <f>SUM(solarCharged6)</f>
        <v>-12</v>
      </c>
      <c r="K8" s="51">
        <f>SUM(gridTopUpd6)</f>
        <v>0</v>
      </c>
      <c r="L8" s="84">
        <f t="shared" si="0"/>
        <v>0.43232171966872285</v>
      </c>
      <c r="M8" s="84">
        <f t="shared" si="2"/>
        <v>1</v>
      </c>
      <c r="N8" s="51">
        <f t="shared" si="3"/>
        <v>0</v>
      </c>
      <c r="O8" s="51">
        <f t="shared" si="4"/>
        <v>1.2969651590061686</v>
      </c>
      <c r="P8" s="91"/>
      <c r="Q8" s="91"/>
    </row>
    <row r="9" spans="1:17" x14ac:dyDescent="0.3">
      <c r="A9" s="87"/>
      <c r="B9" s="53">
        <v>7</v>
      </c>
      <c r="C9" s="51">
        <f>MAX(peakd7)</f>
        <v>3.1953945309999998</v>
      </c>
      <c r="D9" s="54">
        <f>(SUM(peakd6)-12)/COUNTA(peakd6)+0.022-(0.0471/10)-0.00212-0.00095-(0.00043/2)-(0.00031/2)-(0.00022*2)+0.00002+0.000055</f>
        <v>1.8495019815454548</v>
      </c>
      <c r="E9" s="98">
        <f t="shared" si="1"/>
        <v>0.66557962617854471</v>
      </c>
      <c r="F9" s="54">
        <v>1</v>
      </c>
      <c r="G9" s="51">
        <f>MAX(peakd7)*1.2</f>
        <v>3.8344734371999998</v>
      </c>
      <c r="H9" s="49">
        <f>MAX(newPeakd7)</f>
        <v>1.8495019815454548</v>
      </c>
      <c r="I9" s="49">
        <f>SUM(chargingSolard7)</f>
        <v>28.875332773999997</v>
      </c>
      <c r="J9" s="51">
        <f>SUM(solarCharged7)</f>
        <v>-12</v>
      </c>
      <c r="K9" s="51">
        <f>SUM(gridTopUpd7)</f>
        <v>0</v>
      </c>
      <c r="L9" s="84">
        <f t="shared" si="0"/>
        <v>0.42823267668810799</v>
      </c>
      <c r="M9" s="84">
        <f t="shared" si="2"/>
        <v>1</v>
      </c>
      <c r="N9" s="84">
        <f t="shared" si="3"/>
        <v>0</v>
      </c>
      <c r="O9" s="51">
        <f t="shared" si="4"/>
        <v>1.284698030064324</v>
      </c>
      <c r="P9" s="91"/>
      <c r="Q9" s="91"/>
    </row>
    <row r="10" spans="1:17" ht="18" x14ac:dyDescent="0.35">
      <c r="A10" s="87"/>
      <c r="B10" s="87"/>
      <c r="C10" s="102" t="s">
        <v>10</v>
      </c>
      <c r="D10" s="101" t="s">
        <v>29</v>
      </c>
      <c r="E10" s="88"/>
      <c r="F10" s="86"/>
      <c r="G10" s="89"/>
      <c r="H10" s="89"/>
      <c r="I10" s="90"/>
      <c r="J10" s="90"/>
      <c r="K10" s="90"/>
      <c r="L10" s="89"/>
      <c r="M10" s="89"/>
      <c r="N10" s="157" t="s">
        <v>27</v>
      </c>
      <c r="O10" s="158">
        <f>SUM(O3:O9)</f>
        <v>8.8812601354006979</v>
      </c>
    </row>
    <row r="11" spans="1:17" x14ac:dyDescent="0.3">
      <c r="A11" s="87"/>
      <c r="B11" s="87"/>
      <c r="C11" s="86"/>
      <c r="D11" s="101" t="s">
        <v>30</v>
      </c>
      <c r="E11" s="88"/>
      <c r="F11" s="86"/>
      <c r="G11" s="89"/>
      <c r="H11" s="89"/>
      <c r="I11" s="90"/>
      <c r="J11" s="90"/>
      <c r="K11" s="90"/>
      <c r="L11" s="89"/>
      <c r="M11" s="89"/>
      <c r="N11" s="105" t="s">
        <v>35</v>
      </c>
      <c r="O11" s="156">
        <f>MAX(G15:G350)</f>
        <v>1.4923473312</v>
      </c>
    </row>
    <row r="12" spans="1:17" x14ac:dyDescent="0.3">
      <c r="A12" s="87"/>
      <c r="B12" s="87"/>
      <c r="C12" s="86"/>
      <c r="D12" s="101" t="s">
        <v>32</v>
      </c>
      <c r="E12" s="88"/>
      <c r="F12" s="86"/>
      <c r="G12" s="89"/>
      <c r="H12" s="89"/>
      <c r="I12" s="90"/>
      <c r="J12" s="90"/>
      <c r="K12" s="90"/>
      <c r="L12" s="89"/>
      <c r="M12" s="89"/>
      <c r="N12" s="105" t="s">
        <v>36</v>
      </c>
      <c r="O12" s="156">
        <f>MIN(G15:G350)</f>
        <v>-1.3458925494545451</v>
      </c>
    </row>
    <row r="13" spans="1:17" x14ac:dyDescent="0.3">
      <c r="A13" s="87"/>
      <c r="B13" s="87"/>
      <c r="C13" s="86"/>
      <c r="D13" s="101" t="s">
        <v>33</v>
      </c>
      <c r="E13" s="88"/>
      <c r="F13" s="86"/>
      <c r="G13" s="89"/>
      <c r="H13" s="89"/>
      <c r="I13" s="90"/>
      <c r="J13" s="90"/>
      <c r="K13" s="90"/>
      <c r="L13" s="89"/>
      <c r="M13" s="89"/>
      <c r="N13" s="97" t="s">
        <v>37</v>
      </c>
      <c r="O13" s="156">
        <f>MAX(H15:H350)</f>
        <v>6</v>
      </c>
    </row>
    <row r="14" spans="1:17" s="1" customFormat="1" x14ac:dyDescent="0.3">
      <c r="A14" s="92" t="s">
        <v>7</v>
      </c>
      <c r="B14" s="92" t="s">
        <v>9</v>
      </c>
      <c r="C14" s="92" t="s">
        <v>0</v>
      </c>
      <c r="D14" s="93" t="s">
        <v>1</v>
      </c>
      <c r="E14" s="94" t="s">
        <v>8</v>
      </c>
      <c r="F14" s="92" t="s">
        <v>28</v>
      </c>
      <c r="G14" s="95" t="s">
        <v>34</v>
      </c>
      <c r="H14" s="95" t="s">
        <v>2</v>
      </c>
      <c r="I14" s="96" t="s">
        <v>4</v>
      </c>
      <c r="J14" s="96" t="s">
        <v>3</v>
      </c>
      <c r="K14" s="96" t="s">
        <v>15</v>
      </c>
      <c r="L14" s="95" t="s">
        <v>5</v>
      </c>
      <c r="M14" s="95" t="s">
        <v>6</v>
      </c>
      <c r="N14" s="92" t="s">
        <v>38</v>
      </c>
      <c r="O14" s="92"/>
    </row>
    <row r="15" spans="1:17" x14ac:dyDescent="0.3">
      <c r="A15" s="28">
        <v>1</v>
      </c>
      <c r="B15" s="28">
        <v>1</v>
      </c>
      <c r="C15" s="11">
        <v>43304</v>
      </c>
      <c r="D15" s="13">
        <v>1.698212598</v>
      </c>
      <c r="E15" s="14">
        <f t="shared" ref="E15:E78" si="5">D15-J15-I15</f>
        <v>1.698212598</v>
      </c>
      <c r="F15" s="12">
        <v>1.831472E-3</v>
      </c>
      <c r="G15" s="9">
        <f>-SUM(I15,J15,K15)</f>
        <v>0</v>
      </c>
      <c r="H15" s="9">
        <v>0</v>
      </c>
      <c r="I15" s="47">
        <v>0</v>
      </c>
      <c r="J15" s="8">
        <v>0</v>
      </c>
      <c r="K15" s="8">
        <f t="shared" ref="K15:K78" si="6">IF(A15&lt;&gt;31,0,-2*((6-H14+((J15*0.5)))))</f>
        <v>0</v>
      </c>
      <c r="L15" s="8">
        <f t="shared" ref="L15:L45" si="7">MIN(J15,F15)</f>
        <v>0</v>
      </c>
      <c r="M15" s="8">
        <f>J15-L15</f>
        <v>0</v>
      </c>
      <c r="N15" s="7">
        <v>-2.5</v>
      </c>
      <c r="O15" s="7">
        <v>0</v>
      </c>
      <c r="P15" s="1"/>
      <c r="Q15" s="56"/>
    </row>
    <row r="16" spans="1:17" x14ac:dyDescent="0.3">
      <c r="A16" s="28">
        <f>A15+1</f>
        <v>2</v>
      </c>
      <c r="B16" s="28">
        <v>1</v>
      </c>
      <c r="C16" s="11">
        <v>43304.020833333336</v>
      </c>
      <c r="D16" s="13">
        <v>1.6298786409999999</v>
      </c>
      <c r="E16" s="14">
        <f t="shared" si="5"/>
        <v>1.6298786409999999</v>
      </c>
      <c r="F16" s="12">
        <v>1.831472E-3</v>
      </c>
      <c r="G16" s="9">
        <f t="shared" ref="G16:G79" si="8">-SUM(I16,J16,K16)</f>
        <v>0</v>
      </c>
      <c r="H16" s="9">
        <f>H15+((G16*0.5))</f>
        <v>0</v>
      </c>
      <c r="I16" s="47">
        <f>MAX(0,MIN(O16,H15*2,(D16-VLOOKUP(B16,$B$2:$D$9,3,FALSE))))</f>
        <v>0</v>
      </c>
      <c r="J16" s="8">
        <f t="shared" ref="J16:J79" si="9">IF(F16&gt;VLOOKUP($B$16,$B$2:$F$9,5,FALSE),MAX(N16,-F16*(VLOOKUP(B16,$B$2:$E$9,4,FALSE)),-2*(6-H15),-(VLOOKUP(B16,$B$2:$G$9,6,FALSE)-D16)),0)</f>
        <v>0</v>
      </c>
      <c r="K16" s="8">
        <f t="shared" si="6"/>
        <v>0</v>
      </c>
      <c r="L16" s="8">
        <f t="shared" si="7"/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55"/>
    </row>
    <row r="17" spans="1:23" x14ac:dyDescent="0.3">
      <c r="A17" s="28">
        <f t="shared" ref="A17:A62" si="11">A16+1</f>
        <v>3</v>
      </c>
      <c r="B17" s="28">
        <v>1</v>
      </c>
      <c r="C17" s="11">
        <v>43304.041666666664</v>
      </c>
      <c r="D17" s="13">
        <v>1.553648683</v>
      </c>
      <c r="E17" s="14">
        <f t="shared" si="5"/>
        <v>1.553648683</v>
      </c>
      <c r="F17" s="12">
        <v>1.831472E-3</v>
      </c>
      <c r="G17" s="9">
        <f t="shared" si="8"/>
        <v>0</v>
      </c>
      <c r="H17" s="9">
        <f t="shared" ref="H17:H80" si="12">H16+((G17*0.5))</f>
        <v>0</v>
      </c>
      <c r="I17" s="47">
        <f t="shared" ref="I17:I80" si="13">MAX(0,MIN(O17,H16*2,(D17-VLOOKUP(B17,$B$2:$D$9,3,FALSE))))</f>
        <v>0</v>
      </c>
      <c r="J17" s="8">
        <f t="shared" si="9"/>
        <v>0</v>
      </c>
      <c r="K17" s="8">
        <f t="shared" si="6"/>
        <v>0</v>
      </c>
      <c r="L17" s="8">
        <f t="shared" si="7"/>
        <v>0</v>
      </c>
      <c r="M17" s="8">
        <f t="shared" si="10"/>
        <v>0</v>
      </c>
      <c r="N17" s="7">
        <v>-2.5</v>
      </c>
      <c r="O17" s="7">
        <v>0</v>
      </c>
      <c r="P17" s="1"/>
      <c r="Q17" s="57"/>
    </row>
    <row r="18" spans="1:23" x14ac:dyDescent="0.3">
      <c r="A18" s="28">
        <f t="shared" si="11"/>
        <v>4</v>
      </c>
      <c r="B18" s="28">
        <v>1</v>
      </c>
      <c r="C18" s="11">
        <v>43304.0625</v>
      </c>
      <c r="D18" s="13">
        <v>1.5157839040000001</v>
      </c>
      <c r="E18" s="14">
        <f t="shared" si="5"/>
        <v>1.5157839040000001</v>
      </c>
      <c r="F18" s="12">
        <v>1.831472E-3</v>
      </c>
      <c r="G18" s="9">
        <f t="shared" si="8"/>
        <v>0</v>
      </c>
      <c r="H18" s="9">
        <f t="shared" si="12"/>
        <v>0</v>
      </c>
      <c r="I18" s="47">
        <f t="shared" si="13"/>
        <v>0</v>
      </c>
      <c r="J18" s="8">
        <f t="shared" si="9"/>
        <v>0</v>
      </c>
      <c r="K18" s="8">
        <f t="shared" si="6"/>
        <v>0</v>
      </c>
      <c r="L18" s="8">
        <f t="shared" si="7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3">
      <c r="A19" s="28">
        <f t="shared" si="11"/>
        <v>5</v>
      </c>
      <c r="B19" s="28">
        <v>1</v>
      </c>
      <c r="C19" s="11">
        <v>43304.083333333336</v>
      </c>
      <c r="D19" s="13">
        <v>1.507427689</v>
      </c>
      <c r="E19" s="14">
        <f t="shared" si="5"/>
        <v>1.507427689</v>
      </c>
      <c r="F19" s="12">
        <v>1.831472E-3</v>
      </c>
      <c r="G19" s="9">
        <f t="shared" si="8"/>
        <v>0</v>
      </c>
      <c r="H19" s="9">
        <f t="shared" si="12"/>
        <v>0</v>
      </c>
      <c r="I19" s="47">
        <f t="shared" si="13"/>
        <v>0</v>
      </c>
      <c r="J19" s="8">
        <f t="shared" si="9"/>
        <v>0</v>
      </c>
      <c r="K19" s="8">
        <f t="shared" si="6"/>
        <v>0</v>
      </c>
      <c r="L19" s="8">
        <f t="shared" si="7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3">
      <c r="A20" s="28">
        <f t="shared" si="11"/>
        <v>6</v>
      </c>
      <c r="B20" s="28">
        <v>1</v>
      </c>
      <c r="C20" s="11">
        <v>43304.104166666664</v>
      </c>
      <c r="D20" s="13">
        <v>1.4756327119999999</v>
      </c>
      <c r="E20" s="14">
        <f t="shared" si="5"/>
        <v>1.4756327119999999</v>
      </c>
      <c r="F20" s="12">
        <v>1.831472E-3</v>
      </c>
      <c r="G20" s="9">
        <f t="shared" si="8"/>
        <v>0</v>
      </c>
      <c r="H20" s="9">
        <f t="shared" si="12"/>
        <v>0</v>
      </c>
      <c r="I20" s="47">
        <f t="shared" si="13"/>
        <v>0</v>
      </c>
      <c r="J20" s="8">
        <f t="shared" si="9"/>
        <v>0</v>
      </c>
      <c r="K20" s="8">
        <f t="shared" si="6"/>
        <v>0</v>
      </c>
      <c r="L20" s="8">
        <f t="shared" si="7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3">
      <c r="A21" s="28">
        <f t="shared" si="11"/>
        <v>7</v>
      </c>
      <c r="B21" s="28">
        <v>1</v>
      </c>
      <c r="C21" s="11">
        <v>43304.125</v>
      </c>
      <c r="D21" s="13">
        <v>1.469025515</v>
      </c>
      <c r="E21" s="14">
        <f t="shared" si="5"/>
        <v>1.469025515</v>
      </c>
      <c r="F21" s="12">
        <v>1.831472E-3</v>
      </c>
      <c r="G21" s="9">
        <f t="shared" si="8"/>
        <v>0</v>
      </c>
      <c r="H21" s="9">
        <f t="shared" si="12"/>
        <v>0</v>
      </c>
      <c r="I21" s="47">
        <f t="shared" si="13"/>
        <v>0</v>
      </c>
      <c r="J21" s="8">
        <f t="shared" si="9"/>
        <v>0</v>
      </c>
      <c r="K21" s="8">
        <f t="shared" si="6"/>
        <v>0</v>
      </c>
      <c r="L21" s="8">
        <f t="shared" si="7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3">
      <c r="A22" s="28">
        <f t="shared" si="11"/>
        <v>8</v>
      </c>
      <c r="B22" s="28">
        <v>1</v>
      </c>
      <c r="C22" s="11">
        <v>43304.145833333336</v>
      </c>
      <c r="D22" s="13">
        <v>1.439907072</v>
      </c>
      <c r="E22" s="14">
        <f t="shared" si="5"/>
        <v>1.439907072</v>
      </c>
      <c r="F22" s="12">
        <v>1.831472E-3</v>
      </c>
      <c r="G22" s="9">
        <f t="shared" si="8"/>
        <v>0</v>
      </c>
      <c r="H22" s="9">
        <f t="shared" si="12"/>
        <v>0</v>
      </c>
      <c r="I22" s="47">
        <f t="shared" si="13"/>
        <v>0</v>
      </c>
      <c r="J22" s="8">
        <f t="shared" si="9"/>
        <v>0</v>
      </c>
      <c r="K22" s="8">
        <f t="shared" si="6"/>
        <v>0</v>
      </c>
      <c r="L22" s="8">
        <f t="shared" si="7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3">
      <c r="A23" s="28">
        <f t="shared" si="11"/>
        <v>9</v>
      </c>
      <c r="B23" s="28">
        <v>1</v>
      </c>
      <c r="C23" s="11">
        <v>43304.166666666664</v>
      </c>
      <c r="D23" s="13">
        <v>1.5209820009999999</v>
      </c>
      <c r="E23" s="14">
        <f t="shared" si="5"/>
        <v>1.5209820009999999</v>
      </c>
      <c r="F23" s="12">
        <v>1.431644E-2</v>
      </c>
      <c r="G23" s="9">
        <f t="shared" si="8"/>
        <v>0</v>
      </c>
      <c r="H23" s="9">
        <f t="shared" si="12"/>
        <v>0</v>
      </c>
      <c r="I23" s="47">
        <f t="shared" si="13"/>
        <v>0</v>
      </c>
      <c r="J23" s="8">
        <f t="shared" si="9"/>
        <v>0</v>
      </c>
      <c r="K23" s="8">
        <f t="shared" si="6"/>
        <v>0</v>
      </c>
      <c r="L23" s="8">
        <f t="shared" si="7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3">
      <c r="A24" s="28">
        <f t="shared" si="11"/>
        <v>10</v>
      </c>
      <c r="B24" s="28">
        <v>1</v>
      </c>
      <c r="C24" s="11">
        <v>43304.1875</v>
      </c>
      <c r="D24" s="13">
        <v>1.6528150150000001</v>
      </c>
      <c r="E24" s="14">
        <f t="shared" si="5"/>
        <v>1.6528150150000001</v>
      </c>
      <c r="F24" s="12">
        <v>1.431644E-2</v>
      </c>
      <c r="G24" s="9">
        <f t="shared" si="8"/>
        <v>0</v>
      </c>
      <c r="H24" s="9">
        <f t="shared" si="12"/>
        <v>0</v>
      </c>
      <c r="I24" s="47">
        <f t="shared" si="13"/>
        <v>0</v>
      </c>
      <c r="J24" s="8">
        <f t="shared" si="9"/>
        <v>0</v>
      </c>
      <c r="K24" s="8">
        <f t="shared" si="6"/>
        <v>0</v>
      </c>
      <c r="L24" s="8">
        <f t="shared" si="7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3">
      <c r="A25" s="28">
        <f t="shared" si="11"/>
        <v>11</v>
      </c>
      <c r="B25" s="28">
        <v>1</v>
      </c>
      <c r="C25" s="11">
        <v>43304.208333333336</v>
      </c>
      <c r="D25" s="13">
        <v>1.957061962</v>
      </c>
      <c r="E25" s="14">
        <f t="shared" si="5"/>
        <v>1.957061962</v>
      </c>
      <c r="F25" s="12">
        <v>0.23742648999999999</v>
      </c>
      <c r="G25" s="9">
        <f t="shared" si="8"/>
        <v>0</v>
      </c>
      <c r="H25" s="9">
        <f t="shared" si="12"/>
        <v>0</v>
      </c>
      <c r="I25" s="47">
        <f t="shared" si="13"/>
        <v>0</v>
      </c>
      <c r="J25" s="8">
        <f t="shared" si="9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3">
      <c r="A26" s="28">
        <f t="shared" si="11"/>
        <v>12</v>
      </c>
      <c r="B26" s="28">
        <v>1</v>
      </c>
      <c r="C26" s="11">
        <v>43304.229166666664</v>
      </c>
      <c r="D26" s="13">
        <v>2.228058705</v>
      </c>
      <c r="E26" s="14">
        <f t="shared" si="5"/>
        <v>2.228058705</v>
      </c>
      <c r="F26" s="12">
        <v>0.23742648999999999</v>
      </c>
      <c r="G26" s="9">
        <f t="shared" si="8"/>
        <v>0</v>
      </c>
      <c r="H26" s="9">
        <f t="shared" si="12"/>
        <v>0</v>
      </c>
      <c r="I26" s="47">
        <f t="shared" si="13"/>
        <v>0</v>
      </c>
      <c r="J26" s="8">
        <f t="shared" si="9"/>
        <v>0</v>
      </c>
      <c r="K26" s="8">
        <f t="shared" si="6"/>
        <v>0</v>
      </c>
      <c r="L26" s="8">
        <f t="shared" si="7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3">
      <c r="A27" s="28">
        <f t="shared" si="11"/>
        <v>13</v>
      </c>
      <c r="B27" s="28">
        <v>1</v>
      </c>
      <c r="C27" s="11">
        <v>43304.25</v>
      </c>
      <c r="D27" s="13">
        <v>2.61416001</v>
      </c>
      <c r="E27" s="14">
        <f t="shared" si="5"/>
        <v>2.61416001</v>
      </c>
      <c r="F27" s="12">
        <v>0.53840911400000002</v>
      </c>
      <c r="G27" s="9">
        <f t="shared" si="8"/>
        <v>0</v>
      </c>
      <c r="H27" s="9">
        <f t="shared" si="12"/>
        <v>0</v>
      </c>
      <c r="I27" s="47">
        <f t="shared" si="13"/>
        <v>0</v>
      </c>
      <c r="J27" s="8">
        <f t="shared" si="9"/>
        <v>0</v>
      </c>
      <c r="K27" s="8">
        <f t="shared" si="6"/>
        <v>0</v>
      </c>
      <c r="L27" s="8">
        <f t="shared" si="7"/>
        <v>0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3">
      <c r="A28" s="28">
        <f t="shared" si="11"/>
        <v>14</v>
      </c>
      <c r="B28" s="28">
        <v>1</v>
      </c>
      <c r="C28" s="11">
        <v>43304.270833333336</v>
      </c>
      <c r="D28" s="13">
        <v>2.7672307479999998</v>
      </c>
      <c r="E28" s="14">
        <f t="shared" si="5"/>
        <v>2.7672307479999998</v>
      </c>
      <c r="F28" s="12">
        <v>0.76786124700000002</v>
      </c>
      <c r="G28" s="9">
        <f t="shared" si="8"/>
        <v>0</v>
      </c>
      <c r="H28" s="9">
        <f t="shared" si="12"/>
        <v>0</v>
      </c>
      <c r="I28" s="47">
        <f t="shared" si="13"/>
        <v>0</v>
      </c>
      <c r="J28" s="8">
        <f t="shared" si="9"/>
        <v>0</v>
      </c>
      <c r="K28" s="8">
        <f t="shared" si="6"/>
        <v>0</v>
      </c>
      <c r="L28" s="8">
        <f t="shared" si="7"/>
        <v>0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3">
      <c r="A29" s="28">
        <f t="shared" si="11"/>
        <v>15</v>
      </c>
      <c r="B29" s="28">
        <v>1</v>
      </c>
      <c r="C29" s="11">
        <v>43304.291666666664</v>
      </c>
      <c r="D29" s="13">
        <v>2.8303460660000002</v>
      </c>
      <c r="E29" s="14">
        <f t="shared" si="5"/>
        <v>3.2347108800000002</v>
      </c>
      <c r="F29" s="12">
        <v>1.2969576119999999</v>
      </c>
      <c r="G29" s="9">
        <f t="shared" si="8"/>
        <v>0.40436481400000002</v>
      </c>
      <c r="H29" s="9">
        <f t="shared" si="12"/>
        <v>0.20218240700000001</v>
      </c>
      <c r="I29" s="47">
        <f t="shared" si="13"/>
        <v>0</v>
      </c>
      <c r="J29" s="8">
        <f t="shared" si="9"/>
        <v>-0.40436481400000002</v>
      </c>
      <c r="K29" s="8">
        <f t="shared" si="6"/>
        <v>0</v>
      </c>
      <c r="L29" s="8">
        <f t="shared" si="7"/>
        <v>-0.40436481400000002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3">
      <c r="A30" s="28">
        <f t="shared" si="11"/>
        <v>16</v>
      </c>
      <c r="B30" s="28">
        <v>1</v>
      </c>
      <c r="C30" s="11">
        <v>43304.3125</v>
      </c>
      <c r="D30" s="13">
        <v>2.8193388599999998</v>
      </c>
      <c r="E30" s="14">
        <f t="shared" si="5"/>
        <v>3.2347108800000002</v>
      </c>
      <c r="F30" s="12">
        <v>1.4876036640000001</v>
      </c>
      <c r="G30" s="9">
        <f t="shared" si="8"/>
        <v>0.4153720200000004</v>
      </c>
      <c r="H30" s="9">
        <f t="shared" si="12"/>
        <v>0.40986841700000021</v>
      </c>
      <c r="I30" s="47">
        <f t="shared" si="13"/>
        <v>0</v>
      </c>
      <c r="J30" s="8">
        <f t="shared" si="9"/>
        <v>-0.4153720200000004</v>
      </c>
      <c r="K30" s="8">
        <f t="shared" si="6"/>
        <v>0</v>
      </c>
      <c r="L30" s="8">
        <f t="shared" si="7"/>
        <v>-0.4153720200000004</v>
      </c>
      <c r="M30" s="8">
        <f t="shared" si="10"/>
        <v>0</v>
      </c>
      <c r="N30" s="7">
        <v>-2.5</v>
      </c>
      <c r="O30" s="7">
        <v>0</v>
      </c>
      <c r="P30" s="1"/>
      <c r="Q30" s="52"/>
    </row>
    <row r="31" spans="1:23" x14ac:dyDescent="0.3">
      <c r="A31" s="28">
        <f t="shared" si="11"/>
        <v>17</v>
      </c>
      <c r="B31" s="28">
        <v>1</v>
      </c>
      <c r="C31" s="11">
        <v>43304.333333333336</v>
      </c>
      <c r="D31" s="13">
        <v>2.675355825</v>
      </c>
      <c r="E31" s="14">
        <f t="shared" si="5"/>
        <v>3.2347108800000002</v>
      </c>
      <c r="F31" s="12">
        <v>2.0629451269999999</v>
      </c>
      <c r="G31" s="9">
        <f t="shared" si="8"/>
        <v>0.55935505500000016</v>
      </c>
      <c r="H31" s="9">
        <f t="shared" si="12"/>
        <v>0.68954594450000029</v>
      </c>
      <c r="I31" s="47">
        <f t="shared" si="13"/>
        <v>0</v>
      </c>
      <c r="J31" s="8">
        <f t="shared" si="9"/>
        <v>-0.55935505500000016</v>
      </c>
      <c r="K31" s="8">
        <f t="shared" si="6"/>
        <v>0</v>
      </c>
      <c r="L31" s="8">
        <f t="shared" si="7"/>
        <v>-0.55935505500000016</v>
      </c>
      <c r="M31" s="8">
        <f t="shared" si="10"/>
        <v>0</v>
      </c>
      <c r="N31" s="7">
        <v>-2.5</v>
      </c>
      <c r="O31" s="7">
        <v>0</v>
      </c>
      <c r="P31" s="1"/>
      <c r="S31" s="58"/>
      <c r="T31" s="58"/>
      <c r="U31" s="58"/>
      <c r="V31" s="58"/>
      <c r="W31" s="58"/>
    </row>
    <row r="32" spans="1:23" x14ac:dyDescent="0.3">
      <c r="A32" s="28">
        <f t="shared" si="11"/>
        <v>18</v>
      </c>
      <c r="B32" s="28">
        <v>1</v>
      </c>
      <c r="C32" s="11">
        <v>43304.354166666664</v>
      </c>
      <c r="D32" s="13">
        <v>2.6399473499999999</v>
      </c>
      <c r="E32" s="14">
        <f t="shared" si="5"/>
        <v>3.2347108800000002</v>
      </c>
      <c r="F32" s="12">
        <v>2.236751318</v>
      </c>
      <c r="G32" s="9">
        <f t="shared" si="8"/>
        <v>0.59476353000000026</v>
      </c>
      <c r="H32" s="9">
        <f t="shared" si="12"/>
        <v>0.98692770950000042</v>
      </c>
      <c r="I32" s="47">
        <f t="shared" si="13"/>
        <v>0</v>
      </c>
      <c r="J32" s="8">
        <f t="shared" si="9"/>
        <v>-0.59476353000000026</v>
      </c>
      <c r="K32" s="8">
        <f t="shared" si="6"/>
        <v>0</v>
      </c>
      <c r="L32" s="8">
        <f t="shared" si="7"/>
        <v>-0.59476353000000026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3">
      <c r="A33" s="28">
        <f t="shared" si="11"/>
        <v>19</v>
      </c>
      <c r="B33" s="28">
        <v>1</v>
      </c>
      <c r="C33" s="11">
        <v>43304.375</v>
      </c>
      <c r="D33" s="13">
        <v>2.5525240789999999</v>
      </c>
      <c r="E33" s="14">
        <f t="shared" si="5"/>
        <v>3.2347108800000002</v>
      </c>
      <c r="F33" s="12">
        <v>2.550806761</v>
      </c>
      <c r="G33" s="9">
        <f t="shared" si="8"/>
        <v>0.68218680100000029</v>
      </c>
      <c r="H33" s="9">
        <f t="shared" si="12"/>
        <v>1.3280211100000006</v>
      </c>
      <c r="I33" s="47">
        <f t="shared" si="13"/>
        <v>0</v>
      </c>
      <c r="J33" s="8">
        <f t="shared" si="9"/>
        <v>-0.68218680100000029</v>
      </c>
      <c r="K33" s="8">
        <f t="shared" si="6"/>
        <v>0</v>
      </c>
      <c r="L33" s="8">
        <f t="shared" si="7"/>
        <v>-0.68218680100000029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3">
      <c r="A34" s="28">
        <f t="shared" si="11"/>
        <v>20</v>
      </c>
      <c r="B34" s="28">
        <v>1</v>
      </c>
      <c r="C34" s="11">
        <v>43304.395833333336</v>
      </c>
      <c r="D34" s="13">
        <v>2.5124367639999998</v>
      </c>
      <c r="E34" s="14">
        <f t="shared" si="5"/>
        <v>3.2347108800000002</v>
      </c>
      <c r="F34" s="12">
        <v>2.7332479950000002</v>
      </c>
      <c r="G34" s="9">
        <f t="shared" si="8"/>
        <v>0.72227411600000035</v>
      </c>
      <c r="H34" s="9">
        <f t="shared" si="12"/>
        <v>1.6891581680000007</v>
      </c>
      <c r="I34" s="47">
        <f t="shared" si="13"/>
        <v>0</v>
      </c>
      <c r="J34" s="8">
        <f t="shared" si="9"/>
        <v>-0.72227411600000035</v>
      </c>
      <c r="K34" s="8">
        <f t="shared" si="6"/>
        <v>0</v>
      </c>
      <c r="L34" s="8">
        <f t="shared" si="7"/>
        <v>-0.72227411600000035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3">
      <c r="A35" s="28">
        <f t="shared" si="11"/>
        <v>21</v>
      </c>
      <c r="B35" s="28">
        <v>1</v>
      </c>
      <c r="C35" s="11">
        <v>43304.416666666664</v>
      </c>
      <c r="D35" s="13">
        <v>2.505472132</v>
      </c>
      <c r="E35" s="14">
        <f t="shared" si="5"/>
        <v>3.2347108800000002</v>
      </c>
      <c r="F35" s="12">
        <v>2.9782257080000001</v>
      </c>
      <c r="G35" s="9">
        <f t="shared" si="8"/>
        <v>0.72923874800000021</v>
      </c>
      <c r="H35" s="9">
        <f t="shared" si="12"/>
        <v>2.0537775420000006</v>
      </c>
      <c r="I35" s="47">
        <f t="shared" si="13"/>
        <v>0</v>
      </c>
      <c r="J35" s="8">
        <f t="shared" si="9"/>
        <v>-0.72923874800000021</v>
      </c>
      <c r="K35" s="8">
        <f t="shared" si="6"/>
        <v>0</v>
      </c>
      <c r="L35" s="8">
        <f t="shared" si="7"/>
        <v>-0.72923874800000021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3">
      <c r="A36" s="28">
        <f t="shared" si="11"/>
        <v>22</v>
      </c>
      <c r="B36" s="28">
        <v>1</v>
      </c>
      <c r="C36" s="11">
        <v>43304.4375</v>
      </c>
      <c r="D36" s="13">
        <v>2.48283348</v>
      </c>
      <c r="E36" s="14">
        <f t="shared" si="5"/>
        <v>3.2347108800000002</v>
      </c>
      <c r="F36" s="12">
        <v>3.013282061</v>
      </c>
      <c r="G36" s="9">
        <f t="shared" si="8"/>
        <v>0.75187740000000014</v>
      </c>
      <c r="H36" s="9">
        <f t="shared" si="12"/>
        <v>2.4297162420000005</v>
      </c>
      <c r="I36" s="47">
        <f t="shared" si="13"/>
        <v>0</v>
      </c>
      <c r="J36" s="8">
        <f t="shared" si="9"/>
        <v>-0.75187740000000014</v>
      </c>
      <c r="K36" s="8">
        <f t="shared" si="6"/>
        <v>0</v>
      </c>
      <c r="L36" s="8">
        <f t="shared" si="7"/>
        <v>-0.75187740000000014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3">
      <c r="A37" s="28">
        <f t="shared" si="11"/>
        <v>23</v>
      </c>
      <c r="B37" s="28">
        <v>1</v>
      </c>
      <c r="C37" s="11">
        <v>43304.458333333336</v>
      </c>
      <c r="D37" s="13">
        <v>2.4614983929999998</v>
      </c>
      <c r="E37" s="14">
        <f t="shared" si="5"/>
        <v>3.2347108800000002</v>
      </c>
      <c r="F37" s="12">
        <v>3.2301878930000001</v>
      </c>
      <c r="G37" s="9">
        <f t="shared" si="8"/>
        <v>0.77321248700000034</v>
      </c>
      <c r="H37" s="9">
        <f t="shared" si="12"/>
        <v>2.8163224855000006</v>
      </c>
      <c r="I37" s="47">
        <f t="shared" si="13"/>
        <v>0</v>
      </c>
      <c r="J37" s="8">
        <f t="shared" si="9"/>
        <v>-0.77321248700000034</v>
      </c>
      <c r="K37" s="8">
        <f t="shared" si="6"/>
        <v>0</v>
      </c>
      <c r="L37" s="8">
        <f t="shared" si="7"/>
        <v>-0.77321248700000034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8">
        <f t="shared" si="11"/>
        <v>24</v>
      </c>
      <c r="B38" s="28">
        <v>1</v>
      </c>
      <c r="C38" s="11">
        <v>43304.479166666664</v>
      </c>
      <c r="D38" s="13">
        <v>2.418011307</v>
      </c>
      <c r="E38" s="14">
        <f t="shared" si="5"/>
        <v>3.2347108800000002</v>
      </c>
      <c r="F38" s="12">
        <v>3.247507572</v>
      </c>
      <c r="G38" s="9">
        <f t="shared" si="8"/>
        <v>0.81669957300000018</v>
      </c>
      <c r="H38" s="9">
        <f t="shared" si="12"/>
        <v>3.2246722720000007</v>
      </c>
      <c r="I38" s="47">
        <f t="shared" si="13"/>
        <v>0</v>
      </c>
      <c r="J38" s="8">
        <f t="shared" si="9"/>
        <v>-0.81669957300000018</v>
      </c>
      <c r="K38" s="8">
        <f t="shared" si="6"/>
        <v>0</v>
      </c>
      <c r="L38" s="8">
        <f t="shared" si="7"/>
        <v>-0.81669957300000018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8">
        <f t="shared" si="11"/>
        <v>25</v>
      </c>
      <c r="B39" s="28">
        <v>1</v>
      </c>
      <c r="C39" s="11">
        <v>43304.5</v>
      </c>
      <c r="D39" s="13">
        <v>2.3752737100000001</v>
      </c>
      <c r="E39" s="14">
        <f t="shared" si="5"/>
        <v>3.2347108800000002</v>
      </c>
      <c r="F39" s="12">
        <v>3.0935804839999999</v>
      </c>
      <c r="G39" s="9">
        <f t="shared" si="8"/>
        <v>0.85943717000000008</v>
      </c>
      <c r="H39" s="9">
        <f t="shared" si="12"/>
        <v>3.654390857000001</v>
      </c>
      <c r="I39" s="47">
        <f t="shared" si="13"/>
        <v>0</v>
      </c>
      <c r="J39" s="8">
        <f t="shared" si="9"/>
        <v>-0.85943717000000008</v>
      </c>
      <c r="K39" s="8">
        <f t="shared" si="6"/>
        <v>0</v>
      </c>
      <c r="L39" s="8">
        <f t="shared" si="7"/>
        <v>-0.85943717000000008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8">
        <f t="shared" si="11"/>
        <v>26</v>
      </c>
      <c r="B40" s="28">
        <v>1</v>
      </c>
      <c r="C40" s="11">
        <v>43304.520833333336</v>
      </c>
      <c r="D40" s="13">
        <v>2.342252357</v>
      </c>
      <c r="E40" s="14">
        <f t="shared" si="5"/>
        <v>3.2347108800000002</v>
      </c>
      <c r="F40" s="12">
        <v>2.997031212</v>
      </c>
      <c r="G40" s="9">
        <f t="shared" si="8"/>
        <v>0.89245852300000017</v>
      </c>
      <c r="H40" s="9">
        <f t="shared" si="12"/>
        <v>4.1006201185000011</v>
      </c>
      <c r="I40" s="47">
        <f t="shared" si="13"/>
        <v>0</v>
      </c>
      <c r="J40" s="8">
        <f t="shared" si="9"/>
        <v>-0.89245852300000017</v>
      </c>
      <c r="K40" s="8">
        <f t="shared" si="6"/>
        <v>0</v>
      </c>
      <c r="L40" s="8">
        <f t="shared" si="7"/>
        <v>-0.89245852300000017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3">
      <c r="A41" s="28">
        <f t="shared" si="11"/>
        <v>27</v>
      </c>
      <c r="B41" s="28">
        <v>1</v>
      </c>
      <c r="C41" s="11">
        <v>43304.541666666664</v>
      </c>
      <c r="D41" s="13">
        <v>2.283860088</v>
      </c>
      <c r="E41" s="14">
        <f t="shared" si="5"/>
        <v>3.2347108800000002</v>
      </c>
      <c r="F41" s="12">
        <v>2.9361350540000002</v>
      </c>
      <c r="G41" s="9">
        <f t="shared" si="8"/>
        <v>0.95085079200000022</v>
      </c>
      <c r="H41" s="9">
        <f t="shared" si="12"/>
        <v>4.5760455145000014</v>
      </c>
      <c r="I41" s="47">
        <f t="shared" si="13"/>
        <v>0</v>
      </c>
      <c r="J41" s="8">
        <f t="shared" si="9"/>
        <v>-0.95085079200000022</v>
      </c>
      <c r="K41" s="8">
        <f t="shared" si="6"/>
        <v>0</v>
      </c>
      <c r="L41" s="8">
        <f t="shared" si="7"/>
        <v>-0.95085079200000022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3">
      <c r="A42" s="28">
        <f t="shared" si="11"/>
        <v>28</v>
      </c>
      <c r="B42" s="28">
        <v>1</v>
      </c>
      <c r="C42" s="11">
        <v>43304.5625</v>
      </c>
      <c r="D42" s="13">
        <v>2.2899392089999999</v>
      </c>
      <c r="E42" s="14">
        <f t="shared" si="5"/>
        <v>3.2347108800000002</v>
      </c>
      <c r="F42" s="12">
        <v>2.9205141069999998</v>
      </c>
      <c r="G42" s="9">
        <f t="shared" si="8"/>
        <v>0.94477167100000026</v>
      </c>
      <c r="H42" s="9">
        <f t="shared" si="12"/>
        <v>5.0484313500000013</v>
      </c>
      <c r="I42" s="47">
        <f t="shared" si="13"/>
        <v>0</v>
      </c>
      <c r="J42" s="8">
        <f t="shared" si="9"/>
        <v>-0.94477167100000026</v>
      </c>
      <c r="K42" s="8">
        <f t="shared" si="6"/>
        <v>0</v>
      </c>
      <c r="L42" s="8">
        <f t="shared" si="7"/>
        <v>-0.94477167100000026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3">
      <c r="A43" s="28">
        <f t="shared" si="11"/>
        <v>29</v>
      </c>
      <c r="B43" s="28">
        <v>1</v>
      </c>
      <c r="C43" s="11">
        <v>43304.583333333336</v>
      </c>
      <c r="D43" s="13">
        <v>2.2994372869999999</v>
      </c>
      <c r="E43" s="14">
        <f t="shared" si="5"/>
        <v>3.2347108800000002</v>
      </c>
      <c r="F43" s="12">
        <v>2.7893986700000002</v>
      </c>
      <c r="G43" s="9">
        <f t="shared" si="8"/>
        <v>0.93527359300000024</v>
      </c>
      <c r="H43" s="9">
        <f t="shared" si="12"/>
        <v>5.5160681465000012</v>
      </c>
      <c r="I43" s="47">
        <f t="shared" si="13"/>
        <v>0</v>
      </c>
      <c r="J43" s="8">
        <f t="shared" si="9"/>
        <v>-0.93527359300000024</v>
      </c>
      <c r="K43" s="8">
        <f t="shared" si="6"/>
        <v>0</v>
      </c>
      <c r="L43" s="8">
        <f t="shared" si="7"/>
        <v>-0.93527359300000024</v>
      </c>
      <c r="M43" s="8">
        <f t="shared" si="10"/>
        <v>0</v>
      </c>
      <c r="N43" s="7">
        <v>-2.5</v>
      </c>
      <c r="O43" s="7">
        <v>0</v>
      </c>
      <c r="Q43" s="1"/>
    </row>
    <row r="44" spans="1:28" x14ac:dyDescent="0.3">
      <c r="A44" s="29">
        <f t="shared" si="11"/>
        <v>30</v>
      </c>
      <c r="B44" s="29">
        <v>1</v>
      </c>
      <c r="C44" s="18">
        <v>43304.604166666664</v>
      </c>
      <c r="D44" s="19">
        <v>2.3895533879999999</v>
      </c>
      <c r="E44" s="20">
        <f t="shared" si="5"/>
        <v>3.2347108800000002</v>
      </c>
      <c r="F44" s="21">
        <v>2.5858731270000002</v>
      </c>
      <c r="G44" s="9">
        <f t="shared" si="8"/>
        <v>0.84515749200000023</v>
      </c>
      <c r="H44" s="9">
        <f t="shared" si="12"/>
        <v>5.9386468925000013</v>
      </c>
      <c r="I44" s="47">
        <f t="shared" si="13"/>
        <v>0</v>
      </c>
      <c r="J44" s="8">
        <f t="shared" si="9"/>
        <v>-0.84515749200000023</v>
      </c>
      <c r="K44" s="8">
        <f t="shared" si="6"/>
        <v>0</v>
      </c>
      <c r="L44" s="33">
        <f t="shared" si="7"/>
        <v>-0.84515749200000023</v>
      </c>
      <c r="M44" s="33">
        <f t="shared" si="10"/>
        <v>0</v>
      </c>
      <c r="N44" s="17">
        <v>-2.5</v>
      </c>
      <c r="O44" s="17">
        <v>0</v>
      </c>
      <c r="P44" s="1"/>
      <c r="Q44" s="1"/>
    </row>
    <row r="45" spans="1:28" s="44" customFormat="1" ht="15" thickBot="1" x14ac:dyDescent="0.35">
      <c r="A45" s="35">
        <f t="shared" si="11"/>
        <v>31</v>
      </c>
      <c r="B45" s="35">
        <v>1</v>
      </c>
      <c r="C45" s="36">
        <v>43304.625</v>
      </c>
      <c r="D45" s="37">
        <v>2.5264257730000002</v>
      </c>
      <c r="E45" s="38">
        <f t="shared" si="5"/>
        <v>2.6491319879999975</v>
      </c>
      <c r="F45" s="39">
        <v>2.448071718</v>
      </c>
      <c r="G45" s="73">
        <f t="shared" si="8"/>
        <v>0.12270621499999734</v>
      </c>
      <c r="H45" s="73">
        <f t="shared" si="12"/>
        <v>6</v>
      </c>
      <c r="I45" s="48">
        <f t="shared" si="13"/>
        <v>0</v>
      </c>
      <c r="J45" s="40">
        <f t="shared" si="9"/>
        <v>-0.12270621499999734</v>
      </c>
      <c r="K45" s="40">
        <f t="shared" si="6"/>
        <v>0</v>
      </c>
      <c r="L45" s="40">
        <f t="shared" si="7"/>
        <v>-0.12270621499999734</v>
      </c>
      <c r="M45" s="40">
        <f t="shared" si="10"/>
        <v>0</v>
      </c>
      <c r="N45" s="41">
        <v>-2.5</v>
      </c>
      <c r="O45" s="41">
        <v>0</v>
      </c>
      <c r="P45" s="42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34" customFormat="1" x14ac:dyDescent="0.3">
      <c r="A46" s="116">
        <f>A45+1</f>
        <v>32</v>
      </c>
      <c r="B46" s="116">
        <v>1</v>
      </c>
      <c r="C46" s="117">
        <v>43304.645833333336</v>
      </c>
      <c r="D46" s="118">
        <v>2.732436935</v>
      </c>
      <c r="E46" s="119">
        <f t="shared" si="5"/>
        <v>1.9066965960909088</v>
      </c>
      <c r="F46" s="120">
        <v>2.3818759919999999</v>
      </c>
      <c r="G46" s="121">
        <f t="shared" si="8"/>
        <v>-0.82574033890909115</v>
      </c>
      <c r="H46" s="121">
        <f t="shared" si="12"/>
        <v>5.5871298305454546</v>
      </c>
      <c r="I46" s="123">
        <f t="shared" si="13"/>
        <v>0.82574033890909115</v>
      </c>
      <c r="J46" s="123">
        <f t="shared" si="9"/>
        <v>0</v>
      </c>
      <c r="K46" s="123">
        <f t="shared" si="6"/>
        <v>0</v>
      </c>
      <c r="L46" s="123">
        <f t="shared" ref="L46:L62" si="14">MIN(J46,F46)</f>
        <v>0</v>
      </c>
      <c r="M46" s="123">
        <f t="shared" si="10"/>
        <v>0</v>
      </c>
      <c r="N46" s="124">
        <v>0</v>
      </c>
      <c r="O46" s="124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4" customFormat="1" x14ac:dyDescent="0.3">
      <c r="A47" s="125">
        <f t="shared" si="11"/>
        <v>33</v>
      </c>
      <c r="B47" s="125">
        <v>1</v>
      </c>
      <c r="C47" s="126">
        <v>43304.666666666664</v>
      </c>
      <c r="D47" s="127">
        <v>3.0550534489999999</v>
      </c>
      <c r="E47" s="128">
        <f t="shared" si="5"/>
        <v>1.9066965960909088</v>
      </c>
      <c r="F47" s="129">
        <v>2.055265903</v>
      </c>
      <c r="G47" s="130">
        <f t="shared" si="8"/>
        <v>-1.1483568529090911</v>
      </c>
      <c r="H47" s="130">
        <f t="shared" si="12"/>
        <v>5.0129514040909093</v>
      </c>
      <c r="I47" s="122">
        <f t="shared" si="13"/>
        <v>1.1483568529090911</v>
      </c>
      <c r="J47" s="122">
        <f t="shared" si="9"/>
        <v>0</v>
      </c>
      <c r="K47" s="122">
        <f t="shared" si="6"/>
        <v>0</v>
      </c>
      <c r="L47" s="122">
        <f t="shared" si="14"/>
        <v>0</v>
      </c>
      <c r="M47" s="122">
        <f t="shared" si="10"/>
        <v>0</v>
      </c>
      <c r="N47" s="131">
        <v>0</v>
      </c>
      <c r="O47" s="131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4" customFormat="1" x14ac:dyDescent="0.3">
      <c r="A48" s="125">
        <f t="shared" si="11"/>
        <v>34</v>
      </c>
      <c r="B48" s="125">
        <v>1</v>
      </c>
      <c r="C48" s="126">
        <v>43304.6875</v>
      </c>
      <c r="D48" s="127">
        <v>3.0732383649999999</v>
      </c>
      <c r="E48" s="128">
        <f t="shared" si="5"/>
        <v>1.9066965960909088</v>
      </c>
      <c r="F48" s="129">
        <v>1.8658380510000001</v>
      </c>
      <c r="G48" s="130">
        <f t="shared" si="8"/>
        <v>-1.1665417689090911</v>
      </c>
      <c r="H48" s="130">
        <f t="shared" si="12"/>
        <v>4.4296805196363636</v>
      </c>
      <c r="I48" s="122">
        <f t="shared" si="13"/>
        <v>1.1665417689090911</v>
      </c>
      <c r="J48" s="122">
        <f t="shared" si="9"/>
        <v>0</v>
      </c>
      <c r="K48" s="122">
        <f t="shared" si="6"/>
        <v>0</v>
      </c>
      <c r="L48" s="122">
        <f t="shared" si="14"/>
        <v>0</v>
      </c>
      <c r="M48" s="122">
        <f t="shared" si="10"/>
        <v>0</v>
      </c>
      <c r="N48" s="131">
        <v>0</v>
      </c>
      <c r="O48" s="131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4" customFormat="1" x14ac:dyDescent="0.3">
      <c r="A49" s="125">
        <f t="shared" si="11"/>
        <v>35</v>
      </c>
      <c r="B49" s="125">
        <v>1</v>
      </c>
      <c r="C49" s="126">
        <v>43304.708333333336</v>
      </c>
      <c r="D49" s="127">
        <v>3.2347108800000002</v>
      </c>
      <c r="E49" s="128">
        <f t="shared" si="5"/>
        <v>1.9066965960909088</v>
      </c>
      <c r="F49" s="129">
        <v>1.329788923</v>
      </c>
      <c r="G49" s="130">
        <f t="shared" si="8"/>
        <v>-1.3280142839090914</v>
      </c>
      <c r="H49" s="130">
        <f t="shared" si="12"/>
        <v>3.7656733776818179</v>
      </c>
      <c r="I49" s="122">
        <f t="shared" si="13"/>
        <v>1.3280142839090914</v>
      </c>
      <c r="J49" s="122">
        <f t="shared" si="9"/>
        <v>0</v>
      </c>
      <c r="K49" s="122">
        <f t="shared" si="6"/>
        <v>0</v>
      </c>
      <c r="L49" s="122">
        <f t="shared" si="14"/>
        <v>0</v>
      </c>
      <c r="M49" s="122">
        <f t="shared" si="10"/>
        <v>0</v>
      </c>
      <c r="N49" s="131">
        <v>0</v>
      </c>
      <c r="O49" s="131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4" customFormat="1" x14ac:dyDescent="0.3">
      <c r="A50" s="125">
        <f t="shared" si="11"/>
        <v>36</v>
      </c>
      <c r="B50" s="125">
        <v>1</v>
      </c>
      <c r="C50" s="126">
        <v>43304.729166666664</v>
      </c>
      <c r="D50" s="127">
        <v>3.218792857</v>
      </c>
      <c r="E50" s="128">
        <f t="shared" si="5"/>
        <v>1.9066965960909088</v>
      </c>
      <c r="F50" s="129">
        <v>1.031996489</v>
      </c>
      <c r="G50" s="130">
        <f t="shared" si="8"/>
        <v>-1.3120962609090911</v>
      </c>
      <c r="H50" s="130">
        <f t="shared" si="12"/>
        <v>3.1096252472272723</v>
      </c>
      <c r="I50" s="122">
        <f t="shared" si="13"/>
        <v>1.3120962609090911</v>
      </c>
      <c r="J50" s="122">
        <f t="shared" si="9"/>
        <v>0</v>
      </c>
      <c r="K50" s="122">
        <f t="shared" si="6"/>
        <v>0</v>
      </c>
      <c r="L50" s="122">
        <f t="shared" si="14"/>
        <v>0</v>
      </c>
      <c r="M50" s="122">
        <f t="shared" si="10"/>
        <v>0</v>
      </c>
      <c r="N50" s="131">
        <v>0</v>
      </c>
      <c r="O50" s="131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4" customFormat="1" x14ac:dyDescent="0.3">
      <c r="A51" s="125">
        <f t="shared" si="11"/>
        <v>37</v>
      </c>
      <c r="B51" s="125">
        <v>1</v>
      </c>
      <c r="C51" s="126">
        <v>43304.75</v>
      </c>
      <c r="D51" s="127">
        <v>3.1201084090000002</v>
      </c>
      <c r="E51" s="128">
        <f t="shared" si="5"/>
        <v>1.9066965960909088</v>
      </c>
      <c r="F51" s="129">
        <v>0.46224013000000003</v>
      </c>
      <c r="G51" s="130">
        <f t="shared" si="8"/>
        <v>-1.2134118129090914</v>
      </c>
      <c r="H51" s="130">
        <f t="shared" si="12"/>
        <v>2.5029193407727268</v>
      </c>
      <c r="I51" s="122">
        <f t="shared" si="13"/>
        <v>1.2134118129090914</v>
      </c>
      <c r="J51" s="122">
        <f t="shared" si="9"/>
        <v>0</v>
      </c>
      <c r="K51" s="122">
        <f t="shared" si="6"/>
        <v>0</v>
      </c>
      <c r="L51" s="122">
        <f t="shared" si="14"/>
        <v>0</v>
      </c>
      <c r="M51" s="122">
        <f t="shared" si="10"/>
        <v>0</v>
      </c>
      <c r="N51" s="131">
        <v>0</v>
      </c>
      <c r="O51" s="131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4" customFormat="1" x14ac:dyDescent="0.3">
      <c r="A52" s="125">
        <f t="shared" si="11"/>
        <v>38</v>
      </c>
      <c r="B52" s="125">
        <v>1</v>
      </c>
      <c r="C52" s="126">
        <v>43304.770833333336</v>
      </c>
      <c r="D52" s="127">
        <v>3.0527909389999999</v>
      </c>
      <c r="E52" s="128">
        <f t="shared" si="5"/>
        <v>1.9066965960909088</v>
      </c>
      <c r="F52" s="129">
        <v>0.44575551200000002</v>
      </c>
      <c r="G52" s="130">
        <f t="shared" si="8"/>
        <v>-1.1460943429090911</v>
      </c>
      <c r="H52" s="130">
        <f t="shared" si="12"/>
        <v>1.9298721693181813</v>
      </c>
      <c r="I52" s="122">
        <f t="shared" si="13"/>
        <v>1.1460943429090911</v>
      </c>
      <c r="J52" s="122">
        <f t="shared" si="9"/>
        <v>0</v>
      </c>
      <c r="K52" s="122">
        <f t="shared" si="6"/>
        <v>0</v>
      </c>
      <c r="L52" s="122">
        <f t="shared" si="14"/>
        <v>0</v>
      </c>
      <c r="M52" s="122">
        <f t="shared" si="10"/>
        <v>0</v>
      </c>
      <c r="N52" s="131">
        <v>0</v>
      </c>
      <c r="O52" s="131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4" customFormat="1" x14ac:dyDescent="0.3">
      <c r="A53" s="125">
        <f t="shared" si="11"/>
        <v>39</v>
      </c>
      <c r="B53" s="125">
        <v>1</v>
      </c>
      <c r="C53" s="126">
        <v>43304.791666666664</v>
      </c>
      <c r="D53" s="127">
        <v>2.9703153879999999</v>
      </c>
      <c r="E53" s="128">
        <f t="shared" si="5"/>
        <v>1.9066965960909088</v>
      </c>
      <c r="F53" s="129">
        <v>0.123593837</v>
      </c>
      <c r="G53" s="130">
        <f t="shared" si="8"/>
        <v>-1.0636187919090911</v>
      </c>
      <c r="H53" s="130">
        <f t="shared" si="12"/>
        <v>1.3980627733636357</v>
      </c>
      <c r="I53" s="122">
        <f t="shared" si="13"/>
        <v>1.0636187919090911</v>
      </c>
      <c r="J53" s="122">
        <f t="shared" si="9"/>
        <v>0</v>
      </c>
      <c r="K53" s="122">
        <f t="shared" si="6"/>
        <v>0</v>
      </c>
      <c r="L53" s="122">
        <f t="shared" si="14"/>
        <v>0</v>
      </c>
      <c r="M53" s="122">
        <f t="shared" si="10"/>
        <v>0</v>
      </c>
      <c r="N53" s="131">
        <v>0</v>
      </c>
      <c r="O53" s="131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4" customFormat="1" x14ac:dyDescent="0.3">
      <c r="A54" s="125">
        <f t="shared" si="11"/>
        <v>40</v>
      </c>
      <c r="B54" s="125">
        <v>1</v>
      </c>
      <c r="C54" s="126">
        <v>43304.8125</v>
      </c>
      <c r="D54" s="127">
        <v>2.9262778690000002</v>
      </c>
      <c r="E54" s="128">
        <f t="shared" si="5"/>
        <v>1.9066965960909088</v>
      </c>
      <c r="F54" s="129">
        <v>0.113556832</v>
      </c>
      <c r="G54" s="130">
        <f t="shared" si="8"/>
        <v>-1.0195812729090914</v>
      </c>
      <c r="H54" s="130">
        <f t="shared" si="12"/>
        <v>0.88827213690909002</v>
      </c>
      <c r="I54" s="122">
        <f t="shared" si="13"/>
        <v>1.0195812729090914</v>
      </c>
      <c r="J54" s="122">
        <f t="shared" si="9"/>
        <v>0</v>
      </c>
      <c r="K54" s="122">
        <f t="shared" si="6"/>
        <v>0</v>
      </c>
      <c r="L54" s="122">
        <f t="shared" si="14"/>
        <v>0</v>
      </c>
      <c r="M54" s="122">
        <f t="shared" si="10"/>
        <v>0</v>
      </c>
      <c r="N54" s="131">
        <v>0</v>
      </c>
      <c r="O54" s="131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4" customFormat="1" x14ac:dyDescent="0.3">
      <c r="A55" s="125">
        <f t="shared" si="11"/>
        <v>41</v>
      </c>
      <c r="B55" s="125">
        <v>1</v>
      </c>
      <c r="C55" s="126">
        <v>43304.833333333336</v>
      </c>
      <c r="D55" s="127">
        <v>2.840825191</v>
      </c>
      <c r="E55" s="128">
        <f t="shared" si="5"/>
        <v>1.9066965960909088</v>
      </c>
      <c r="F55" s="129">
        <v>5.3364930000000003E-3</v>
      </c>
      <c r="G55" s="130">
        <f t="shared" si="8"/>
        <v>-0.93412859490909117</v>
      </c>
      <c r="H55" s="130">
        <f t="shared" si="12"/>
        <v>0.42120783945454443</v>
      </c>
      <c r="I55" s="122">
        <f t="shared" si="13"/>
        <v>0.93412859490909117</v>
      </c>
      <c r="J55" s="122">
        <f t="shared" si="9"/>
        <v>0</v>
      </c>
      <c r="K55" s="122">
        <f t="shared" si="6"/>
        <v>0</v>
      </c>
      <c r="L55" s="122">
        <f t="shared" si="14"/>
        <v>0</v>
      </c>
      <c r="M55" s="122">
        <f t="shared" si="10"/>
        <v>0</v>
      </c>
      <c r="N55" s="131">
        <v>0</v>
      </c>
      <c r="O55" s="131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45" customFormat="1" ht="15" thickBot="1" x14ac:dyDescent="0.35">
      <c r="A56" s="132">
        <f t="shared" si="11"/>
        <v>42</v>
      </c>
      <c r="B56" s="132">
        <v>1</v>
      </c>
      <c r="C56" s="133">
        <v>43304.854166666664</v>
      </c>
      <c r="D56" s="134">
        <v>2.7491122749999999</v>
      </c>
      <c r="E56" s="135">
        <f t="shared" si="5"/>
        <v>1.906696596090911</v>
      </c>
      <c r="F56" s="136">
        <v>5.3364930000000003E-3</v>
      </c>
      <c r="G56" s="137">
        <f t="shared" si="8"/>
        <v>-0.84241567890908886</v>
      </c>
      <c r="H56" s="137">
        <f t="shared" si="12"/>
        <v>0</v>
      </c>
      <c r="I56" s="138">
        <f t="shared" si="13"/>
        <v>0.84241567890908886</v>
      </c>
      <c r="J56" s="138">
        <f t="shared" si="9"/>
        <v>0</v>
      </c>
      <c r="K56" s="138">
        <f t="shared" si="6"/>
        <v>0</v>
      </c>
      <c r="L56" s="138">
        <f t="shared" si="14"/>
        <v>0</v>
      </c>
      <c r="M56" s="138">
        <f t="shared" si="10"/>
        <v>0</v>
      </c>
      <c r="N56" s="139">
        <v>0</v>
      </c>
      <c r="O56" s="139">
        <v>2.5</v>
      </c>
      <c r="P56" s="42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x14ac:dyDescent="0.3">
      <c r="A57" s="30">
        <f t="shared" si="11"/>
        <v>43</v>
      </c>
      <c r="B57" s="30">
        <v>1</v>
      </c>
      <c r="C57" s="24">
        <v>43304.875</v>
      </c>
      <c r="D57" s="25">
        <v>2.635854079</v>
      </c>
      <c r="E57" s="26">
        <f t="shared" si="5"/>
        <v>2.635854079</v>
      </c>
      <c r="F57" s="31">
        <v>5.3364930000000003E-3</v>
      </c>
      <c r="G57" s="59">
        <f t="shared" si="8"/>
        <v>0</v>
      </c>
      <c r="H57" s="59">
        <f t="shared" si="12"/>
        <v>0</v>
      </c>
      <c r="I57" s="46">
        <f t="shared" si="13"/>
        <v>0</v>
      </c>
      <c r="J57" s="32">
        <f t="shared" si="9"/>
        <v>0</v>
      </c>
      <c r="K57" s="32">
        <f t="shared" si="6"/>
        <v>0</v>
      </c>
      <c r="L57" s="32">
        <f t="shared" si="14"/>
        <v>0</v>
      </c>
      <c r="M57" s="32">
        <f t="shared" si="10"/>
        <v>0</v>
      </c>
      <c r="N57" s="23">
        <v>0</v>
      </c>
      <c r="O57" s="23">
        <v>0</v>
      </c>
      <c r="P57" s="1"/>
      <c r="Q57" s="1"/>
    </row>
    <row r="58" spans="1:28" x14ac:dyDescent="0.3">
      <c r="A58" s="28">
        <f t="shared" si="11"/>
        <v>44</v>
      </c>
      <c r="B58" s="28">
        <v>1</v>
      </c>
      <c r="C58" s="11">
        <v>43304.895833333336</v>
      </c>
      <c r="D58" s="13">
        <v>2.4427066659999999</v>
      </c>
      <c r="E58" s="14">
        <f t="shared" si="5"/>
        <v>2.4427066659999999</v>
      </c>
      <c r="F58" s="12">
        <v>5.3364930000000003E-3</v>
      </c>
      <c r="G58" s="9">
        <f t="shared" si="8"/>
        <v>0</v>
      </c>
      <c r="H58" s="9">
        <f t="shared" si="12"/>
        <v>0</v>
      </c>
      <c r="I58" s="47">
        <f t="shared" si="13"/>
        <v>0</v>
      </c>
      <c r="J58" s="8">
        <f t="shared" si="9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3">
      <c r="A59" s="28">
        <f t="shared" si="11"/>
        <v>45</v>
      </c>
      <c r="B59" s="28">
        <v>1</v>
      </c>
      <c r="C59" s="11">
        <v>43304.916666666664</v>
      </c>
      <c r="D59" s="13">
        <v>2.1535736160000001</v>
      </c>
      <c r="E59" s="14">
        <f t="shared" si="5"/>
        <v>2.1535736160000001</v>
      </c>
      <c r="F59" s="12">
        <v>5.3364930000000003E-3</v>
      </c>
      <c r="G59" s="9">
        <f t="shared" si="8"/>
        <v>0</v>
      </c>
      <c r="H59" s="9">
        <f t="shared" si="12"/>
        <v>0</v>
      </c>
      <c r="I59" s="47">
        <f t="shared" si="13"/>
        <v>0</v>
      </c>
      <c r="J59" s="8">
        <f t="shared" si="9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8">
        <f t="shared" si="11"/>
        <v>46</v>
      </c>
      <c r="B60" s="28">
        <v>1</v>
      </c>
      <c r="C60" s="11">
        <v>43304.9375</v>
      </c>
      <c r="D60" s="13">
        <v>1.8980909850000001</v>
      </c>
      <c r="E60" s="14">
        <f t="shared" si="5"/>
        <v>1.8980909850000001</v>
      </c>
      <c r="F60" s="12">
        <v>5.3364930000000003E-3</v>
      </c>
      <c r="G60" s="9">
        <f t="shared" si="8"/>
        <v>0</v>
      </c>
      <c r="H60" s="9">
        <f t="shared" si="12"/>
        <v>0</v>
      </c>
      <c r="I60" s="47">
        <f t="shared" si="13"/>
        <v>0</v>
      </c>
      <c r="J60" s="8">
        <f t="shared" si="9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9">
        <f t="shared" si="11"/>
        <v>47</v>
      </c>
      <c r="B61" s="29">
        <v>1</v>
      </c>
      <c r="C61" s="18">
        <v>43304.958333333336</v>
      </c>
      <c r="D61" s="19">
        <v>1.800951628</v>
      </c>
      <c r="E61" s="20">
        <f t="shared" si="5"/>
        <v>1.800951628</v>
      </c>
      <c r="F61" s="21">
        <v>1.831472E-3</v>
      </c>
      <c r="G61" s="9">
        <f t="shared" si="8"/>
        <v>0</v>
      </c>
      <c r="H61" s="9">
        <f t="shared" si="12"/>
        <v>0</v>
      </c>
      <c r="I61" s="47">
        <f t="shared" si="13"/>
        <v>0</v>
      </c>
      <c r="J61" s="8">
        <f t="shared" si="9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72" customFormat="1" ht="15" thickBot="1" x14ac:dyDescent="0.35">
      <c r="A62" s="61">
        <f t="shared" si="11"/>
        <v>48</v>
      </c>
      <c r="B62" s="61">
        <v>1</v>
      </c>
      <c r="C62" s="62">
        <v>43304.979166666664</v>
      </c>
      <c r="D62" s="63">
        <v>1.7036656290000001</v>
      </c>
      <c r="E62" s="64">
        <f t="shared" si="5"/>
        <v>1.7036656290000001</v>
      </c>
      <c r="F62" s="65">
        <v>1.831472E-3</v>
      </c>
      <c r="G62" s="66">
        <f t="shared" si="8"/>
        <v>0</v>
      </c>
      <c r="H62" s="66">
        <f t="shared" si="12"/>
        <v>0</v>
      </c>
      <c r="I62" s="67">
        <f t="shared" si="13"/>
        <v>0</v>
      </c>
      <c r="J62" s="68">
        <f t="shared" si="9"/>
        <v>0</v>
      </c>
      <c r="K62" s="68">
        <f t="shared" si="6"/>
        <v>0</v>
      </c>
      <c r="L62" s="68">
        <f t="shared" si="14"/>
        <v>0</v>
      </c>
      <c r="M62" s="68">
        <f t="shared" si="10"/>
        <v>0</v>
      </c>
      <c r="N62" s="70">
        <v>0</v>
      </c>
      <c r="O62" s="70">
        <v>0</v>
      </c>
      <c r="P62" s="99"/>
      <c r="Q62" s="99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</row>
    <row r="63" spans="1:28" s="115" customFormat="1" x14ac:dyDescent="0.3">
      <c r="A63" s="106">
        <v>1</v>
      </c>
      <c r="B63" s="106">
        <v>2</v>
      </c>
      <c r="C63" s="107">
        <v>43305</v>
      </c>
      <c r="D63" s="108">
        <v>1.714477931</v>
      </c>
      <c r="E63" s="109">
        <f t="shared" si="5"/>
        <v>1.714477931</v>
      </c>
      <c r="F63" s="110">
        <v>1.831472E-3</v>
      </c>
      <c r="G63" s="111">
        <f t="shared" si="8"/>
        <v>0</v>
      </c>
      <c r="H63" s="111">
        <f t="shared" si="12"/>
        <v>0</v>
      </c>
      <c r="I63" s="112">
        <f t="shared" si="13"/>
        <v>0</v>
      </c>
      <c r="J63" s="112">
        <f t="shared" si="9"/>
        <v>0</v>
      </c>
      <c r="K63" s="112">
        <f t="shared" si="6"/>
        <v>0</v>
      </c>
      <c r="L63" s="112">
        <f t="shared" ref="L63:L93" si="15">MIN(J63,F63)</f>
        <v>0</v>
      </c>
      <c r="M63" s="112">
        <f>J63-L63</f>
        <v>0</v>
      </c>
      <c r="N63" s="113">
        <v>-2.5</v>
      </c>
      <c r="O63" s="113">
        <v>0</v>
      </c>
      <c r="P63" s="114"/>
      <c r="Q63" s="114"/>
    </row>
    <row r="64" spans="1:28" x14ac:dyDescent="0.3">
      <c r="A64" s="28">
        <f>A63+1</f>
        <v>2</v>
      </c>
      <c r="B64" s="28">
        <v>2</v>
      </c>
      <c r="C64" s="11">
        <v>43305.020833333336</v>
      </c>
      <c r="D64" s="13">
        <v>1.6425509069999999</v>
      </c>
      <c r="E64" s="14">
        <f t="shared" si="5"/>
        <v>1.6425509069999999</v>
      </c>
      <c r="F64" s="12">
        <v>1.831472E-3</v>
      </c>
      <c r="G64" s="9">
        <f t="shared" si="8"/>
        <v>0</v>
      </c>
      <c r="H64" s="9">
        <f t="shared" si="12"/>
        <v>0</v>
      </c>
      <c r="I64" s="47">
        <f t="shared" si="13"/>
        <v>0</v>
      </c>
      <c r="J64" s="8">
        <f t="shared" si="9"/>
        <v>0</v>
      </c>
      <c r="K64" s="8">
        <f t="shared" si="6"/>
        <v>0</v>
      </c>
      <c r="L64" s="8">
        <f t="shared" si="15"/>
        <v>0</v>
      </c>
      <c r="M64" s="8">
        <f t="shared" ref="M64:M93" si="16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8">
        <f t="shared" ref="A65:A110" si="17">A64+1</f>
        <v>3</v>
      </c>
      <c r="B65" s="28">
        <v>2</v>
      </c>
      <c r="C65" s="11">
        <v>43305.041666666664</v>
      </c>
      <c r="D65" s="13">
        <v>1.5616476850000001</v>
      </c>
      <c r="E65" s="14">
        <f t="shared" si="5"/>
        <v>1.5616476850000001</v>
      </c>
      <c r="F65" s="12">
        <v>1.831472E-3</v>
      </c>
      <c r="G65" s="9">
        <f t="shared" si="8"/>
        <v>0</v>
      </c>
      <c r="H65" s="9">
        <f t="shared" si="12"/>
        <v>0</v>
      </c>
      <c r="I65" s="47">
        <f t="shared" si="13"/>
        <v>0</v>
      </c>
      <c r="J65" s="8">
        <f t="shared" si="9"/>
        <v>0</v>
      </c>
      <c r="K65" s="8">
        <f t="shared" si="6"/>
        <v>0</v>
      </c>
      <c r="L65" s="8">
        <f t="shared" si="15"/>
        <v>0</v>
      </c>
      <c r="M65" s="8">
        <f t="shared" si="16"/>
        <v>0</v>
      </c>
      <c r="N65" s="7">
        <v>-2.5</v>
      </c>
      <c r="O65" s="7">
        <v>0</v>
      </c>
      <c r="P65" s="1"/>
      <c r="Q65" s="1"/>
    </row>
    <row r="66" spans="1:17" x14ac:dyDescent="0.3">
      <c r="A66" s="28">
        <f t="shared" si="17"/>
        <v>4</v>
      </c>
      <c r="B66" s="28">
        <v>2</v>
      </c>
      <c r="C66" s="11">
        <v>43305.0625</v>
      </c>
      <c r="D66" s="13">
        <v>1.521647789</v>
      </c>
      <c r="E66" s="14">
        <f t="shared" si="5"/>
        <v>1.521647789</v>
      </c>
      <c r="F66" s="12">
        <v>1.831472E-3</v>
      </c>
      <c r="G66" s="9">
        <f t="shared" si="8"/>
        <v>0</v>
      </c>
      <c r="H66" s="9">
        <f t="shared" si="12"/>
        <v>0</v>
      </c>
      <c r="I66" s="47">
        <f t="shared" si="13"/>
        <v>0</v>
      </c>
      <c r="J66" s="8">
        <f t="shared" si="9"/>
        <v>0</v>
      </c>
      <c r="K66" s="8">
        <f t="shared" si="6"/>
        <v>0</v>
      </c>
      <c r="L66" s="8">
        <f t="shared" si="15"/>
        <v>0</v>
      </c>
      <c r="M66" s="8">
        <f t="shared" si="16"/>
        <v>0</v>
      </c>
      <c r="N66" s="7">
        <v>-2.5</v>
      </c>
      <c r="O66" s="7">
        <v>0</v>
      </c>
      <c r="P66" s="1"/>
      <c r="Q66" s="1"/>
    </row>
    <row r="67" spans="1:17" x14ac:dyDescent="0.3">
      <c r="A67" s="28">
        <f t="shared" si="17"/>
        <v>5</v>
      </c>
      <c r="B67" s="28">
        <v>2</v>
      </c>
      <c r="C67" s="11">
        <v>43305.083333333336</v>
      </c>
      <c r="D67" s="13">
        <v>1.5173539700000001</v>
      </c>
      <c r="E67" s="14">
        <f t="shared" si="5"/>
        <v>1.5173539700000001</v>
      </c>
      <c r="F67" s="12">
        <v>1.831472E-3</v>
      </c>
      <c r="G67" s="9">
        <f t="shared" si="8"/>
        <v>0</v>
      </c>
      <c r="H67" s="9">
        <f t="shared" si="12"/>
        <v>0</v>
      </c>
      <c r="I67" s="47">
        <f t="shared" si="13"/>
        <v>0</v>
      </c>
      <c r="J67" s="8">
        <f t="shared" si="9"/>
        <v>0</v>
      </c>
      <c r="K67" s="8">
        <f t="shared" si="6"/>
        <v>0</v>
      </c>
      <c r="L67" s="8">
        <f t="shared" si="15"/>
        <v>0</v>
      </c>
      <c r="M67" s="8">
        <f t="shared" si="16"/>
        <v>0</v>
      </c>
      <c r="N67" s="7">
        <v>-2.5</v>
      </c>
      <c r="O67" s="7">
        <v>0</v>
      </c>
      <c r="P67" s="1"/>
      <c r="Q67" s="1"/>
    </row>
    <row r="68" spans="1:17" x14ac:dyDescent="0.3">
      <c r="A68" s="28">
        <f t="shared" si="17"/>
        <v>6</v>
      </c>
      <c r="B68" s="28">
        <v>2</v>
      </c>
      <c r="C68" s="11">
        <v>43305.104166666664</v>
      </c>
      <c r="D68" s="13">
        <v>1.4834241829999999</v>
      </c>
      <c r="E68" s="14">
        <f t="shared" si="5"/>
        <v>1.4834241829999999</v>
      </c>
      <c r="F68" s="12">
        <v>1.831472E-3</v>
      </c>
      <c r="G68" s="9">
        <f t="shared" si="8"/>
        <v>0</v>
      </c>
      <c r="H68" s="9">
        <f t="shared" si="12"/>
        <v>0</v>
      </c>
      <c r="I68" s="47">
        <f t="shared" si="13"/>
        <v>0</v>
      </c>
      <c r="J68" s="8">
        <f t="shared" si="9"/>
        <v>0</v>
      </c>
      <c r="K68" s="8">
        <f t="shared" si="6"/>
        <v>0</v>
      </c>
      <c r="L68" s="8">
        <f t="shared" si="15"/>
        <v>0</v>
      </c>
      <c r="M68" s="8">
        <f t="shared" si="16"/>
        <v>0</v>
      </c>
      <c r="N68" s="7">
        <v>-2.5</v>
      </c>
      <c r="O68" s="7">
        <v>0</v>
      </c>
      <c r="P68" s="1"/>
      <c r="Q68" s="1"/>
    </row>
    <row r="69" spans="1:17" x14ac:dyDescent="0.3">
      <c r="A69" s="28">
        <f t="shared" si="17"/>
        <v>7</v>
      </c>
      <c r="B69" s="28">
        <v>2</v>
      </c>
      <c r="C69" s="11">
        <v>43305.125</v>
      </c>
      <c r="D69" s="13">
        <v>1.472155608</v>
      </c>
      <c r="E69" s="14">
        <f t="shared" si="5"/>
        <v>1.472155608</v>
      </c>
      <c r="F69" s="12">
        <v>1.831472E-3</v>
      </c>
      <c r="G69" s="9">
        <f t="shared" si="8"/>
        <v>0</v>
      </c>
      <c r="H69" s="9">
        <f t="shared" si="12"/>
        <v>0</v>
      </c>
      <c r="I69" s="47">
        <f t="shared" si="13"/>
        <v>0</v>
      </c>
      <c r="J69" s="8">
        <f t="shared" si="9"/>
        <v>0</v>
      </c>
      <c r="K69" s="8">
        <f t="shared" si="6"/>
        <v>0</v>
      </c>
      <c r="L69" s="8">
        <f t="shared" si="15"/>
        <v>0</v>
      </c>
      <c r="M69" s="8">
        <f t="shared" si="16"/>
        <v>0</v>
      </c>
      <c r="N69" s="7">
        <v>-2.5</v>
      </c>
      <c r="O69" s="7">
        <v>0</v>
      </c>
      <c r="P69" s="1"/>
      <c r="Q69" s="1"/>
    </row>
    <row r="70" spans="1:17" x14ac:dyDescent="0.3">
      <c r="A70" s="28">
        <f t="shared" si="17"/>
        <v>8</v>
      </c>
      <c r="B70" s="28">
        <v>2</v>
      </c>
      <c r="C70" s="11">
        <v>43305.145833333336</v>
      </c>
      <c r="D70" s="13">
        <v>1.4393452309999999</v>
      </c>
      <c r="E70" s="14">
        <f t="shared" si="5"/>
        <v>1.4393452309999999</v>
      </c>
      <c r="F70" s="12">
        <v>1.831472E-3</v>
      </c>
      <c r="G70" s="9">
        <f t="shared" si="8"/>
        <v>0</v>
      </c>
      <c r="H70" s="9">
        <f t="shared" si="12"/>
        <v>0</v>
      </c>
      <c r="I70" s="47">
        <f t="shared" si="13"/>
        <v>0</v>
      </c>
      <c r="J70" s="8">
        <f t="shared" si="9"/>
        <v>0</v>
      </c>
      <c r="K70" s="8">
        <f t="shared" si="6"/>
        <v>0</v>
      </c>
      <c r="L70" s="8">
        <f t="shared" si="15"/>
        <v>0</v>
      </c>
      <c r="M70" s="8">
        <f t="shared" si="16"/>
        <v>0</v>
      </c>
      <c r="N70" s="7">
        <v>-2.5</v>
      </c>
      <c r="O70" s="7">
        <v>0</v>
      </c>
      <c r="P70" s="1"/>
      <c r="Q70" s="1"/>
    </row>
    <row r="71" spans="1:17" x14ac:dyDescent="0.3">
      <c r="A71" s="28">
        <f t="shared" si="17"/>
        <v>9</v>
      </c>
      <c r="B71" s="28">
        <v>2</v>
      </c>
      <c r="C71" s="11">
        <v>43305.166666666664</v>
      </c>
      <c r="D71" s="13">
        <v>1.5412842330000001</v>
      </c>
      <c r="E71" s="14">
        <f t="shared" si="5"/>
        <v>1.5412842330000001</v>
      </c>
      <c r="F71" s="12">
        <v>1.431644E-2</v>
      </c>
      <c r="G71" s="9">
        <f t="shared" si="8"/>
        <v>0</v>
      </c>
      <c r="H71" s="9">
        <f t="shared" si="12"/>
        <v>0</v>
      </c>
      <c r="I71" s="47">
        <f t="shared" si="13"/>
        <v>0</v>
      </c>
      <c r="J71" s="8">
        <f t="shared" si="9"/>
        <v>0</v>
      </c>
      <c r="K71" s="8">
        <f t="shared" si="6"/>
        <v>0</v>
      </c>
      <c r="L71" s="8">
        <f t="shared" si="15"/>
        <v>0</v>
      </c>
      <c r="M71" s="8">
        <f t="shared" si="16"/>
        <v>0</v>
      </c>
      <c r="N71" s="7">
        <v>-2.5</v>
      </c>
      <c r="O71" s="7">
        <v>0</v>
      </c>
      <c r="P71" s="1"/>
      <c r="Q71" s="1"/>
    </row>
    <row r="72" spans="1:17" x14ac:dyDescent="0.3">
      <c r="A72" s="28">
        <f t="shared" si="17"/>
        <v>10</v>
      </c>
      <c r="B72" s="28">
        <v>2</v>
      </c>
      <c r="C72" s="11">
        <v>43305.1875</v>
      </c>
      <c r="D72" s="13">
        <v>1.671916162</v>
      </c>
      <c r="E72" s="14">
        <f t="shared" si="5"/>
        <v>1.671916162</v>
      </c>
      <c r="F72" s="12">
        <v>1.431644E-2</v>
      </c>
      <c r="G72" s="9">
        <f t="shared" si="8"/>
        <v>0</v>
      </c>
      <c r="H72" s="9">
        <f t="shared" si="12"/>
        <v>0</v>
      </c>
      <c r="I72" s="47">
        <f t="shared" si="13"/>
        <v>0</v>
      </c>
      <c r="J72" s="8">
        <f t="shared" si="9"/>
        <v>0</v>
      </c>
      <c r="K72" s="8">
        <f t="shared" si="6"/>
        <v>0</v>
      </c>
      <c r="L72" s="8">
        <f t="shared" si="15"/>
        <v>0</v>
      </c>
      <c r="M72" s="8">
        <f t="shared" si="16"/>
        <v>0</v>
      </c>
      <c r="N72" s="7">
        <v>-2.5</v>
      </c>
      <c r="O72" s="7">
        <v>0</v>
      </c>
      <c r="P72" s="1"/>
      <c r="Q72" s="1"/>
    </row>
    <row r="73" spans="1:17" x14ac:dyDescent="0.3">
      <c r="A73" s="28">
        <f t="shared" si="17"/>
        <v>11</v>
      </c>
      <c r="B73" s="28">
        <v>2</v>
      </c>
      <c r="C73" s="11">
        <v>43305.208333333336</v>
      </c>
      <c r="D73" s="13">
        <v>1.9567959189999999</v>
      </c>
      <c r="E73" s="14">
        <f t="shared" si="5"/>
        <v>1.9567959189999999</v>
      </c>
      <c r="F73" s="12">
        <v>0.235431314</v>
      </c>
      <c r="G73" s="9">
        <f t="shared" si="8"/>
        <v>0</v>
      </c>
      <c r="H73" s="9">
        <f t="shared" si="12"/>
        <v>0</v>
      </c>
      <c r="I73" s="47">
        <f t="shared" si="13"/>
        <v>0</v>
      </c>
      <c r="J73" s="8">
        <f t="shared" si="9"/>
        <v>0</v>
      </c>
      <c r="K73" s="8">
        <f t="shared" si="6"/>
        <v>0</v>
      </c>
      <c r="L73" s="8">
        <f t="shared" si="15"/>
        <v>0</v>
      </c>
      <c r="M73" s="8">
        <f t="shared" si="16"/>
        <v>0</v>
      </c>
      <c r="N73" s="7">
        <v>-2.5</v>
      </c>
      <c r="O73" s="7">
        <v>0</v>
      </c>
      <c r="P73" s="1"/>
      <c r="Q73" s="1"/>
    </row>
    <row r="74" spans="1:17" x14ac:dyDescent="0.3">
      <c r="A74" s="28">
        <f t="shared" si="17"/>
        <v>12</v>
      </c>
      <c r="B74" s="28">
        <v>2</v>
      </c>
      <c r="C74" s="11">
        <v>43305.229166666664</v>
      </c>
      <c r="D74" s="13">
        <v>2.2453456639999998</v>
      </c>
      <c r="E74" s="14">
        <f t="shared" si="5"/>
        <v>2.2453456639999998</v>
      </c>
      <c r="F74" s="12">
        <v>0.235431314</v>
      </c>
      <c r="G74" s="9">
        <f t="shared" si="8"/>
        <v>0</v>
      </c>
      <c r="H74" s="9">
        <f t="shared" si="12"/>
        <v>0</v>
      </c>
      <c r="I74" s="47">
        <f t="shared" si="13"/>
        <v>0</v>
      </c>
      <c r="J74" s="8">
        <f t="shared" si="9"/>
        <v>0</v>
      </c>
      <c r="K74" s="8">
        <f t="shared" si="6"/>
        <v>0</v>
      </c>
      <c r="L74" s="8">
        <f t="shared" si="15"/>
        <v>0</v>
      </c>
      <c r="M74" s="8">
        <f t="shared" si="16"/>
        <v>0</v>
      </c>
      <c r="N74" s="7">
        <v>-2.5</v>
      </c>
      <c r="O74" s="7">
        <v>0</v>
      </c>
      <c r="P74" s="1"/>
      <c r="Q74" s="1"/>
    </row>
    <row r="75" spans="1:17" x14ac:dyDescent="0.3">
      <c r="A75" s="28">
        <f t="shared" si="17"/>
        <v>13</v>
      </c>
      <c r="B75" s="28">
        <v>2</v>
      </c>
      <c r="C75" s="11">
        <v>43305.25</v>
      </c>
      <c r="D75" s="13">
        <v>2.6366406699999998</v>
      </c>
      <c r="E75" s="14">
        <f t="shared" si="5"/>
        <v>2.6366406699999998</v>
      </c>
      <c r="F75" s="12">
        <v>0.54010498500000004</v>
      </c>
      <c r="G75" s="9">
        <f t="shared" si="8"/>
        <v>0</v>
      </c>
      <c r="H75" s="9">
        <f t="shared" si="12"/>
        <v>0</v>
      </c>
      <c r="I75" s="47">
        <f t="shared" si="13"/>
        <v>0</v>
      </c>
      <c r="J75" s="8">
        <f t="shared" si="9"/>
        <v>0</v>
      </c>
      <c r="K75" s="8">
        <f t="shared" si="6"/>
        <v>0</v>
      </c>
      <c r="L75" s="8">
        <f t="shared" si="15"/>
        <v>0</v>
      </c>
      <c r="M75" s="8">
        <f t="shared" si="16"/>
        <v>0</v>
      </c>
      <c r="N75" s="7">
        <v>-2.5</v>
      </c>
      <c r="O75" s="7">
        <v>0</v>
      </c>
      <c r="P75" s="1"/>
      <c r="Q75" s="1"/>
    </row>
    <row r="76" spans="1:17" x14ac:dyDescent="0.3">
      <c r="A76" s="28">
        <f t="shared" si="17"/>
        <v>14</v>
      </c>
      <c r="B76" s="28">
        <v>2</v>
      </c>
      <c r="C76" s="11">
        <v>43305.270833333336</v>
      </c>
      <c r="D76" s="13">
        <v>2.7680084570000001</v>
      </c>
      <c r="E76" s="14">
        <f t="shared" si="5"/>
        <v>2.7680084570000001</v>
      </c>
      <c r="F76" s="12">
        <v>0.75360548500000002</v>
      </c>
      <c r="G76" s="9">
        <f t="shared" si="8"/>
        <v>0</v>
      </c>
      <c r="H76" s="9">
        <f t="shared" si="12"/>
        <v>0</v>
      </c>
      <c r="I76" s="47">
        <f t="shared" si="13"/>
        <v>0</v>
      </c>
      <c r="J76" s="8">
        <f t="shared" si="9"/>
        <v>0</v>
      </c>
      <c r="K76" s="8">
        <f t="shared" si="6"/>
        <v>0</v>
      </c>
      <c r="L76" s="8">
        <f t="shared" si="15"/>
        <v>0</v>
      </c>
      <c r="M76" s="8">
        <f t="shared" si="16"/>
        <v>0</v>
      </c>
      <c r="N76" s="7">
        <v>-2.5</v>
      </c>
      <c r="O76" s="7">
        <v>0</v>
      </c>
      <c r="P76" s="1"/>
      <c r="Q76" s="1"/>
    </row>
    <row r="77" spans="1:17" x14ac:dyDescent="0.3">
      <c r="A77" s="28">
        <f t="shared" si="17"/>
        <v>15</v>
      </c>
      <c r="B77" s="28">
        <v>2</v>
      </c>
      <c r="C77" s="11">
        <v>43305.291666666664</v>
      </c>
      <c r="D77" s="13">
        <v>2.8373674379999998</v>
      </c>
      <c r="E77" s="14">
        <f t="shared" si="5"/>
        <v>3.239753662</v>
      </c>
      <c r="F77" s="12">
        <v>1.2452659610000001</v>
      </c>
      <c r="G77" s="9">
        <f t="shared" si="8"/>
        <v>0.40238622400000024</v>
      </c>
      <c r="H77" s="9">
        <f t="shared" si="12"/>
        <v>0.20119311200000012</v>
      </c>
      <c r="I77" s="47">
        <f t="shared" si="13"/>
        <v>0</v>
      </c>
      <c r="J77" s="8">
        <f t="shared" si="9"/>
        <v>-0.40238622400000024</v>
      </c>
      <c r="K77" s="8">
        <f t="shared" si="6"/>
        <v>0</v>
      </c>
      <c r="L77" s="8">
        <f t="shared" si="15"/>
        <v>-0.40238622400000024</v>
      </c>
      <c r="M77" s="8">
        <f t="shared" si="16"/>
        <v>0</v>
      </c>
      <c r="N77" s="7">
        <v>-2.5</v>
      </c>
      <c r="O77" s="7">
        <v>0</v>
      </c>
      <c r="P77" s="1"/>
      <c r="Q77" s="1"/>
    </row>
    <row r="78" spans="1:17" x14ac:dyDescent="0.3">
      <c r="A78" s="28">
        <f t="shared" si="17"/>
        <v>16</v>
      </c>
      <c r="B78" s="28">
        <v>2</v>
      </c>
      <c r="C78" s="11">
        <v>43305.3125</v>
      </c>
      <c r="D78" s="13">
        <v>2.8128162680000002</v>
      </c>
      <c r="E78" s="14">
        <f t="shared" si="5"/>
        <v>3.239753662</v>
      </c>
      <c r="F78" s="12">
        <v>1.479420543</v>
      </c>
      <c r="G78" s="9">
        <f t="shared" si="8"/>
        <v>0.42693739399999986</v>
      </c>
      <c r="H78" s="9">
        <f t="shared" si="12"/>
        <v>0.41466180900000005</v>
      </c>
      <c r="I78" s="47">
        <f t="shared" si="13"/>
        <v>0</v>
      </c>
      <c r="J78" s="8">
        <f t="shared" si="9"/>
        <v>-0.42693739399999986</v>
      </c>
      <c r="K78" s="8">
        <f t="shared" si="6"/>
        <v>0</v>
      </c>
      <c r="L78" s="8">
        <f t="shared" si="15"/>
        <v>-0.42693739399999986</v>
      </c>
      <c r="M78" s="8">
        <f t="shared" si="16"/>
        <v>0</v>
      </c>
      <c r="N78" s="7">
        <v>-2.5</v>
      </c>
      <c r="O78" s="7">
        <v>0</v>
      </c>
      <c r="P78" s="1"/>
      <c r="Q78" s="1"/>
    </row>
    <row r="79" spans="1:17" x14ac:dyDescent="0.3">
      <c r="A79" s="28">
        <f t="shared" si="17"/>
        <v>17</v>
      </c>
      <c r="B79" s="28">
        <v>2</v>
      </c>
      <c r="C79" s="11">
        <v>43305.333333333336</v>
      </c>
      <c r="D79" s="13">
        <v>2.7039144350000002</v>
      </c>
      <c r="E79" s="14">
        <f t="shared" ref="E79:E142" si="18">D79-J79-I79</f>
        <v>3.239753662</v>
      </c>
      <c r="F79" s="12">
        <v>2.0097970959999998</v>
      </c>
      <c r="G79" s="9">
        <f t="shared" si="8"/>
        <v>0.53583922699999986</v>
      </c>
      <c r="H79" s="9">
        <f t="shared" si="12"/>
        <v>0.68258142249999998</v>
      </c>
      <c r="I79" s="47">
        <f t="shared" si="13"/>
        <v>0</v>
      </c>
      <c r="J79" s="8">
        <f t="shared" si="9"/>
        <v>-0.53583922699999986</v>
      </c>
      <c r="K79" s="8">
        <f t="shared" ref="K79:K142" si="19">IF(A79&lt;&gt;31,0,-2*((6-H78+((J79*0.5)))))</f>
        <v>0</v>
      </c>
      <c r="L79" s="8">
        <f t="shared" si="15"/>
        <v>-0.53583922699999986</v>
      </c>
      <c r="M79" s="8">
        <f t="shared" si="16"/>
        <v>0</v>
      </c>
      <c r="N79" s="7">
        <v>-2.5</v>
      </c>
      <c r="O79" s="7">
        <v>0</v>
      </c>
      <c r="P79" s="1"/>
      <c r="Q79" s="1"/>
    </row>
    <row r="80" spans="1:17" x14ac:dyDescent="0.3">
      <c r="A80" s="28">
        <f t="shared" si="17"/>
        <v>18</v>
      </c>
      <c r="B80" s="28">
        <v>2</v>
      </c>
      <c r="C80" s="11">
        <v>43305.354166666664</v>
      </c>
      <c r="D80" s="13">
        <v>2.6709836810000001</v>
      </c>
      <c r="E80" s="14">
        <f t="shared" si="18"/>
        <v>3.239753662</v>
      </c>
      <c r="F80" s="12">
        <v>2.2107481959999999</v>
      </c>
      <c r="G80" s="9">
        <f t="shared" ref="G80:G143" si="20">-SUM(I80,J80,K80)</f>
        <v>0.56876998099999998</v>
      </c>
      <c r="H80" s="9">
        <f t="shared" si="12"/>
        <v>0.96696641299999997</v>
      </c>
      <c r="I80" s="47">
        <f t="shared" si="13"/>
        <v>0</v>
      </c>
      <c r="J80" s="8">
        <f t="shared" ref="J80:J143" si="21">IF(F80&gt;VLOOKUP($B$16,$B$2:$F$9,5,FALSE),MAX(N80,-F80*(VLOOKUP(B80,$B$2:$E$9,4,FALSE)),-2*(6-H79),-(VLOOKUP(B80,$B$2:$G$9,6,FALSE)-D80)),0)</f>
        <v>-0.56876998099999998</v>
      </c>
      <c r="K80" s="8">
        <f t="shared" si="19"/>
        <v>0</v>
      </c>
      <c r="L80" s="8">
        <f t="shared" si="15"/>
        <v>-0.56876998099999998</v>
      </c>
      <c r="M80" s="8">
        <f t="shared" si="16"/>
        <v>0</v>
      </c>
      <c r="N80" s="7">
        <v>-2.5</v>
      </c>
      <c r="O80" s="7">
        <v>0</v>
      </c>
      <c r="P80" s="1"/>
      <c r="Q80" s="1"/>
    </row>
    <row r="81" spans="1:28" x14ac:dyDescent="0.3">
      <c r="A81" s="28">
        <f t="shared" si="17"/>
        <v>19</v>
      </c>
      <c r="B81" s="28">
        <v>2</v>
      </c>
      <c r="C81" s="11">
        <v>43305.375</v>
      </c>
      <c r="D81" s="13">
        <v>2.5095717340000001</v>
      </c>
      <c r="E81" s="14">
        <f t="shared" si="18"/>
        <v>3.239753662</v>
      </c>
      <c r="F81" s="12">
        <v>2.8781807420000001</v>
      </c>
      <c r="G81" s="9">
        <f t="shared" si="20"/>
        <v>0.73018192799999992</v>
      </c>
      <c r="H81" s="9">
        <f t="shared" ref="H81:H144" si="22">H80+((G81*0.5))</f>
        <v>1.3320573769999999</v>
      </c>
      <c r="I81" s="47">
        <f t="shared" ref="I81:I144" si="23">MAX(0,MIN(O81,H80*2,(D81-VLOOKUP(B81,$B$2:$D$9,3,FALSE))))</f>
        <v>0</v>
      </c>
      <c r="J81" s="8">
        <f t="shared" si="21"/>
        <v>-0.73018192799999992</v>
      </c>
      <c r="K81" s="8">
        <f t="shared" si="19"/>
        <v>0</v>
      </c>
      <c r="L81" s="8">
        <f t="shared" si="15"/>
        <v>-0.73018192799999992</v>
      </c>
      <c r="M81" s="8">
        <f t="shared" si="16"/>
        <v>0</v>
      </c>
      <c r="N81" s="7">
        <v>-2.5</v>
      </c>
      <c r="O81" s="7">
        <v>0</v>
      </c>
      <c r="P81" s="1"/>
      <c r="Q81" s="1"/>
    </row>
    <row r="82" spans="1:28" x14ac:dyDescent="0.3">
      <c r="A82" s="28">
        <f t="shared" si="17"/>
        <v>20</v>
      </c>
      <c r="B82" s="28">
        <v>2</v>
      </c>
      <c r="C82" s="11">
        <v>43305.395833333336</v>
      </c>
      <c r="D82" s="13">
        <v>2.461846977</v>
      </c>
      <c r="E82" s="14">
        <f t="shared" si="18"/>
        <v>3.239753662</v>
      </c>
      <c r="F82" s="12">
        <v>2.99516201</v>
      </c>
      <c r="G82" s="9">
        <f t="shared" si="20"/>
        <v>0.77790668500000004</v>
      </c>
      <c r="H82" s="9">
        <f t="shared" si="22"/>
        <v>1.7210107195</v>
      </c>
      <c r="I82" s="47">
        <f t="shared" si="23"/>
        <v>0</v>
      </c>
      <c r="J82" s="8">
        <f t="shared" si="21"/>
        <v>-0.77790668500000004</v>
      </c>
      <c r="K82" s="8">
        <f t="shared" si="19"/>
        <v>0</v>
      </c>
      <c r="L82" s="8">
        <f t="shared" si="15"/>
        <v>-0.77790668500000004</v>
      </c>
      <c r="M82" s="8">
        <f t="shared" si="16"/>
        <v>0</v>
      </c>
      <c r="N82" s="7">
        <v>-2.5</v>
      </c>
      <c r="O82" s="7">
        <v>0</v>
      </c>
      <c r="P82" s="1"/>
      <c r="Q82" s="1"/>
    </row>
    <row r="83" spans="1:28" x14ac:dyDescent="0.3">
      <c r="A83" s="28">
        <f t="shared" si="17"/>
        <v>21</v>
      </c>
      <c r="B83" s="28">
        <v>2</v>
      </c>
      <c r="C83" s="11">
        <v>43305.416666666664</v>
      </c>
      <c r="D83" s="13">
        <v>2.3512308979999998</v>
      </c>
      <c r="E83" s="14">
        <f t="shared" si="18"/>
        <v>3.239753662</v>
      </c>
      <c r="F83" s="12">
        <v>3.199110031</v>
      </c>
      <c r="G83" s="9">
        <f t="shared" si="20"/>
        <v>0.88852276400000019</v>
      </c>
      <c r="H83" s="9">
        <f t="shared" si="22"/>
        <v>2.1652721015000003</v>
      </c>
      <c r="I83" s="47">
        <f t="shared" si="23"/>
        <v>0</v>
      </c>
      <c r="J83" s="8">
        <f t="shared" si="21"/>
        <v>-0.88852276400000019</v>
      </c>
      <c r="K83" s="8">
        <f t="shared" si="19"/>
        <v>0</v>
      </c>
      <c r="L83" s="8">
        <f t="shared" si="15"/>
        <v>-0.88852276400000019</v>
      </c>
      <c r="M83" s="8">
        <f t="shared" si="16"/>
        <v>0</v>
      </c>
      <c r="N83" s="7">
        <v>-2.5</v>
      </c>
      <c r="O83" s="7">
        <v>0</v>
      </c>
      <c r="P83" s="1"/>
      <c r="Q83" s="1"/>
    </row>
    <row r="84" spans="1:28" x14ac:dyDescent="0.3">
      <c r="A84" s="28">
        <f t="shared" si="17"/>
        <v>22</v>
      </c>
      <c r="B84" s="28">
        <v>2</v>
      </c>
      <c r="C84" s="11">
        <v>43305.4375</v>
      </c>
      <c r="D84" s="13">
        <v>2.3254950459999999</v>
      </c>
      <c r="E84" s="14">
        <f t="shared" si="18"/>
        <v>3.239753662</v>
      </c>
      <c r="F84" s="12">
        <v>3.2411100859999999</v>
      </c>
      <c r="G84" s="9">
        <f t="shared" si="20"/>
        <v>0.91425861600000013</v>
      </c>
      <c r="H84" s="9">
        <f t="shared" si="22"/>
        <v>2.6224014095000001</v>
      </c>
      <c r="I84" s="47">
        <f t="shared" si="23"/>
        <v>0</v>
      </c>
      <c r="J84" s="8">
        <f t="shared" si="21"/>
        <v>-0.91425861600000013</v>
      </c>
      <c r="K84" s="8">
        <f t="shared" si="19"/>
        <v>0</v>
      </c>
      <c r="L84" s="8">
        <f t="shared" si="15"/>
        <v>-0.91425861600000013</v>
      </c>
      <c r="M84" s="8">
        <f t="shared" si="16"/>
        <v>0</v>
      </c>
      <c r="N84" s="7">
        <v>-2.5</v>
      </c>
      <c r="O84" s="7">
        <v>0</v>
      </c>
      <c r="P84" s="1"/>
      <c r="Q84" s="1"/>
    </row>
    <row r="85" spans="1:28" x14ac:dyDescent="0.3">
      <c r="A85" s="28">
        <f t="shared" si="17"/>
        <v>23</v>
      </c>
      <c r="B85" s="28">
        <v>2</v>
      </c>
      <c r="C85" s="11">
        <v>43305.458333333336</v>
      </c>
      <c r="D85" s="13">
        <v>2.3258296540000001</v>
      </c>
      <c r="E85" s="14">
        <f t="shared" si="18"/>
        <v>3.239753662</v>
      </c>
      <c r="F85" s="12">
        <v>3.5371582510000001</v>
      </c>
      <c r="G85" s="9">
        <f t="shared" si="20"/>
        <v>0.91392400799999995</v>
      </c>
      <c r="H85" s="9">
        <f t="shared" si="22"/>
        <v>3.0793634135000003</v>
      </c>
      <c r="I85" s="47">
        <f t="shared" si="23"/>
        <v>0</v>
      </c>
      <c r="J85" s="8">
        <f t="shared" si="21"/>
        <v>-0.91392400799999995</v>
      </c>
      <c r="K85" s="8">
        <f t="shared" si="19"/>
        <v>0</v>
      </c>
      <c r="L85" s="8">
        <f t="shared" si="15"/>
        <v>-0.91392400799999995</v>
      </c>
      <c r="M85" s="8">
        <f t="shared" si="16"/>
        <v>0</v>
      </c>
      <c r="N85" s="7">
        <v>-2.5</v>
      </c>
      <c r="O85" s="7">
        <v>0</v>
      </c>
      <c r="P85" s="1"/>
      <c r="Q85" s="1"/>
    </row>
    <row r="86" spans="1:28" x14ac:dyDescent="0.3">
      <c r="A86" s="28">
        <f t="shared" si="17"/>
        <v>24</v>
      </c>
      <c r="B86" s="28">
        <v>2</v>
      </c>
      <c r="C86" s="11">
        <v>43305.479166666664</v>
      </c>
      <c r="D86" s="13">
        <v>2.2973016070000001</v>
      </c>
      <c r="E86" s="14">
        <f t="shared" si="18"/>
        <v>3.239753662</v>
      </c>
      <c r="F86" s="12">
        <v>3.55447793</v>
      </c>
      <c r="G86" s="9">
        <f t="shared" si="20"/>
        <v>0.94245205499999996</v>
      </c>
      <c r="H86" s="9">
        <f t="shared" si="22"/>
        <v>3.5505894410000005</v>
      </c>
      <c r="I86" s="47">
        <f t="shared" si="23"/>
        <v>0</v>
      </c>
      <c r="J86" s="8">
        <f t="shared" si="21"/>
        <v>-0.94245205499999996</v>
      </c>
      <c r="K86" s="8">
        <f t="shared" si="19"/>
        <v>0</v>
      </c>
      <c r="L86" s="8">
        <f t="shared" si="15"/>
        <v>-0.94245205499999996</v>
      </c>
      <c r="M86" s="8">
        <f t="shared" si="16"/>
        <v>0</v>
      </c>
      <c r="N86" s="7">
        <v>-2.5</v>
      </c>
      <c r="O86" s="7">
        <v>0</v>
      </c>
      <c r="P86" s="1"/>
      <c r="Q86" s="1"/>
    </row>
    <row r="87" spans="1:28" x14ac:dyDescent="0.3">
      <c r="A87" s="28">
        <f t="shared" si="17"/>
        <v>25</v>
      </c>
      <c r="B87" s="28">
        <v>2</v>
      </c>
      <c r="C87" s="11">
        <v>43305.5</v>
      </c>
      <c r="D87" s="13">
        <v>2.2669821959999998</v>
      </c>
      <c r="E87" s="14">
        <f t="shared" si="18"/>
        <v>3.239753662</v>
      </c>
      <c r="F87" s="12">
        <v>3.6141524309999999</v>
      </c>
      <c r="G87" s="9">
        <f t="shared" si="20"/>
        <v>0.9727714660000002</v>
      </c>
      <c r="H87" s="9">
        <f t="shared" si="22"/>
        <v>4.0369751740000002</v>
      </c>
      <c r="I87" s="47">
        <f t="shared" si="23"/>
        <v>0</v>
      </c>
      <c r="J87" s="8">
        <f t="shared" si="21"/>
        <v>-0.9727714660000002</v>
      </c>
      <c r="K87" s="8">
        <f t="shared" si="19"/>
        <v>0</v>
      </c>
      <c r="L87" s="8">
        <f t="shared" si="15"/>
        <v>-0.9727714660000002</v>
      </c>
      <c r="M87" s="8">
        <f t="shared" si="16"/>
        <v>0</v>
      </c>
      <c r="N87" s="7">
        <v>-2.5</v>
      </c>
      <c r="O87" s="7">
        <v>0</v>
      </c>
      <c r="P87" s="1"/>
      <c r="Q87" s="1"/>
    </row>
    <row r="88" spans="1:28" x14ac:dyDescent="0.3">
      <c r="A88" s="28">
        <f t="shared" si="17"/>
        <v>26</v>
      </c>
      <c r="B88" s="28">
        <v>2</v>
      </c>
      <c r="C88" s="11">
        <v>43305.520833333336</v>
      </c>
      <c r="D88" s="13">
        <v>2.2092467789999999</v>
      </c>
      <c r="E88" s="14">
        <f t="shared" si="18"/>
        <v>3.239753662</v>
      </c>
      <c r="F88" s="12">
        <v>3.5469958780000002</v>
      </c>
      <c r="G88" s="9">
        <f t="shared" si="20"/>
        <v>1.0305068830000002</v>
      </c>
      <c r="H88" s="9">
        <f t="shared" si="22"/>
        <v>4.5522286155000007</v>
      </c>
      <c r="I88" s="47">
        <f t="shared" si="23"/>
        <v>0</v>
      </c>
      <c r="J88" s="8">
        <f t="shared" si="21"/>
        <v>-1.0305068830000002</v>
      </c>
      <c r="K88" s="8">
        <f t="shared" si="19"/>
        <v>0</v>
      </c>
      <c r="L88" s="8">
        <f t="shared" si="15"/>
        <v>-1.0305068830000002</v>
      </c>
      <c r="M88" s="8">
        <f t="shared" si="16"/>
        <v>0</v>
      </c>
      <c r="N88" s="7">
        <v>-2.5</v>
      </c>
      <c r="O88" s="7">
        <v>0</v>
      </c>
      <c r="P88" s="1"/>
      <c r="Q88" s="1"/>
    </row>
    <row r="89" spans="1:28" x14ac:dyDescent="0.3">
      <c r="A89" s="28">
        <f t="shared" si="17"/>
        <v>27</v>
      </c>
      <c r="B89" s="28">
        <v>2</v>
      </c>
      <c r="C89" s="11">
        <v>43305.541666666664</v>
      </c>
      <c r="D89" s="13">
        <v>2.2480795599999999</v>
      </c>
      <c r="E89" s="14">
        <f t="shared" si="18"/>
        <v>3.239753662</v>
      </c>
      <c r="F89" s="12">
        <v>3.2821564670000001</v>
      </c>
      <c r="G89" s="9">
        <f t="shared" si="20"/>
        <v>0.99167410200000017</v>
      </c>
      <c r="H89" s="9">
        <f t="shared" si="22"/>
        <v>5.0480656665000012</v>
      </c>
      <c r="I89" s="47">
        <f t="shared" si="23"/>
        <v>0</v>
      </c>
      <c r="J89" s="8">
        <f t="shared" si="21"/>
        <v>-0.99167410200000017</v>
      </c>
      <c r="K89" s="8">
        <f t="shared" si="19"/>
        <v>0</v>
      </c>
      <c r="L89" s="8">
        <f t="shared" si="15"/>
        <v>-0.99167410200000017</v>
      </c>
      <c r="M89" s="8">
        <f t="shared" si="16"/>
        <v>0</v>
      </c>
      <c r="N89" s="7">
        <v>-2.5</v>
      </c>
      <c r="O89" s="7">
        <v>0</v>
      </c>
      <c r="P89" s="1"/>
      <c r="Q89" s="1"/>
    </row>
    <row r="90" spans="1:28" x14ac:dyDescent="0.3">
      <c r="A90" s="28">
        <f t="shared" si="17"/>
        <v>28</v>
      </c>
      <c r="B90" s="28">
        <v>2</v>
      </c>
      <c r="C90" s="11">
        <v>43305.5625</v>
      </c>
      <c r="D90" s="13">
        <v>2.2400601930000001</v>
      </c>
      <c r="E90" s="14">
        <f t="shared" si="18"/>
        <v>3.239753662</v>
      </c>
      <c r="F90" s="12">
        <v>3.2821564670000001</v>
      </c>
      <c r="G90" s="9">
        <f t="shared" si="20"/>
        <v>0.99969346899999989</v>
      </c>
      <c r="H90" s="9">
        <f t="shared" si="22"/>
        <v>5.5479124010000014</v>
      </c>
      <c r="I90" s="47">
        <f t="shared" si="23"/>
        <v>0</v>
      </c>
      <c r="J90" s="8">
        <f t="shared" si="21"/>
        <v>-0.99969346899999989</v>
      </c>
      <c r="K90" s="8">
        <f t="shared" si="19"/>
        <v>0</v>
      </c>
      <c r="L90" s="8">
        <f t="shared" si="15"/>
        <v>-0.99969346899999989</v>
      </c>
      <c r="M90" s="8">
        <f t="shared" si="16"/>
        <v>0</v>
      </c>
      <c r="N90" s="7">
        <v>-2.5</v>
      </c>
      <c r="O90" s="7">
        <v>0</v>
      </c>
      <c r="P90" s="1"/>
      <c r="Q90" s="1"/>
    </row>
    <row r="91" spans="1:28" x14ac:dyDescent="0.3">
      <c r="A91" s="28">
        <f t="shared" si="17"/>
        <v>29</v>
      </c>
      <c r="B91" s="28">
        <v>2</v>
      </c>
      <c r="C91" s="11">
        <v>43305.583333333336</v>
      </c>
      <c r="D91" s="13">
        <v>2.220088343</v>
      </c>
      <c r="E91" s="14">
        <f t="shared" si="18"/>
        <v>3.1242635409999973</v>
      </c>
      <c r="F91" s="12">
        <v>2.6488058570000002</v>
      </c>
      <c r="G91" s="9">
        <f t="shared" si="20"/>
        <v>0.90417519799999724</v>
      </c>
      <c r="H91" s="9">
        <f t="shared" si="22"/>
        <v>6</v>
      </c>
      <c r="I91" s="47">
        <f t="shared" si="23"/>
        <v>0</v>
      </c>
      <c r="J91" s="8">
        <f t="shared" si="21"/>
        <v>-0.90417519799999724</v>
      </c>
      <c r="K91" s="8">
        <f t="shared" si="19"/>
        <v>0</v>
      </c>
      <c r="L91" s="8">
        <f t="shared" si="15"/>
        <v>-0.90417519799999724</v>
      </c>
      <c r="M91" s="8">
        <f t="shared" si="16"/>
        <v>0</v>
      </c>
      <c r="N91" s="7">
        <v>-2.5</v>
      </c>
      <c r="O91" s="7">
        <v>0</v>
      </c>
      <c r="P91" s="1"/>
      <c r="Q91" s="1"/>
    </row>
    <row r="92" spans="1:28" x14ac:dyDescent="0.3">
      <c r="A92" s="29">
        <f t="shared" si="17"/>
        <v>30</v>
      </c>
      <c r="B92" s="29">
        <v>2</v>
      </c>
      <c r="C92" s="18">
        <v>43305.604166666664</v>
      </c>
      <c r="D92" s="19">
        <v>2.3421246660000001</v>
      </c>
      <c r="E92" s="20">
        <f t="shared" si="18"/>
        <v>2.3421246660000001</v>
      </c>
      <c r="F92" s="21">
        <v>2.5926811700000001</v>
      </c>
      <c r="G92" s="9">
        <f t="shared" si="20"/>
        <v>0</v>
      </c>
      <c r="H92" s="9">
        <f t="shared" si="22"/>
        <v>6</v>
      </c>
      <c r="I92" s="47">
        <f t="shared" si="23"/>
        <v>0</v>
      </c>
      <c r="J92" s="8">
        <f t="shared" si="21"/>
        <v>0</v>
      </c>
      <c r="K92" s="8">
        <f t="shared" si="19"/>
        <v>0</v>
      </c>
      <c r="L92" s="33">
        <f t="shared" si="15"/>
        <v>0</v>
      </c>
      <c r="M92" s="33">
        <f t="shared" si="16"/>
        <v>0</v>
      </c>
      <c r="N92" s="17">
        <v>-2.5</v>
      </c>
      <c r="O92" s="17">
        <v>0</v>
      </c>
      <c r="P92" s="1"/>
      <c r="Q92" s="1"/>
    </row>
    <row r="93" spans="1:28" s="44" customFormat="1" ht="15" thickBot="1" x14ac:dyDescent="0.35">
      <c r="A93" s="35">
        <f t="shared" si="17"/>
        <v>31</v>
      </c>
      <c r="B93" s="35">
        <v>2</v>
      </c>
      <c r="C93" s="36">
        <v>43305.625</v>
      </c>
      <c r="D93" s="37">
        <v>2.6054563910000001</v>
      </c>
      <c r="E93" s="38">
        <f t="shared" si="18"/>
        <v>2.6054563910000001</v>
      </c>
      <c r="F93" s="39">
        <v>2.2140746120000001</v>
      </c>
      <c r="G93" s="73">
        <f t="shared" si="20"/>
        <v>0</v>
      </c>
      <c r="H93" s="73">
        <f>H92+((G93*0.5))</f>
        <v>6</v>
      </c>
      <c r="I93" s="48">
        <f t="shared" si="23"/>
        <v>0</v>
      </c>
      <c r="J93" s="40">
        <f t="shared" si="21"/>
        <v>0</v>
      </c>
      <c r="K93" s="40">
        <f t="shared" si="19"/>
        <v>0</v>
      </c>
      <c r="L93" s="40">
        <f t="shared" si="15"/>
        <v>0</v>
      </c>
      <c r="M93" s="40">
        <f t="shared" si="16"/>
        <v>0</v>
      </c>
      <c r="N93" s="41">
        <v>-2.5</v>
      </c>
      <c r="O93" s="41">
        <v>0</v>
      </c>
      <c r="P93" s="42"/>
      <c r="Q93" s="42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153" customFormat="1" x14ac:dyDescent="0.3">
      <c r="A94" s="116">
        <f>A93+1</f>
        <v>32</v>
      </c>
      <c r="B94" s="116">
        <v>2</v>
      </c>
      <c r="C94" s="117">
        <v>43305.645833333336</v>
      </c>
      <c r="D94" s="118">
        <v>2.8244087850000001</v>
      </c>
      <c r="E94" s="119">
        <f t="shared" si="18"/>
        <v>1.919738196454545</v>
      </c>
      <c r="F94" s="120">
        <v>2.1478788849999999</v>
      </c>
      <c r="G94" s="121">
        <f t="shared" si="20"/>
        <v>-0.90467058854545512</v>
      </c>
      <c r="H94" s="121">
        <f t="shared" si="22"/>
        <v>5.5476647057272723</v>
      </c>
      <c r="I94" s="123">
        <f t="shared" si="23"/>
        <v>0.90467058854545512</v>
      </c>
      <c r="J94" s="123">
        <f t="shared" si="21"/>
        <v>0</v>
      </c>
      <c r="K94" s="123">
        <f t="shared" si="19"/>
        <v>0</v>
      </c>
      <c r="L94" s="121"/>
      <c r="M94" s="121"/>
      <c r="N94" s="124">
        <v>0</v>
      </c>
      <c r="O94" s="124">
        <v>2.5</v>
      </c>
      <c r="P94" s="152"/>
      <c r="Q94" s="152"/>
    </row>
    <row r="95" spans="1:28" s="153" customFormat="1" x14ac:dyDescent="0.3">
      <c r="A95" s="125">
        <f t="shared" si="17"/>
        <v>33</v>
      </c>
      <c r="B95" s="125">
        <v>2</v>
      </c>
      <c r="C95" s="126">
        <v>43305.666666666664</v>
      </c>
      <c r="D95" s="127">
        <v>3.0609005439999999</v>
      </c>
      <c r="E95" s="128">
        <f t="shared" si="18"/>
        <v>1.919738196454545</v>
      </c>
      <c r="F95" s="129">
        <v>1.9327372309999999</v>
      </c>
      <c r="G95" s="130">
        <f t="shared" si="20"/>
        <v>-1.1411623475454549</v>
      </c>
      <c r="H95" s="130">
        <f t="shared" si="22"/>
        <v>4.9770835319545448</v>
      </c>
      <c r="I95" s="122">
        <f t="shared" si="23"/>
        <v>1.1411623475454549</v>
      </c>
      <c r="J95" s="122">
        <f t="shared" si="21"/>
        <v>0</v>
      </c>
      <c r="K95" s="122">
        <f t="shared" si="19"/>
        <v>0</v>
      </c>
      <c r="L95" s="130"/>
      <c r="M95" s="130"/>
      <c r="N95" s="131">
        <v>0</v>
      </c>
      <c r="O95" s="131">
        <v>2.5</v>
      </c>
      <c r="P95" s="152"/>
      <c r="Q95" s="152"/>
    </row>
    <row r="96" spans="1:28" s="153" customFormat="1" x14ac:dyDescent="0.3">
      <c r="A96" s="125">
        <f t="shared" si="17"/>
        <v>34</v>
      </c>
      <c r="B96" s="125">
        <v>2</v>
      </c>
      <c r="C96" s="126">
        <v>43305.6875</v>
      </c>
      <c r="D96" s="127">
        <v>3.0959485629999999</v>
      </c>
      <c r="E96" s="128">
        <f t="shared" si="18"/>
        <v>1.919738196454545</v>
      </c>
      <c r="F96" s="129">
        <v>1.7594573499999999</v>
      </c>
      <c r="G96" s="130">
        <f t="shared" si="20"/>
        <v>-1.1762103665454549</v>
      </c>
      <c r="H96" s="130">
        <f t="shared" si="22"/>
        <v>4.3889783486818175</v>
      </c>
      <c r="I96" s="122">
        <f t="shared" si="23"/>
        <v>1.1762103665454549</v>
      </c>
      <c r="J96" s="122">
        <f t="shared" si="21"/>
        <v>0</v>
      </c>
      <c r="K96" s="122">
        <f t="shared" si="19"/>
        <v>0</v>
      </c>
      <c r="L96" s="130"/>
      <c r="M96" s="130"/>
      <c r="N96" s="131">
        <v>0</v>
      </c>
      <c r="O96" s="131">
        <v>2.5</v>
      </c>
      <c r="P96" s="152"/>
      <c r="Q96" s="152"/>
    </row>
    <row r="97" spans="1:28" s="153" customFormat="1" x14ac:dyDescent="0.3">
      <c r="A97" s="125">
        <f t="shared" si="17"/>
        <v>35</v>
      </c>
      <c r="B97" s="125">
        <v>2</v>
      </c>
      <c r="C97" s="126">
        <v>43305.708333333336</v>
      </c>
      <c r="D97" s="127">
        <v>3.239753662</v>
      </c>
      <c r="E97" s="128">
        <f t="shared" si="18"/>
        <v>1.919738196454545</v>
      </c>
      <c r="F97" s="129">
        <v>1.143936157</v>
      </c>
      <c r="G97" s="130">
        <f t="shared" si="20"/>
        <v>-1.320015465545455</v>
      </c>
      <c r="H97" s="130">
        <f t="shared" si="22"/>
        <v>3.7289706159090898</v>
      </c>
      <c r="I97" s="122">
        <f t="shared" si="23"/>
        <v>1.320015465545455</v>
      </c>
      <c r="J97" s="122">
        <f t="shared" si="21"/>
        <v>0</v>
      </c>
      <c r="K97" s="122">
        <f t="shared" si="19"/>
        <v>0</v>
      </c>
      <c r="L97" s="130"/>
      <c r="M97" s="130"/>
      <c r="N97" s="131">
        <v>0</v>
      </c>
      <c r="O97" s="131">
        <v>2.5</v>
      </c>
      <c r="P97" s="152"/>
      <c r="Q97" s="152"/>
    </row>
    <row r="98" spans="1:28" s="153" customFormat="1" x14ac:dyDescent="0.3">
      <c r="A98" s="125">
        <f t="shared" si="17"/>
        <v>36</v>
      </c>
      <c r="B98" s="125">
        <v>2</v>
      </c>
      <c r="C98" s="126">
        <v>43305.729166666664</v>
      </c>
      <c r="D98" s="127">
        <v>3.206720292</v>
      </c>
      <c r="E98" s="128">
        <f t="shared" si="18"/>
        <v>1.919738196454545</v>
      </c>
      <c r="F98" s="129">
        <v>0.94310009500000003</v>
      </c>
      <c r="G98" s="130">
        <f t="shared" si="20"/>
        <v>-1.286982095545455</v>
      </c>
      <c r="H98" s="130">
        <f t="shared" si="22"/>
        <v>3.0854795681363623</v>
      </c>
      <c r="I98" s="122">
        <f t="shared" si="23"/>
        <v>1.286982095545455</v>
      </c>
      <c r="J98" s="122">
        <f t="shared" si="21"/>
        <v>0</v>
      </c>
      <c r="K98" s="122">
        <f t="shared" si="19"/>
        <v>0</v>
      </c>
      <c r="L98" s="130"/>
      <c r="M98" s="130"/>
      <c r="N98" s="131">
        <v>0</v>
      </c>
      <c r="O98" s="131">
        <v>2.5</v>
      </c>
      <c r="P98" s="152"/>
      <c r="Q98" s="152"/>
    </row>
    <row r="99" spans="1:28" s="153" customFormat="1" x14ac:dyDescent="0.3">
      <c r="A99" s="125">
        <f t="shared" si="17"/>
        <v>37</v>
      </c>
      <c r="B99" s="125">
        <v>2</v>
      </c>
      <c r="C99" s="126">
        <v>43305.75</v>
      </c>
      <c r="D99" s="127">
        <v>3.166704384</v>
      </c>
      <c r="E99" s="128">
        <f t="shared" si="18"/>
        <v>1.919738196454545</v>
      </c>
      <c r="F99" s="129">
        <v>0.466520816</v>
      </c>
      <c r="G99" s="130">
        <f t="shared" si="20"/>
        <v>-1.246966187545455</v>
      </c>
      <c r="H99" s="130">
        <f t="shared" si="22"/>
        <v>2.4619964743636347</v>
      </c>
      <c r="I99" s="122">
        <f t="shared" si="23"/>
        <v>1.246966187545455</v>
      </c>
      <c r="J99" s="122">
        <f t="shared" si="21"/>
        <v>0</v>
      </c>
      <c r="K99" s="122">
        <f t="shared" si="19"/>
        <v>0</v>
      </c>
      <c r="L99" s="130"/>
      <c r="M99" s="130"/>
      <c r="N99" s="131">
        <v>0</v>
      </c>
      <c r="O99" s="131">
        <v>2.5</v>
      </c>
      <c r="P99" s="152"/>
      <c r="Q99" s="152"/>
    </row>
    <row r="100" spans="1:28" s="153" customFormat="1" x14ac:dyDescent="0.3">
      <c r="A100" s="125">
        <f t="shared" si="17"/>
        <v>38</v>
      </c>
      <c r="B100" s="125">
        <v>2</v>
      </c>
      <c r="C100" s="126">
        <v>43305.770833333336</v>
      </c>
      <c r="D100" s="127">
        <v>3.0569454280000001</v>
      </c>
      <c r="E100" s="128">
        <f t="shared" si="18"/>
        <v>1.919738196454545</v>
      </c>
      <c r="F100" s="129">
        <v>0.450036198</v>
      </c>
      <c r="G100" s="130">
        <f t="shared" si="20"/>
        <v>-1.1372072315454551</v>
      </c>
      <c r="H100" s="130">
        <f t="shared" si="22"/>
        <v>1.8933928585909072</v>
      </c>
      <c r="I100" s="122">
        <f t="shared" si="23"/>
        <v>1.1372072315454551</v>
      </c>
      <c r="J100" s="122">
        <f t="shared" si="21"/>
        <v>0</v>
      </c>
      <c r="K100" s="122">
        <f t="shared" si="19"/>
        <v>0</v>
      </c>
      <c r="L100" s="130"/>
      <c r="M100" s="130"/>
      <c r="N100" s="131">
        <v>0</v>
      </c>
      <c r="O100" s="131">
        <v>2.5</v>
      </c>
      <c r="P100" s="152"/>
      <c r="Q100" s="152"/>
    </row>
    <row r="101" spans="1:28" s="153" customFormat="1" x14ac:dyDescent="0.3">
      <c r="A101" s="125">
        <f t="shared" si="17"/>
        <v>39</v>
      </c>
      <c r="B101" s="125">
        <v>2</v>
      </c>
      <c r="C101" s="126">
        <v>43305.791666666664</v>
      </c>
      <c r="D101" s="127">
        <v>2.952938616</v>
      </c>
      <c r="E101" s="128">
        <f t="shared" si="18"/>
        <v>1.919738196454545</v>
      </c>
      <c r="F101" s="129">
        <v>0.123593837</v>
      </c>
      <c r="G101" s="130">
        <f t="shared" si="20"/>
        <v>-1.0332004195454549</v>
      </c>
      <c r="H101" s="130">
        <f t="shared" si="22"/>
        <v>1.3767926488181796</v>
      </c>
      <c r="I101" s="122">
        <f t="shared" si="23"/>
        <v>1.0332004195454549</v>
      </c>
      <c r="J101" s="122">
        <f t="shared" si="21"/>
        <v>0</v>
      </c>
      <c r="K101" s="122">
        <f t="shared" si="19"/>
        <v>0</v>
      </c>
      <c r="L101" s="130"/>
      <c r="M101" s="130"/>
      <c r="N101" s="131">
        <v>0</v>
      </c>
      <c r="O101" s="131">
        <v>2.5</v>
      </c>
      <c r="P101" s="152"/>
      <c r="Q101" s="152"/>
    </row>
    <row r="102" spans="1:28" s="153" customFormat="1" x14ac:dyDescent="0.3">
      <c r="A102" s="125">
        <f t="shared" si="17"/>
        <v>40</v>
      </c>
      <c r="B102" s="125">
        <v>2</v>
      </c>
      <c r="C102" s="126">
        <v>43305.8125</v>
      </c>
      <c r="D102" s="127">
        <v>2.9061906479999999</v>
      </c>
      <c r="E102" s="128">
        <f t="shared" si="18"/>
        <v>1.919738196454545</v>
      </c>
      <c r="F102" s="129">
        <v>0.113556832</v>
      </c>
      <c r="G102" s="130">
        <f t="shared" si="20"/>
        <v>-0.98645245154545491</v>
      </c>
      <c r="H102" s="130">
        <f t="shared" si="22"/>
        <v>0.88356642304545219</v>
      </c>
      <c r="I102" s="122">
        <f t="shared" si="23"/>
        <v>0.98645245154545491</v>
      </c>
      <c r="J102" s="122">
        <f t="shared" si="21"/>
        <v>0</v>
      </c>
      <c r="K102" s="122">
        <f t="shared" si="19"/>
        <v>0</v>
      </c>
      <c r="L102" s="130"/>
      <c r="M102" s="130"/>
      <c r="N102" s="131">
        <v>0</v>
      </c>
      <c r="O102" s="131">
        <v>2.5</v>
      </c>
      <c r="P102" s="152"/>
      <c r="Q102" s="152"/>
    </row>
    <row r="103" spans="1:28" s="153" customFormat="1" x14ac:dyDescent="0.3">
      <c r="A103" s="142">
        <f t="shared" si="17"/>
        <v>41</v>
      </c>
      <c r="B103" s="142">
        <v>2</v>
      </c>
      <c r="C103" s="143">
        <v>43305.833333333336</v>
      </c>
      <c r="D103" s="144">
        <v>2.863364582</v>
      </c>
      <c r="E103" s="145">
        <f t="shared" si="18"/>
        <v>1.919738196454545</v>
      </c>
      <c r="F103" s="146">
        <v>5.3364930000000003E-3</v>
      </c>
      <c r="G103" s="130">
        <f t="shared" si="20"/>
        <v>-0.94362638554545497</v>
      </c>
      <c r="H103" s="130">
        <f t="shared" si="22"/>
        <v>0.4117532302727247</v>
      </c>
      <c r="I103" s="122">
        <f t="shared" si="23"/>
        <v>0.94362638554545497</v>
      </c>
      <c r="J103" s="122">
        <f t="shared" si="21"/>
        <v>0</v>
      </c>
      <c r="K103" s="122">
        <f t="shared" si="19"/>
        <v>0</v>
      </c>
      <c r="L103" s="147"/>
      <c r="M103" s="147"/>
      <c r="N103" s="148">
        <v>0</v>
      </c>
      <c r="O103" s="148">
        <v>2.5</v>
      </c>
      <c r="P103" s="152"/>
      <c r="Q103" s="152"/>
    </row>
    <row r="104" spans="1:28" s="151" customFormat="1" ht="15" thickBot="1" x14ac:dyDescent="0.35">
      <c r="A104" s="132">
        <f t="shared" si="17"/>
        <v>42</v>
      </c>
      <c r="B104" s="132">
        <v>2</v>
      </c>
      <c r="C104" s="133">
        <v>43305.854166666664</v>
      </c>
      <c r="D104" s="134">
        <v>2.743244657</v>
      </c>
      <c r="E104" s="135">
        <f t="shared" si="18"/>
        <v>1.9197381964545506</v>
      </c>
      <c r="F104" s="136">
        <v>5.3364930000000003E-3</v>
      </c>
      <c r="G104" s="137">
        <f t="shared" si="20"/>
        <v>-0.8235064605454494</v>
      </c>
      <c r="H104" s="137">
        <f t="shared" si="22"/>
        <v>0</v>
      </c>
      <c r="I104" s="138">
        <f t="shared" si="23"/>
        <v>0.8235064605454494</v>
      </c>
      <c r="J104" s="138">
        <f t="shared" si="21"/>
        <v>0</v>
      </c>
      <c r="K104" s="138">
        <f t="shared" si="19"/>
        <v>0</v>
      </c>
      <c r="L104" s="137"/>
      <c r="M104" s="137"/>
      <c r="N104" s="139">
        <v>0</v>
      </c>
      <c r="O104" s="139">
        <v>2.5</v>
      </c>
      <c r="P104" s="149"/>
      <c r="Q104" s="149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</row>
    <row r="105" spans="1:28" x14ac:dyDescent="0.3">
      <c r="A105" s="30">
        <f t="shared" si="17"/>
        <v>43</v>
      </c>
      <c r="B105" s="30">
        <v>2</v>
      </c>
      <c r="C105" s="24">
        <v>43305.875</v>
      </c>
      <c r="D105" s="25">
        <v>2.6373096999999999</v>
      </c>
      <c r="E105" s="26">
        <f t="shared" si="18"/>
        <v>2.6373096999999999</v>
      </c>
      <c r="F105" s="31">
        <v>5.3364930000000003E-3</v>
      </c>
      <c r="G105" s="59">
        <f t="shared" si="20"/>
        <v>0</v>
      </c>
      <c r="H105" s="59">
        <f t="shared" si="22"/>
        <v>0</v>
      </c>
      <c r="I105" s="46">
        <f t="shared" si="23"/>
        <v>0</v>
      </c>
      <c r="J105" s="32">
        <f t="shared" si="21"/>
        <v>0</v>
      </c>
      <c r="K105" s="32">
        <f t="shared" si="19"/>
        <v>0</v>
      </c>
      <c r="L105" s="27"/>
      <c r="M105" s="27"/>
      <c r="N105" s="23">
        <v>0</v>
      </c>
      <c r="O105" s="23">
        <v>0</v>
      </c>
      <c r="P105" s="1"/>
      <c r="Q105" s="1"/>
    </row>
    <row r="106" spans="1:28" x14ac:dyDescent="0.3">
      <c r="A106" s="28">
        <f t="shared" si="17"/>
        <v>44</v>
      </c>
      <c r="B106" s="28">
        <v>2</v>
      </c>
      <c r="C106" s="11">
        <v>43305.895833333336</v>
      </c>
      <c r="D106" s="13">
        <v>2.4378673769999999</v>
      </c>
      <c r="E106" s="14">
        <f t="shared" si="18"/>
        <v>2.4378673769999999</v>
      </c>
      <c r="F106" s="12">
        <v>5.3364930000000003E-3</v>
      </c>
      <c r="G106" s="9">
        <f t="shared" si="20"/>
        <v>0</v>
      </c>
      <c r="H106" s="9">
        <f t="shared" si="22"/>
        <v>0</v>
      </c>
      <c r="I106" s="47">
        <f t="shared" si="23"/>
        <v>0</v>
      </c>
      <c r="J106" s="8">
        <f t="shared" si="21"/>
        <v>0</v>
      </c>
      <c r="K106" s="8">
        <f t="shared" si="19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8">
        <f t="shared" si="17"/>
        <v>45</v>
      </c>
      <c r="B107" s="28">
        <v>2</v>
      </c>
      <c r="C107" s="11">
        <v>43305.916666666664</v>
      </c>
      <c r="D107" s="13">
        <v>2.1379104299999998</v>
      </c>
      <c r="E107" s="14">
        <f t="shared" si="18"/>
        <v>2.1379104299999998</v>
      </c>
      <c r="F107" s="12">
        <v>5.3364930000000003E-3</v>
      </c>
      <c r="G107" s="9">
        <f t="shared" si="20"/>
        <v>0</v>
      </c>
      <c r="H107" s="9">
        <f t="shared" si="22"/>
        <v>0</v>
      </c>
      <c r="I107" s="47">
        <f t="shared" si="23"/>
        <v>0</v>
      </c>
      <c r="J107" s="8">
        <f t="shared" si="21"/>
        <v>0</v>
      </c>
      <c r="K107" s="8">
        <f t="shared" si="19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8">
        <f t="shared" si="17"/>
        <v>46</v>
      </c>
      <c r="B108" s="28">
        <v>2</v>
      </c>
      <c r="C108" s="11">
        <v>43305.9375</v>
      </c>
      <c r="D108" s="13">
        <v>1.8782934659999999</v>
      </c>
      <c r="E108" s="14">
        <f t="shared" si="18"/>
        <v>1.8782934659999999</v>
      </c>
      <c r="F108" s="12">
        <v>5.3364930000000003E-3</v>
      </c>
      <c r="G108" s="9">
        <f t="shared" si="20"/>
        <v>0</v>
      </c>
      <c r="H108" s="9">
        <f t="shared" si="22"/>
        <v>0</v>
      </c>
      <c r="I108" s="47">
        <f t="shared" si="23"/>
        <v>0</v>
      </c>
      <c r="J108" s="8">
        <f t="shared" si="21"/>
        <v>0</v>
      </c>
      <c r="K108" s="8">
        <f t="shared" si="19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3">
      <c r="A109" s="28">
        <f t="shared" si="17"/>
        <v>47</v>
      </c>
      <c r="B109" s="28">
        <v>2</v>
      </c>
      <c r="C109" s="11">
        <v>43305.958333333336</v>
      </c>
      <c r="D109" s="13">
        <v>1.798332037</v>
      </c>
      <c r="E109" s="20">
        <f t="shared" si="18"/>
        <v>1.798332037</v>
      </c>
      <c r="F109" s="12">
        <v>1.831472E-3</v>
      </c>
      <c r="G109" s="9">
        <f t="shared" si="20"/>
        <v>0</v>
      </c>
      <c r="H109" s="9">
        <f t="shared" si="22"/>
        <v>0</v>
      </c>
      <c r="I109" s="47">
        <f t="shared" si="23"/>
        <v>0</v>
      </c>
      <c r="J109" s="8">
        <f t="shared" si="21"/>
        <v>0</v>
      </c>
      <c r="K109" s="8">
        <f t="shared" si="19"/>
        <v>0</v>
      </c>
      <c r="L109" s="22"/>
      <c r="M109" s="22"/>
      <c r="N109" s="17">
        <v>0</v>
      </c>
      <c r="O109" s="17">
        <v>0</v>
      </c>
      <c r="P109" s="1"/>
      <c r="Q109" s="1"/>
    </row>
    <row r="110" spans="1:28" s="100" customFormat="1" ht="15" thickBot="1" x14ac:dyDescent="0.35">
      <c r="A110" s="61">
        <f t="shared" si="17"/>
        <v>48</v>
      </c>
      <c r="B110" s="61">
        <v>2</v>
      </c>
      <c r="C110" s="62">
        <v>43305.979166666664</v>
      </c>
      <c r="D110" s="63">
        <v>1.6990239389999999</v>
      </c>
      <c r="E110" s="64">
        <f t="shared" si="18"/>
        <v>1.6990239389999999</v>
      </c>
      <c r="F110" s="65">
        <v>1.831472E-3</v>
      </c>
      <c r="G110" s="66">
        <f t="shared" si="20"/>
        <v>0</v>
      </c>
      <c r="H110" s="66">
        <f t="shared" si="22"/>
        <v>0</v>
      </c>
      <c r="I110" s="67">
        <f t="shared" si="23"/>
        <v>0</v>
      </c>
      <c r="J110" s="68">
        <f t="shared" si="21"/>
        <v>0</v>
      </c>
      <c r="K110" s="68">
        <f t="shared" si="19"/>
        <v>0</v>
      </c>
      <c r="L110" s="69"/>
      <c r="M110" s="69"/>
      <c r="N110" s="70">
        <v>0</v>
      </c>
      <c r="O110" s="70">
        <v>0</v>
      </c>
      <c r="P110" s="99"/>
      <c r="Q110" s="99"/>
    </row>
    <row r="111" spans="1:28" s="115" customFormat="1" x14ac:dyDescent="0.3">
      <c r="A111" s="106">
        <v>1</v>
      </c>
      <c r="B111" s="106">
        <v>3</v>
      </c>
      <c r="C111" s="107">
        <v>43306</v>
      </c>
      <c r="D111" s="108">
        <v>1.7096580219999999</v>
      </c>
      <c r="E111" s="109">
        <f t="shared" si="18"/>
        <v>1.7096580219999999</v>
      </c>
      <c r="F111" s="110">
        <v>1.831472E-3</v>
      </c>
      <c r="G111" s="111">
        <f t="shared" si="20"/>
        <v>0</v>
      </c>
      <c r="H111" s="111">
        <f t="shared" si="22"/>
        <v>0</v>
      </c>
      <c r="I111" s="112">
        <f t="shared" si="23"/>
        <v>0</v>
      </c>
      <c r="J111" s="112">
        <f t="shared" si="21"/>
        <v>0</v>
      </c>
      <c r="K111" s="112">
        <f t="shared" si="19"/>
        <v>0</v>
      </c>
      <c r="L111" s="112">
        <f t="shared" ref="L111:L141" si="24">MIN(J111,F111)</f>
        <v>0</v>
      </c>
      <c r="M111" s="112">
        <f>J111-L111</f>
        <v>0</v>
      </c>
      <c r="N111" s="113">
        <v>-2.5</v>
      </c>
      <c r="O111" s="113">
        <v>0</v>
      </c>
      <c r="P111" s="114"/>
      <c r="Q111" s="114"/>
    </row>
    <row r="112" spans="1:28" x14ac:dyDescent="0.3">
      <c r="A112" s="28">
        <f>A111+1</f>
        <v>2</v>
      </c>
      <c r="B112" s="28">
        <v>3</v>
      </c>
      <c r="C112" s="11">
        <v>43306.020833333336</v>
      </c>
      <c r="D112" s="13">
        <v>1.6377309980000001</v>
      </c>
      <c r="E112" s="14">
        <f t="shared" si="18"/>
        <v>1.6377309980000001</v>
      </c>
      <c r="F112" s="12">
        <v>1.831472E-3</v>
      </c>
      <c r="G112" s="9">
        <f t="shared" si="20"/>
        <v>0</v>
      </c>
      <c r="H112" s="9">
        <f t="shared" si="22"/>
        <v>0</v>
      </c>
      <c r="I112" s="47">
        <f t="shared" si="23"/>
        <v>0</v>
      </c>
      <c r="J112" s="8">
        <f t="shared" si="21"/>
        <v>0</v>
      </c>
      <c r="K112" s="8">
        <f t="shared" si="19"/>
        <v>0</v>
      </c>
      <c r="L112" s="8">
        <f t="shared" si="24"/>
        <v>0</v>
      </c>
      <c r="M112" s="8">
        <f t="shared" ref="M112:M141" si="25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8">
        <f t="shared" ref="A113:A158" si="26">A112+1</f>
        <v>3</v>
      </c>
      <c r="B113" s="28">
        <v>3</v>
      </c>
      <c r="C113" s="11">
        <v>43306.041666666664</v>
      </c>
      <c r="D113" s="13">
        <v>1.5499976900000001</v>
      </c>
      <c r="E113" s="14">
        <f t="shared" si="18"/>
        <v>1.5499976900000001</v>
      </c>
      <c r="F113" s="12">
        <v>1.831472E-3</v>
      </c>
      <c r="G113" s="9">
        <f t="shared" si="20"/>
        <v>0</v>
      </c>
      <c r="H113" s="9">
        <f t="shared" si="22"/>
        <v>0</v>
      </c>
      <c r="I113" s="47">
        <f t="shared" si="23"/>
        <v>0</v>
      </c>
      <c r="J113" s="8">
        <f t="shared" si="21"/>
        <v>0</v>
      </c>
      <c r="K113" s="8">
        <f t="shared" si="19"/>
        <v>0</v>
      </c>
      <c r="L113" s="8">
        <f t="shared" si="24"/>
        <v>0</v>
      </c>
      <c r="M113" s="8">
        <f t="shared" si="25"/>
        <v>0</v>
      </c>
      <c r="N113" s="7">
        <v>-2.5</v>
      </c>
      <c r="O113" s="7">
        <v>0</v>
      </c>
      <c r="P113" s="1"/>
      <c r="Q113" s="1"/>
    </row>
    <row r="114" spans="1:17" x14ac:dyDescent="0.3">
      <c r="A114" s="28">
        <f t="shared" si="26"/>
        <v>4</v>
      </c>
      <c r="B114" s="28">
        <v>3</v>
      </c>
      <c r="C114" s="11">
        <v>43306.0625</v>
      </c>
      <c r="D114" s="13">
        <v>1.5099977710000001</v>
      </c>
      <c r="E114" s="14">
        <f t="shared" si="18"/>
        <v>1.5099977710000001</v>
      </c>
      <c r="F114" s="12">
        <v>1.831472E-3</v>
      </c>
      <c r="G114" s="9">
        <f t="shared" si="20"/>
        <v>0</v>
      </c>
      <c r="H114" s="9">
        <f t="shared" si="22"/>
        <v>0</v>
      </c>
      <c r="I114" s="47">
        <f t="shared" si="23"/>
        <v>0</v>
      </c>
      <c r="J114" s="8">
        <f t="shared" si="21"/>
        <v>0</v>
      </c>
      <c r="K114" s="8">
        <f t="shared" si="19"/>
        <v>0</v>
      </c>
      <c r="L114" s="8">
        <f t="shared" si="24"/>
        <v>0</v>
      </c>
      <c r="M114" s="8">
        <f t="shared" si="25"/>
        <v>0</v>
      </c>
      <c r="N114" s="7">
        <v>-2.5</v>
      </c>
      <c r="O114" s="7">
        <v>0</v>
      </c>
      <c r="P114" s="1"/>
      <c r="Q114" s="1"/>
    </row>
    <row r="115" spans="1:17" x14ac:dyDescent="0.3">
      <c r="A115" s="28">
        <f t="shared" si="26"/>
        <v>5</v>
      </c>
      <c r="B115" s="28">
        <v>3</v>
      </c>
      <c r="C115" s="11">
        <v>43306.083333333336</v>
      </c>
      <c r="D115" s="13">
        <v>1.505703875</v>
      </c>
      <c r="E115" s="14">
        <f t="shared" si="18"/>
        <v>1.505703875</v>
      </c>
      <c r="F115" s="12">
        <v>1.831472E-3</v>
      </c>
      <c r="G115" s="9">
        <f t="shared" si="20"/>
        <v>0</v>
      </c>
      <c r="H115" s="9">
        <f t="shared" si="22"/>
        <v>0</v>
      </c>
      <c r="I115" s="47">
        <f t="shared" si="23"/>
        <v>0</v>
      </c>
      <c r="J115" s="8">
        <f t="shared" si="21"/>
        <v>0</v>
      </c>
      <c r="K115" s="8">
        <f t="shared" si="19"/>
        <v>0</v>
      </c>
      <c r="L115" s="8">
        <f t="shared" si="24"/>
        <v>0</v>
      </c>
      <c r="M115" s="8">
        <f t="shared" si="25"/>
        <v>0</v>
      </c>
      <c r="N115" s="7">
        <v>-2.5</v>
      </c>
      <c r="O115" s="7">
        <v>0</v>
      </c>
      <c r="P115" s="1"/>
      <c r="Q115" s="1"/>
    </row>
    <row r="116" spans="1:17" x14ac:dyDescent="0.3">
      <c r="A116" s="28">
        <f t="shared" si="26"/>
        <v>6</v>
      </c>
      <c r="B116" s="28">
        <v>3</v>
      </c>
      <c r="C116" s="11">
        <v>43306.104166666664</v>
      </c>
      <c r="D116" s="13">
        <v>1.471773835</v>
      </c>
      <c r="E116" s="14">
        <f t="shared" si="18"/>
        <v>1.471773835</v>
      </c>
      <c r="F116" s="12">
        <v>1.831472E-3</v>
      </c>
      <c r="G116" s="9">
        <f t="shared" si="20"/>
        <v>0</v>
      </c>
      <c r="H116" s="9">
        <f t="shared" si="22"/>
        <v>0</v>
      </c>
      <c r="I116" s="47">
        <f t="shared" si="23"/>
        <v>0</v>
      </c>
      <c r="J116" s="8">
        <f t="shared" si="21"/>
        <v>0</v>
      </c>
      <c r="K116" s="8">
        <f t="shared" si="19"/>
        <v>0</v>
      </c>
      <c r="L116" s="8">
        <f t="shared" si="24"/>
        <v>0</v>
      </c>
      <c r="M116" s="8">
        <f t="shared" si="25"/>
        <v>0</v>
      </c>
      <c r="N116" s="7">
        <v>-2.5</v>
      </c>
      <c r="O116" s="7">
        <v>0</v>
      </c>
      <c r="P116" s="1"/>
      <c r="Q116" s="1"/>
    </row>
    <row r="117" spans="1:17" x14ac:dyDescent="0.3">
      <c r="A117" s="28">
        <f t="shared" si="26"/>
        <v>7</v>
      </c>
      <c r="B117" s="28">
        <v>3</v>
      </c>
      <c r="C117" s="11">
        <v>43306.125</v>
      </c>
      <c r="D117" s="13">
        <v>1.4655074859999999</v>
      </c>
      <c r="E117" s="14">
        <f t="shared" si="18"/>
        <v>1.4655074859999999</v>
      </c>
      <c r="F117" s="12">
        <v>1.831472E-3</v>
      </c>
      <c r="G117" s="9">
        <f t="shared" si="20"/>
        <v>0</v>
      </c>
      <c r="H117" s="9">
        <f t="shared" si="22"/>
        <v>0</v>
      </c>
      <c r="I117" s="47">
        <f t="shared" si="23"/>
        <v>0</v>
      </c>
      <c r="J117" s="8">
        <f t="shared" si="21"/>
        <v>0</v>
      </c>
      <c r="K117" s="8">
        <f t="shared" si="19"/>
        <v>0</v>
      </c>
      <c r="L117" s="8">
        <f t="shared" si="24"/>
        <v>0</v>
      </c>
      <c r="M117" s="8">
        <f t="shared" si="25"/>
        <v>0</v>
      </c>
      <c r="N117" s="7">
        <v>-2.5</v>
      </c>
      <c r="O117" s="7">
        <v>0</v>
      </c>
      <c r="P117" s="1"/>
      <c r="Q117" s="1"/>
    </row>
    <row r="118" spans="1:17" x14ac:dyDescent="0.3">
      <c r="A118" s="28">
        <f t="shared" si="26"/>
        <v>8</v>
      </c>
      <c r="B118" s="28">
        <v>3</v>
      </c>
      <c r="C118" s="11">
        <v>43306.145833333336</v>
      </c>
      <c r="D118" s="13">
        <v>1.4347148860000001</v>
      </c>
      <c r="E118" s="14">
        <f t="shared" si="18"/>
        <v>1.4347148860000001</v>
      </c>
      <c r="F118" s="12">
        <v>1.831472E-3</v>
      </c>
      <c r="G118" s="9">
        <f t="shared" si="20"/>
        <v>0</v>
      </c>
      <c r="H118" s="9">
        <f t="shared" si="22"/>
        <v>0</v>
      </c>
      <c r="I118" s="47">
        <f t="shared" si="23"/>
        <v>0</v>
      </c>
      <c r="J118" s="8">
        <f t="shared" si="21"/>
        <v>0</v>
      </c>
      <c r="K118" s="8">
        <f t="shared" si="19"/>
        <v>0</v>
      </c>
      <c r="L118" s="8">
        <f t="shared" si="24"/>
        <v>0</v>
      </c>
      <c r="M118" s="8">
        <f t="shared" si="25"/>
        <v>0</v>
      </c>
      <c r="N118" s="7">
        <v>-2.5</v>
      </c>
      <c r="O118" s="7">
        <v>0</v>
      </c>
      <c r="P118" s="1"/>
      <c r="Q118" s="1"/>
    </row>
    <row r="119" spans="1:17" x14ac:dyDescent="0.3">
      <c r="A119" s="28">
        <f t="shared" si="26"/>
        <v>9</v>
      </c>
      <c r="B119" s="28">
        <v>3</v>
      </c>
      <c r="C119" s="11">
        <v>43306.166666666664</v>
      </c>
      <c r="D119" s="13">
        <v>1.5368697280000001</v>
      </c>
      <c r="E119" s="14">
        <f t="shared" si="18"/>
        <v>1.5368697280000001</v>
      </c>
      <c r="F119" s="12">
        <v>9.4638469999999992E-3</v>
      </c>
      <c r="G119" s="9">
        <f t="shared" si="20"/>
        <v>0</v>
      </c>
      <c r="H119" s="9">
        <f t="shared" si="22"/>
        <v>0</v>
      </c>
      <c r="I119" s="47">
        <f t="shared" si="23"/>
        <v>0</v>
      </c>
      <c r="J119" s="8">
        <f t="shared" si="21"/>
        <v>0</v>
      </c>
      <c r="K119" s="8">
        <f t="shared" si="19"/>
        <v>0</v>
      </c>
      <c r="L119" s="8">
        <f t="shared" si="24"/>
        <v>0</v>
      </c>
      <c r="M119" s="8">
        <f t="shared" si="25"/>
        <v>0</v>
      </c>
      <c r="N119" s="7">
        <v>-2.5</v>
      </c>
      <c r="O119" s="7">
        <v>0</v>
      </c>
      <c r="P119" s="1"/>
      <c r="Q119" s="1"/>
    </row>
    <row r="120" spans="1:17" x14ac:dyDescent="0.3">
      <c r="A120" s="28">
        <f t="shared" si="26"/>
        <v>10</v>
      </c>
      <c r="B120" s="28">
        <v>3</v>
      </c>
      <c r="C120" s="11">
        <v>43306.1875</v>
      </c>
      <c r="D120" s="13">
        <v>1.6675015820000001</v>
      </c>
      <c r="E120" s="14">
        <f t="shared" si="18"/>
        <v>1.6675015820000001</v>
      </c>
      <c r="F120" s="12">
        <v>9.4638469999999992E-3</v>
      </c>
      <c r="G120" s="9">
        <f t="shared" si="20"/>
        <v>0</v>
      </c>
      <c r="H120" s="9">
        <f t="shared" si="22"/>
        <v>0</v>
      </c>
      <c r="I120" s="47">
        <f t="shared" si="23"/>
        <v>0</v>
      </c>
      <c r="J120" s="8">
        <f t="shared" si="21"/>
        <v>0</v>
      </c>
      <c r="K120" s="8">
        <f t="shared" si="19"/>
        <v>0</v>
      </c>
      <c r="L120" s="8">
        <f t="shared" si="24"/>
        <v>0</v>
      </c>
      <c r="M120" s="8">
        <f t="shared" si="25"/>
        <v>0</v>
      </c>
      <c r="N120" s="7">
        <v>-2.5</v>
      </c>
      <c r="O120" s="7">
        <v>0</v>
      </c>
      <c r="P120" s="1"/>
      <c r="Q120" s="1"/>
    </row>
    <row r="121" spans="1:17" x14ac:dyDescent="0.3">
      <c r="A121" s="28">
        <f t="shared" si="26"/>
        <v>11</v>
      </c>
      <c r="B121" s="28">
        <v>3</v>
      </c>
      <c r="C121" s="11">
        <v>43306.208333333336</v>
      </c>
      <c r="D121" s="13">
        <v>1.9608619540000001</v>
      </c>
      <c r="E121" s="14">
        <f t="shared" si="18"/>
        <v>1.9608619540000001</v>
      </c>
      <c r="F121" s="12">
        <v>0.21371257299999999</v>
      </c>
      <c r="G121" s="9">
        <f t="shared" si="20"/>
        <v>0</v>
      </c>
      <c r="H121" s="9">
        <f t="shared" si="22"/>
        <v>0</v>
      </c>
      <c r="I121" s="47">
        <f t="shared" si="23"/>
        <v>0</v>
      </c>
      <c r="J121" s="8">
        <f t="shared" si="21"/>
        <v>0</v>
      </c>
      <c r="K121" s="8">
        <f t="shared" si="19"/>
        <v>0</v>
      </c>
      <c r="L121" s="8">
        <f t="shared" si="24"/>
        <v>0</v>
      </c>
      <c r="M121" s="8">
        <f t="shared" si="25"/>
        <v>0</v>
      </c>
      <c r="N121" s="7">
        <v>-2.5</v>
      </c>
      <c r="O121" s="7">
        <v>0</v>
      </c>
      <c r="P121" s="1"/>
      <c r="Q121" s="1"/>
    </row>
    <row r="122" spans="1:17" x14ac:dyDescent="0.3">
      <c r="A122" s="28">
        <f t="shared" si="26"/>
        <v>12</v>
      </c>
      <c r="B122" s="28">
        <v>3</v>
      </c>
      <c r="C122" s="11">
        <v>43306.229166666664</v>
      </c>
      <c r="D122" s="13">
        <v>2.2431104080000002</v>
      </c>
      <c r="E122" s="14">
        <f t="shared" si="18"/>
        <v>2.2431104080000002</v>
      </c>
      <c r="F122" s="12">
        <v>0.21371257299999999</v>
      </c>
      <c r="G122" s="9">
        <f t="shared" si="20"/>
        <v>0</v>
      </c>
      <c r="H122" s="9">
        <f t="shared" si="22"/>
        <v>0</v>
      </c>
      <c r="I122" s="47">
        <f t="shared" si="23"/>
        <v>0</v>
      </c>
      <c r="J122" s="8">
        <f t="shared" si="21"/>
        <v>0</v>
      </c>
      <c r="K122" s="8">
        <f t="shared" si="19"/>
        <v>0</v>
      </c>
      <c r="L122" s="8">
        <f t="shared" si="24"/>
        <v>0</v>
      </c>
      <c r="M122" s="8">
        <f t="shared" si="25"/>
        <v>0</v>
      </c>
      <c r="N122" s="7">
        <v>-2.5</v>
      </c>
      <c r="O122" s="7">
        <v>0</v>
      </c>
      <c r="P122" s="1"/>
      <c r="Q122" s="1"/>
    </row>
    <row r="123" spans="1:17" x14ac:dyDescent="0.3">
      <c r="A123" s="28">
        <f t="shared" si="26"/>
        <v>13</v>
      </c>
      <c r="B123" s="28">
        <v>3</v>
      </c>
      <c r="C123" s="11">
        <v>43306.25</v>
      </c>
      <c r="D123" s="13">
        <v>2.635247245</v>
      </c>
      <c r="E123" s="14">
        <f t="shared" si="18"/>
        <v>2.635247245</v>
      </c>
      <c r="F123" s="12">
        <v>0.47486701599999998</v>
      </c>
      <c r="G123" s="9">
        <f t="shared" si="20"/>
        <v>0</v>
      </c>
      <c r="H123" s="9">
        <f t="shared" si="22"/>
        <v>0</v>
      </c>
      <c r="I123" s="47">
        <f t="shared" si="23"/>
        <v>0</v>
      </c>
      <c r="J123" s="8">
        <f t="shared" si="21"/>
        <v>0</v>
      </c>
      <c r="K123" s="8">
        <f t="shared" si="19"/>
        <v>0</v>
      </c>
      <c r="L123" s="8">
        <f t="shared" si="24"/>
        <v>0</v>
      </c>
      <c r="M123" s="8">
        <f t="shared" si="25"/>
        <v>0</v>
      </c>
      <c r="N123" s="7">
        <v>-2.5</v>
      </c>
      <c r="O123" s="7">
        <v>0</v>
      </c>
      <c r="P123" s="1"/>
      <c r="Q123" s="1"/>
    </row>
    <row r="124" spans="1:17" x14ac:dyDescent="0.3">
      <c r="A124" s="28">
        <f t="shared" si="26"/>
        <v>14</v>
      </c>
      <c r="B124" s="28">
        <v>3</v>
      </c>
      <c r="C124" s="11">
        <v>43306.270833333336</v>
      </c>
      <c r="D124" s="13">
        <v>2.76680905</v>
      </c>
      <c r="E124" s="14">
        <f t="shared" si="18"/>
        <v>2.76680905</v>
      </c>
      <c r="F124" s="12">
        <v>0.70431911899999999</v>
      </c>
      <c r="G124" s="9">
        <f t="shared" si="20"/>
        <v>0</v>
      </c>
      <c r="H124" s="9">
        <f t="shared" si="22"/>
        <v>0</v>
      </c>
      <c r="I124" s="47">
        <f t="shared" si="23"/>
        <v>0</v>
      </c>
      <c r="J124" s="8">
        <f t="shared" si="21"/>
        <v>0</v>
      </c>
      <c r="K124" s="8">
        <f t="shared" si="19"/>
        <v>0</v>
      </c>
      <c r="L124" s="8">
        <f t="shared" si="24"/>
        <v>0</v>
      </c>
      <c r="M124" s="8">
        <f t="shared" si="25"/>
        <v>0</v>
      </c>
      <c r="N124" s="7">
        <v>-2.5</v>
      </c>
      <c r="O124" s="7">
        <v>0</v>
      </c>
      <c r="P124" s="1"/>
      <c r="Q124" s="1"/>
    </row>
    <row r="125" spans="1:17" x14ac:dyDescent="0.3">
      <c r="A125" s="28">
        <f t="shared" si="26"/>
        <v>15</v>
      </c>
      <c r="B125" s="28">
        <v>3</v>
      </c>
      <c r="C125" s="11">
        <v>43306.291666666664</v>
      </c>
      <c r="D125" s="13">
        <v>2.8475052139999999</v>
      </c>
      <c r="E125" s="14">
        <f t="shared" si="18"/>
        <v>3.1615813880000001</v>
      </c>
      <c r="F125" s="12">
        <v>1.1859240529999999</v>
      </c>
      <c r="G125" s="9">
        <f t="shared" si="20"/>
        <v>0.31407617400000021</v>
      </c>
      <c r="H125" s="9">
        <f t="shared" si="22"/>
        <v>0.1570380870000001</v>
      </c>
      <c r="I125" s="47">
        <f t="shared" si="23"/>
        <v>0</v>
      </c>
      <c r="J125" s="8">
        <f t="shared" si="21"/>
        <v>-0.31407617400000021</v>
      </c>
      <c r="K125" s="8">
        <f t="shared" si="19"/>
        <v>0</v>
      </c>
      <c r="L125" s="8">
        <f t="shared" si="24"/>
        <v>-0.31407617400000021</v>
      </c>
      <c r="M125" s="8">
        <f t="shared" si="25"/>
        <v>0</v>
      </c>
      <c r="N125" s="7">
        <v>-2.5</v>
      </c>
      <c r="O125" s="7">
        <v>0</v>
      </c>
      <c r="P125" s="1"/>
      <c r="Q125" s="1"/>
    </row>
    <row r="126" spans="1:17" x14ac:dyDescent="0.3">
      <c r="A126" s="28">
        <f t="shared" si="26"/>
        <v>16</v>
      </c>
      <c r="B126" s="28">
        <v>3</v>
      </c>
      <c r="C126" s="11">
        <v>43306.3125</v>
      </c>
      <c r="D126" s="13">
        <v>2.8229540439999998</v>
      </c>
      <c r="E126" s="14">
        <f t="shared" si="18"/>
        <v>3.1615813880000001</v>
      </c>
      <c r="F126" s="12">
        <v>1.420078516</v>
      </c>
      <c r="G126" s="9">
        <f t="shared" si="20"/>
        <v>0.33862734400000027</v>
      </c>
      <c r="H126" s="9">
        <f t="shared" si="22"/>
        <v>0.32635175900000024</v>
      </c>
      <c r="I126" s="47">
        <f t="shared" si="23"/>
        <v>0</v>
      </c>
      <c r="J126" s="8">
        <f t="shared" si="21"/>
        <v>-0.33862734400000027</v>
      </c>
      <c r="K126" s="8">
        <f t="shared" si="19"/>
        <v>0</v>
      </c>
      <c r="L126" s="8">
        <f t="shared" si="24"/>
        <v>-0.33862734400000027</v>
      </c>
      <c r="M126" s="8">
        <f t="shared" si="25"/>
        <v>0</v>
      </c>
      <c r="N126" s="7">
        <v>-2.5</v>
      </c>
      <c r="O126" s="7">
        <v>0</v>
      </c>
      <c r="P126" s="1"/>
      <c r="Q126" s="1"/>
    </row>
    <row r="127" spans="1:17" x14ac:dyDescent="0.3">
      <c r="A127" s="28">
        <f t="shared" si="26"/>
        <v>17</v>
      </c>
      <c r="B127" s="28">
        <v>3</v>
      </c>
      <c r="C127" s="11">
        <v>43306.333333333336</v>
      </c>
      <c r="D127" s="13">
        <v>2.7104884600000001</v>
      </c>
      <c r="E127" s="14">
        <f t="shared" si="18"/>
        <v>3.1615813880000001</v>
      </c>
      <c r="F127" s="12">
        <v>1.81648612</v>
      </c>
      <c r="G127" s="9">
        <f t="shared" si="20"/>
        <v>0.451092928</v>
      </c>
      <c r="H127" s="9">
        <f t="shared" si="22"/>
        <v>0.55189822300000024</v>
      </c>
      <c r="I127" s="47">
        <f t="shared" si="23"/>
        <v>0</v>
      </c>
      <c r="J127" s="8">
        <f t="shared" si="21"/>
        <v>-0.451092928</v>
      </c>
      <c r="K127" s="8">
        <f t="shared" si="19"/>
        <v>0</v>
      </c>
      <c r="L127" s="8">
        <f t="shared" si="24"/>
        <v>-0.451092928</v>
      </c>
      <c r="M127" s="8">
        <f t="shared" si="25"/>
        <v>0</v>
      </c>
      <c r="N127" s="7">
        <v>-2.5</v>
      </c>
      <c r="O127" s="7">
        <v>0</v>
      </c>
      <c r="P127" s="1"/>
      <c r="Q127" s="1"/>
    </row>
    <row r="128" spans="1:17" x14ac:dyDescent="0.3">
      <c r="A128" s="28">
        <f t="shared" si="26"/>
        <v>18</v>
      </c>
      <c r="B128" s="28">
        <v>3</v>
      </c>
      <c r="C128" s="11">
        <v>43306.354166666664</v>
      </c>
      <c r="D128" s="13">
        <v>2.677557706</v>
      </c>
      <c r="E128" s="14">
        <f t="shared" si="18"/>
        <v>3.1615813880000001</v>
      </c>
      <c r="F128" s="12">
        <v>2.0001134870000001</v>
      </c>
      <c r="G128" s="9">
        <f t="shared" si="20"/>
        <v>0.48402368200000012</v>
      </c>
      <c r="H128" s="9">
        <f t="shared" si="22"/>
        <v>0.7939100640000003</v>
      </c>
      <c r="I128" s="47">
        <f t="shared" si="23"/>
        <v>0</v>
      </c>
      <c r="J128" s="8">
        <f t="shared" si="21"/>
        <v>-0.48402368200000012</v>
      </c>
      <c r="K128" s="8">
        <f t="shared" si="19"/>
        <v>0</v>
      </c>
      <c r="L128" s="8">
        <f t="shared" si="24"/>
        <v>-0.48402368200000012</v>
      </c>
      <c r="M128" s="8">
        <f t="shared" si="25"/>
        <v>0</v>
      </c>
      <c r="N128" s="7">
        <v>-2.5</v>
      </c>
      <c r="O128" s="7">
        <v>0</v>
      </c>
      <c r="P128" s="1"/>
      <c r="Q128" s="1"/>
    </row>
    <row r="129" spans="1:28" x14ac:dyDescent="0.3">
      <c r="A129" s="28">
        <f t="shared" si="26"/>
        <v>19</v>
      </c>
      <c r="B129" s="28">
        <v>3</v>
      </c>
      <c r="C129" s="11">
        <v>43306.375</v>
      </c>
      <c r="D129" s="13">
        <v>2.5261752020000001</v>
      </c>
      <c r="E129" s="14">
        <f t="shared" si="18"/>
        <v>3.1615813880000001</v>
      </c>
      <c r="F129" s="12">
        <v>2.8479108809999998</v>
      </c>
      <c r="G129" s="9">
        <f t="shared" si="20"/>
        <v>0.63540618599999998</v>
      </c>
      <c r="H129" s="9">
        <f t="shared" si="22"/>
        <v>1.1116131570000003</v>
      </c>
      <c r="I129" s="47">
        <f t="shared" si="23"/>
        <v>0</v>
      </c>
      <c r="J129" s="8">
        <f t="shared" si="21"/>
        <v>-0.63540618599999998</v>
      </c>
      <c r="K129" s="8">
        <f t="shared" si="19"/>
        <v>0</v>
      </c>
      <c r="L129" s="8">
        <f t="shared" si="24"/>
        <v>-0.63540618599999998</v>
      </c>
      <c r="M129" s="8">
        <f t="shared" si="25"/>
        <v>0</v>
      </c>
      <c r="N129" s="7">
        <v>-2.5</v>
      </c>
      <c r="O129" s="7">
        <v>0</v>
      </c>
      <c r="P129" s="1"/>
      <c r="Q129" s="1"/>
    </row>
    <row r="130" spans="1:28" x14ac:dyDescent="0.3">
      <c r="A130" s="28">
        <f t="shared" si="26"/>
        <v>20</v>
      </c>
      <c r="B130" s="28">
        <v>3</v>
      </c>
      <c r="C130" s="11">
        <v>43306.395833333336</v>
      </c>
      <c r="D130" s="13">
        <v>2.478450397</v>
      </c>
      <c r="E130" s="14">
        <f t="shared" si="18"/>
        <v>3.1615813880000001</v>
      </c>
      <c r="F130" s="12">
        <v>2.9648921490000002</v>
      </c>
      <c r="G130" s="9">
        <f t="shared" si="20"/>
        <v>0.68313099100000008</v>
      </c>
      <c r="H130" s="9">
        <f t="shared" si="22"/>
        <v>1.4531786525000003</v>
      </c>
      <c r="I130" s="47">
        <f t="shared" si="23"/>
        <v>0</v>
      </c>
      <c r="J130" s="8">
        <f t="shared" si="21"/>
        <v>-0.68313099100000008</v>
      </c>
      <c r="K130" s="8">
        <f t="shared" si="19"/>
        <v>0</v>
      </c>
      <c r="L130" s="8">
        <f t="shared" si="24"/>
        <v>-0.68313099100000008</v>
      </c>
      <c r="M130" s="8">
        <f t="shared" si="25"/>
        <v>0</v>
      </c>
      <c r="N130" s="7">
        <v>-2.5</v>
      </c>
      <c r="O130" s="7">
        <v>0</v>
      </c>
      <c r="P130" s="1"/>
      <c r="Q130" s="1"/>
    </row>
    <row r="131" spans="1:28" x14ac:dyDescent="0.3">
      <c r="A131" s="28">
        <f t="shared" si="26"/>
        <v>21</v>
      </c>
      <c r="B131" s="28">
        <v>3</v>
      </c>
      <c r="C131" s="11">
        <v>43306.416666666664</v>
      </c>
      <c r="D131" s="13">
        <v>2.3407295440000002</v>
      </c>
      <c r="E131" s="14">
        <f t="shared" si="18"/>
        <v>3.1615813880000001</v>
      </c>
      <c r="F131" s="12">
        <v>3.1653351779999999</v>
      </c>
      <c r="G131" s="9">
        <f t="shared" si="20"/>
        <v>0.82085184399999989</v>
      </c>
      <c r="H131" s="9">
        <f t="shared" si="22"/>
        <v>1.8636045745000003</v>
      </c>
      <c r="I131" s="47">
        <f t="shared" si="23"/>
        <v>0</v>
      </c>
      <c r="J131" s="8">
        <f t="shared" si="21"/>
        <v>-0.82085184399999989</v>
      </c>
      <c r="K131" s="8">
        <f t="shared" si="19"/>
        <v>0</v>
      </c>
      <c r="L131" s="8">
        <f t="shared" si="24"/>
        <v>-0.82085184399999989</v>
      </c>
      <c r="M131" s="8">
        <f t="shared" si="25"/>
        <v>0</v>
      </c>
      <c r="N131" s="7">
        <v>-2.5</v>
      </c>
      <c r="O131" s="7">
        <v>0</v>
      </c>
      <c r="P131" s="1"/>
      <c r="Q131" s="1"/>
    </row>
    <row r="132" spans="1:28" x14ac:dyDescent="0.3">
      <c r="A132" s="28">
        <f t="shared" si="26"/>
        <v>22</v>
      </c>
      <c r="B132" s="28">
        <v>3</v>
      </c>
      <c r="C132" s="11">
        <v>43306.4375</v>
      </c>
      <c r="D132" s="13">
        <v>2.3149936439999999</v>
      </c>
      <c r="E132" s="14">
        <f t="shared" si="18"/>
        <v>3.1615813880000001</v>
      </c>
      <c r="F132" s="12">
        <v>3.21771121</v>
      </c>
      <c r="G132" s="9">
        <f t="shared" si="20"/>
        <v>0.84658774400000025</v>
      </c>
      <c r="H132" s="9">
        <f t="shared" si="22"/>
        <v>2.2868984465000004</v>
      </c>
      <c r="I132" s="47">
        <f t="shared" si="23"/>
        <v>0</v>
      </c>
      <c r="J132" s="8">
        <f t="shared" si="21"/>
        <v>-0.84658774400000025</v>
      </c>
      <c r="K132" s="8">
        <f t="shared" si="19"/>
        <v>0</v>
      </c>
      <c r="L132" s="8">
        <f t="shared" si="24"/>
        <v>-0.84658774400000025</v>
      </c>
      <c r="M132" s="8">
        <f t="shared" si="25"/>
        <v>0</v>
      </c>
      <c r="N132" s="7">
        <v>-2.5</v>
      </c>
      <c r="O132" s="7">
        <v>0</v>
      </c>
      <c r="P132" s="1"/>
      <c r="Q132" s="1"/>
    </row>
    <row r="133" spans="1:28" x14ac:dyDescent="0.3">
      <c r="A133" s="28">
        <f t="shared" si="26"/>
        <v>23</v>
      </c>
      <c r="B133" s="28">
        <v>3</v>
      </c>
      <c r="C133" s="11">
        <v>43306.458333333336</v>
      </c>
      <c r="D133" s="13">
        <v>2.2981326609999999</v>
      </c>
      <c r="E133" s="14">
        <f t="shared" si="18"/>
        <v>3.1615813880000001</v>
      </c>
      <c r="F133" s="12">
        <v>3.5038995740000001</v>
      </c>
      <c r="G133" s="9">
        <f t="shared" si="20"/>
        <v>0.86344872700000019</v>
      </c>
      <c r="H133" s="9">
        <f t="shared" si="22"/>
        <v>2.7186228100000003</v>
      </c>
      <c r="I133" s="47">
        <f t="shared" si="23"/>
        <v>0</v>
      </c>
      <c r="J133" s="8">
        <f t="shared" si="21"/>
        <v>-0.86344872700000019</v>
      </c>
      <c r="K133" s="8">
        <f t="shared" si="19"/>
        <v>0</v>
      </c>
      <c r="L133" s="8">
        <f t="shared" si="24"/>
        <v>-0.86344872700000019</v>
      </c>
      <c r="M133" s="8">
        <f t="shared" si="25"/>
        <v>0</v>
      </c>
      <c r="N133" s="7">
        <v>-2.5</v>
      </c>
      <c r="O133" s="7">
        <v>0</v>
      </c>
      <c r="P133" s="1"/>
      <c r="Q133" s="1"/>
    </row>
    <row r="134" spans="1:28" x14ac:dyDescent="0.3">
      <c r="A134" s="28">
        <f t="shared" si="26"/>
        <v>24</v>
      </c>
      <c r="B134" s="28">
        <v>3</v>
      </c>
      <c r="C134" s="11">
        <v>43306.479166666664</v>
      </c>
      <c r="D134" s="13">
        <v>2.2696045659999999</v>
      </c>
      <c r="E134" s="14">
        <f t="shared" si="18"/>
        <v>3.1615813880000001</v>
      </c>
      <c r="F134" s="12">
        <v>3.521219254</v>
      </c>
      <c r="G134" s="9">
        <f t="shared" si="20"/>
        <v>0.89197682200000017</v>
      </c>
      <c r="H134" s="9">
        <f t="shared" si="22"/>
        <v>3.1646112210000004</v>
      </c>
      <c r="I134" s="47">
        <f t="shared" si="23"/>
        <v>0</v>
      </c>
      <c r="J134" s="8">
        <f t="shared" si="21"/>
        <v>-0.89197682200000017</v>
      </c>
      <c r="K134" s="8">
        <f t="shared" si="19"/>
        <v>0</v>
      </c>
      <c r="L134" s="8">
        <f t="shared" si="24"/>
        <v>-0.89197682200000017</v>
      </c>
      <c r="M134" s="8">
        <f t="shared" si="25"/>
        <v>0</v>
      </c>
      <c r="N134" s="7">
        <v>-2.5</v>
      </c>
      <c r="O134" s="7">
        <v>0</v>
      </c>
      <c r="P134" s="1"/>
      <c r="Q134" s="1"/>
    </row>
    <row r="135" spans="1:28" x14ac:dyDescent="0.3">
      <c r="A135" s="28">
        <f t="shared" si="26"/>
        <v>25</v>
      </c>
      <c r="B135" s="28">
        <v>3</v>
      </c>
      <c r="C135" s="11">
        <v>43306.5</v>
      </c>
      <c r="D135" s="13">
        <v>2.221624104</v>
      </c>
      <c r="E135" s="14">
        <f t="shared" si="18"/>
        <v>3.1615813880000001</v>
      </c>
      <c r="F135" s="12">
        <v>3.6039841180000001</v>
      </c>
      <c r="G135" s="9">
        <f t="shared" si="20"/>
        <v>0.93995728400000012</v>
      </c>
      <c r="H135" s="9">
        <f t="shared" si="22"/>
        <v>3.6345898630000004</v>
      </c>
      <c r="I135" s="47">
        <f t="shared" si="23"/>
        <v>0</v>
      </c>
      <c r="J135" s="8">
        <f t="shared" si="21"/>
        <v>-0.93995728400000012</v>
      </c>
      <c r="K135" s="8">
        <f t="shared" si="19"/>
        <v>0</v>
      </c>
      <c r="L135" s="8">
        <f t="shared" si="24"/>
        <v>-0.93995728400000012</v>
      </c>
      <c r="M135" s="8">
        <f t="shared" si="25"/>
        <v>0</v>
      </c>
      <c r="N135" s="7">
        <v>-2.5</v>
      </c>
      <c r="O135" s="7">
        <v>0</v>
      </c>
      <c r="P135" s="1"/>
      <c r="Q135" s="1"/>
    </row>
    <row r="136" spans="1:28" x14ac:dyDescent="0.3">
      <c r="A136" s="28">
        <f t="shared" si="26"/>
        <v>26</v>
      </c>
      <c r="B136" s="28">
        <v>3</v>
      </c>
      <c r="C136" s="11">
        <v>43306.520833333336</v>
      </c>
      <c r="D136" s="13">
        <v>2.1622142050000002</v>
      </c>
      <c r="E136" s="14">
        <f t="shared" si="18"/>
        <v>3.1615813880000001</v>
      </c>
      <c r="F136" s="12">
        <v>3.5919110769999998</v>
      </c>
      <c r="G136" s="9">
        <f t="shared" si="20"/>
        <v>0.99936718299999994</v>
      </c>
      <c r="H136" s="9">
        <f t="shared" si="22"/>
        <v>4.1342734545000006</v>
      </c>
      <c r="I136" s="47">
        <f t="shared" si="23"/>
        <v>0</v>
      </c>
      <c r="J136" s="8">
        <f t="shared" si="21"/>
        <v>-0.99936718299999994</v>
      </c>
      <c r="K136" s="8">
        <f t="shared" si="19"/>
        <v>0</v>
      </c>
      <c r="L136" s="8">
        <f t="shared" si="24"/>
        <v>-0.99936718299999994</v>
      </c>
      <c r="M136" s="8">
        <f t="shared" si="25"/>
        <v>0</v>
      </c>
      <c r="N136" s="7">
        <v>-2.5</v>
      </c>
      <c r="O136" s="7">
        <v>0</v>
      </c>
      <c r="P136" s="1"/>
      <c r="Q136" s="1"/>
    </row>
    <row r="137" spans="1:28" x14ac:dyDescent="0.3">
      <c r="A137" s="28">
        <f t="shared" si="26"/>
        <v>27</v>
      </c>
      <c r="B137" s="28">
        <v>3</v>
      </c>
      <c r="C137" s="11">
        <v>43306.541666666664</v>
      </c>
      <c r="D137" s="13">
        <v>2.1240035530000001</v>
      </c>
      <c r="E137" s="14">
        <f t="shared" si="18"/>
        <v>3.1615813880000001</v>
      </c>
      <c r="F137" s="12">
        <v>3.5945687290000001</v>
      </c>
      <c r="G137" s="9">
        <f t="shared" si="20"/>
        <v>1.037577835</v>
      </c>
      <c r="H137" s="9">
        <f t="shared" si="22"/>
        <v>4.6530623720000008</v>
      </c>
      <c r="I137" s="47">
        <f t="shared" si="23"/>
        <v>0</v>
      </c>
      <c r="J137" s="8">
        <f t="shared" si="21"/>
        <v>-1.037577835</v>
      </c>
      <c r="K137" s="8">
        <f t="shared" si="19"/>
        <v>0</v>
      </c>
      <c r="L137" s="8">
        <f t="shared" si="24"/>
        <v>-1.037577835</v>
      </c>
      <c r="M137" s="8">
        <f t="shared" si="25"/>
        <v>0</v>
      </c>
      <c r="N137" s="7">
        <v>-2.5</v>
      </c>
      <c r="O137" s="7">
        <v>0</v>
      </c>
      <c r="P137" s="1"/>
      <c r="Q137" s="1"/>
    </row>
    <row r="138" spans="1:28" x14ac:dyDescent="0.3">
      <c r="A138" s="28">
        <f t="shared" si="26"/>
        <v>28</v>
      </c>
      <c r="B138" s="28">
        <v>3</v>
      </c>
      <c r="C138" s="11">
        <v>43306.5625</v>
      </c>
      <c r="D138" s="13">
        <v>2.1084292640000002</v>
      </c>
      <c r="E138" s="14">
        <f t="shared" si="18"/>
        <v>3.1615813880000001</v>
      </c>
      <c r="F138" s="12">
        <v>3.5945687290000001</v>
      </c>
      <c r="G138" s="9">
        <f t="shared" si="20"/>
        <v>1.0531521239999999</v>
      </c>
      <c r="H138" s="9">
        <f t="shared" si="22"/>
        <v>5.179638434000001</v>
      </c>
      <c r="I138" s="47">
        <f t="shared" si="23"/>
        <v>0</v>
      </c>
      <c r="J138" s="8">
        <f t="shared" si="21"/>
        <v>-1.0531521239999999</v>
      </c>
      <c r="K138" s="8">
        <f t="shared" si="19"/>
        <v>0</v>
      </c>
      <c r="L138" s="8">
        <f t="shared" si="24"/>
        <v>-1.0531521239999999</v>
      </c>
      <c r="M138" s="8">
        <f t="shared" si="25"/>
        <v>0</v>
      </c>
      <c r="N138" s="7">
        <v>-2.5</v>
      </c>
      <c r="O138" s="7">
        <v>0</v>
      </c>
      <c r="P138" s="1"/>
      <c r="Q138" s="1"/>
    </row>
    <row r="139" spans="1:28" x14ac:dyDescent="0.3">
      <c r="A139" s="28">
        <f t="shared" si="26"/>
        <v>29</v>
      </c>
      <c r="B139" s="28">
        <v>3</v>
      </c>
      <c r="C139" s="11">
        <v>43306.583333333336</v>
      </c>
      <c r="D139" s="13">
        <v>2.1596172669999998</v>
      </c>
      <c r="E139" s="14">
        <f t="shared" si="18"/>
        <v>3.1615813880000001</v>
      </c>
      <c r="F139" s="12">
        <v>3.615097284</v>
      </c>
      <c r="G139" s="9">
        <f t="shared" si="20"/>
        <v>1.0019641210000003</v>
      </c>
      <c r="H139" s="9">
        <f t="shared" si="22"/>
        <v>5.6806204945000012</v>
      </c>
      <c r="I139" s="47">
        <f t="shared" si="23"/>
        <v>0</v>
      </c>
      <c r="J139" s="8">
        <f t="shared" si="21"/>
        <v>-1.0019641210000003</v>
      </c>
      <c r="K139" s="8">
        <f t="shared" si="19"/>
        <v>0</v>
      </c>
      <c r="L139" s="8">
        <f t="shared" si="24"/>
        <v>-1.0019641210000003</v>
      </c>
      <c r="M139" s="8">
        <f t="shared" si="25"/>
        <v>0</v>
      </c>
      <c r="N139" s="7">
        <v>-2.5</v>
      </c>
      <c r="O139" s="7">
        <v>0</v>
      </c>
      <c r="P139" s="1"/>
      <c r="Q139" s="1"/>
    </row>
    <row r="140" spans="1:28" x14ac:dyDescent="0.3">
      <c r="A140" s="29">
        <f t="shared" si="26"/>
        <v>30</v>
      </c>
      <c r="B140" s="29">
        <v>3</v>
      </c>
      <c r="C140" s="18">
        <v>43306.604166666664</v>
      </c>
      <c r="D140" s="19">
        <v>2.2672610679999998</v>
      </c>
      <c r="E140" s="20">
        <f t="shared" si="18"/>
        <v>2.9060200789999975</v>
      </c>
      <c r="F140" s="21">
        <v>3.3771514890000001</v>
      </c>
      <c r="G140" s="9">
        <f t="shared" si="20"/>
        <v>0.63875901099999766</v>
      </c>
      <c r="H140" s="9">
        <f t="shared" si="22"/>
        <v>6</v>
      </c>
      <c r="I140" s="47">
        <f t="shared" si="23"/>
        <v>0</v>
      </c>
      <c r="J140" s="8">
        <f t="shared" si="21"/>
        <v>-0.63875901099999766</v>
      </c>
      <c r="K140" s="8">
        <f t="shared" si="19"/>
        <v>0</v>
      </c>
      <c r="L140" s="33">
        <f t="shared" si="24"/>
        <v>-0.63875901099999766</v>
      </c>
      <c r="M140" s="33">
        <f t="shared" si="25"/>
        <v>0</v>
      </c>
      <c r="N140" s="17">
        <v>-2.5</v>
      </c>
      <c r="O140" s="17">
        <v>0</v>
      </c>
      <c r="P140" s="1"/>
      <c r="Q140" s="1"/>
    </row>
    <row r="141" spans="1:28" s="44" customFormat="1" ht="15" thickBot="1" x14ac:dyDescent="0.35">
      <c r="A141" s="35">
        <f t="shared" si="26"/>
        <v>31</v>
      </c>
      <c r="B141" s="35">
        <v>3</v>
      </c>
      <c r="C141" s="36">
        <v>43306.625</v>
      </c>
      <c r="D141" s="37">
        <v>2.4882718380000002</v>
      </c>
      <c r="E141" s="38">
        <f t="shared" si="18"/>
        <v>2.4882718380000002</v>
      </c>
      <c r="F141" s="39">
        <v>2.788358927</v>
      </c>
      <c r="G141" s="73">
        <f t="shared" si="20"/>
        <v>0</v>
      </c>
      <c r="H141" s="73">
        <f t="shared" si="22"/>
        <v>6</v>
      </c>
      <c r="I141" s="48">
        <f t="shared" si="23"/>
        <v>0</v>
      </c>
      <c r="J141" s="40">
        <f t="shared" si="21"/>
        <v>0</v>
      </c>
      <c r="K141" s="40">
        <f t="shared" si="19"/>
        <v>0</v>
      </c>
      <c r="L141" s="40">
        <f t="shared" si="24"/>
        <v>0</v>
      </c>
      <c r="M141" s="40">
        <f t="shared" si="25"/>
        <v>0</v>
      </c>
      <c r="N141" s="41">
        <v>-2.5</v>
      </c>
      <c r="O141" s="41">
        <v>0</v>
      </c>
      <c r="P141" s="42"/>
      <c r="Q141" s="42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141" customFormat="1" x14ac:dyDescent="0.3">
      <c r="A142" s="116">
        <f>A141+1</f>
        <v>32</v>
      </c>
      <c r="B142" s="116">
        <v>3</v>
      </c>
      <c r="C142" s="117">
        <v>43306.645833333336</v>
      </c>
      <c r="D142" s="118">
        <v>2.670857045</v>
      </c>
      <c r="E142" s="119">
        <f t="shared" si="18"/>
        <v>1.8915081964545453</v>
      </c>
      <c r="F142" s="120">
        <v>2.654394388</v>
      </c>
      <c r="G142" s="121">
        <f t="shared" si="20"/>
        <v>-0.77934884854545472</v>
      </c>
      <c r="H142" s="121">
        <f t="shared" si="22"/>
        <v>5.6103255757272725</v>
      </c>
      <c r="I142" s="123">
        <f t="shared" si="23"/>
        <v>0.77934884854545472</v>
      </c>
      <c r="J142" s="123">
        <f t="shared" si="21"/>
        <v>0</v>
      </c>
      <c r="K142" s="123">
        <f t="shared" si="19"/>
        <v>0</v>
      </c>
      <c r="L142" s="121"/>
      <c r="M142" s="121"/>
      <c r="N142" s="124">
        <v>0</v>
      </c>
      <c r="O142" s="124">
        <v>2.5</v>
      </c>
      <c r="P142" s="140"/>
      <c r="Q142" s="140"/>
    </row>
    <row r="143" spans="1:28" s="141" customFormat="1" x14ac:dyDescent="0.3">
      <c r="A143" s="125">
        <f t="shared" si="26"/>
        <v>33</v>
      </c>
      <c r="B143" s="125">
        <v>3</v>
      </c>
      <c r="C143" s="126">
        <v>43306.666666666664</v>
      </c>
      <c r="D143" s="127">
        <v>3.0317410480000002</v>
      </c>
      <c r="E143" s="128">
        <f t="shared" ref="E143:E206" si="27">D143-J143-I143</f>
        <v>1.8915081964545453</v>
      </c>
      <c r="F143" s="129">
        <v>2.3552899360000001</v>
      </c>
      <c r="G143" s="130">
        <f t="shared" si="20"/>
        <v>-1.140232851545455</v>
      </c>
      <c r="H143" s="130">
        <f t="shared" si="22"/>
        <v>5.0402091499545447</v>
      </c>
      <c r="I143" s="122">
        <f t="shared" si="23"/>
        <v>1.140232851545455</v>
      </c>
      <c r="J143" s="122">
        <f t="shared" si="21"/>
        <v>0</v>
      </c>
      <c r="K143" s="122">
        <f t="shared" ref="K143:K206" si="28">IF(A143&lt;&gt;31,0,-2*((6-H142+((J143*0.5)))))</f>
        <v>0</v>
      </c>
      <c r="L143" s="130"/>
      <c r="M143" s="130"/>
      <c r="N143" s="131">
        <v>0</v>
      </c>
      <c r="O143" s="131">
        <v>2.5</v>
      </c>
      <c r="P143" s="140"/>
      <c r="Q143" s="140"/>
    </row>
    <row r="144" spans="1:28" s="141" customFormat="1" x14ac:dyDescent="0.3">
      <c r="A144" s="125">
        <f t="shared" si="26"/>
        <v>34</v>
      </c>
      <c r="B144" s="125">
        <v>3</v>
      </c>
      <c r="C144" s="126">
        <v>43306.6875</v>
      </c>
      <c r="D144" s="127">
        <v>3.0794578220000002</v>
      </c>
      <c r="E144" s="128">
        <f t="shared" si="27"/>
        <v>1.8915081964545453</v>
      </c>
      <c r="F144" s="129">
        <v>2.1658620829999999</v>
      </c>
      <c r="G144" s="130">
        <f t="shared" ref="G144:G207" si="29">-SUM(I144,J144,K144)</f>
        <v>-1.1879496255454549</v>
      </c>
      <c r="H144" s="130">
        <f t="shared" si="22"/>
        <v>4.4462343371818172</v>
      </c>
      <c r="I144" s="122">
        <f t="shared" si="23"/>
        <v>1.1879496255454549</v>
      </c>
      <c r="J144" s="122">
        <f t="shared" ref="J144:J207" si="30">IF(F144&gt;VLOOKUP($B$16,$B$2:$F$9,5,FALSE),MAX(N144,-F144*(VLOOKUP(B144,$B$2:$E$9,4,FALSE)),-2*(6-H143),-(VLOOKUP(B144,$B$2:$G$9,6,FALSE)-D144)),0)</f>
        <v>0</v>
      </c>
      <c r="K144" s="122">
        <f t="shared" si="28"/>
        <v>0</v>
      </c>
      <c r="L144" s="130"/>
      <c r="M144" s="130"/>
      <c r="N144" s="131">
        <v>0</v>
      </c>
      <c r="O144" s="131">
        <v>2.5</v>
      </c>
      <c r="P144" s="140"/>
      <c r="Q144" s="140"/>
    </row>
    <row r="145" spans="1:28" s="141" customFormat="1" x14ac:dyDescent="0.3">
      <c r="A145" s="125">
        <f t="shared" si="26"/>
        <v>35</v>
      </c>
      <c r="B145" s="125">
        <v>3</v>
      </c>
      <c r="C145" s="126">
        <v>43306.708333333336</v>
      </c>
      <c r="D145" s="127">
        <v>3.1615813880000001</v>
      </c>
      <c r="E145" s="128">
        <f t="shared" si="27"/>
        <v>1.8915081964545453</v>
      </c>
      <c r="F145" s="129">
        <v>1.1721915009999999</v>
      </c>
      <c r="G145" s="130">
        <f t="shared" si="29"/>
        <v>-1.2700731915454548</v>
      </c>
      <c r="H145" s="130">
        <f t="shared" ref="H145:H208" si="31">H144+((G145*0.5))</f>
        <v>3.8111977414090896</v>
      </c>
      <c r="I145" s="122">
        <f t="shared" ref="I145:I208" si="32">MAX(0,MIN(O145,H144*2,(D145-VLOOKUP(B145,$B$2:$D$9,3,FALSE))))</f>
        <v>1.2700731915454548</v>
      </c>
      <c r="J145" s="122">
        <f t="shared" si="30"/>
        <v>0</v>
      </c>
      <c r="K145" s="122">
        <f t="shared" si="28"/>
        <v>0</v>
      </c>
      <c r="L145" s="130"/>
      <c r="M145" s="130"/>
      <c r="N145" s="131">
        <v>0</v>
      </c>
      <c r="O145" s="131">
        <v>2.5</v>
      </c>
      <c r="P145" s="140"/>
      <c r="Q145" s="140"/>
    </row>
    <row r="146" spans="1:28" s="141" customFormat="1" x14ac:dyDescent="0.3">
      <c r="A146" s="125">
        <f t="shared" si="26"/>
        <v>36</v>
      </c>
      <c r="B146" s="125">
        <v>3</v>
      </c>
      <c r="C146" s="126">
        <v>43306.729166666664</v>
      </c>
      <c r="D146" s="127">
        <v>3.1366805640000002</v>
      </c>
      <c r="E146" s="128">
        <f t="shared" si="27"/>
        <v>1.8915081964545453</v>
      </c>
      <c r="F146" s="129">
        <v>0.98739588300000003</v>
      </c>
      <c r="G146" s="130">
        <f t="shared" si="29"/>
        <v>-1.2451723675454549</v>
      </c>
      <c r="H146" s="130">
        <f t="shared" si="31"/>
        <v>3.1886115576363623</v>
      </c>
      <c r="I146" s="122">
        <f t="shared" si="32"/>
        <v>1.2451723675454549</v>
      </c>
      <c r="J146" s="122">
        <f t="shared" si="30"/>
        <v>0</v>
      </c>
      <c r="K146" s="122">
        <f t="shared" si="28"/>
        <v>0</v>
      </c>
      <c r="L146" s="130"/>
      <c r="M146" s="130"/>
      <c r="N146" s="131">
        <v>0</v>
      </c>
      <c r="O146" s="131">
        <v>2.5</v>
      </c>
      <c r="P146" s="140"/>
      <c r="Q146" s="140"/>
    </row>
    <row r="147" spans="1:28" s="141" customFormat="1" x14ac:dyDescent="0.3">
      <c r="A147" s="125">
        <f t="shared" si="26"/>
        <v>37</v>
      </c>
      <c r="B147" s="125">
        <v>3</v>
      </c>
      <c r="C147" s="126">
        <v>43306.75</v>
      </c>
      <c r="D147" s="127">
        <v>3.0935997639999999</v>
      </c>
      <c r="E147" s="128">
        <f t="shared" si="27"/>
        <v>1.8915081964545453</v>
      </c>
      <c r="F147" s="129">
        <v>0.466520816</v>
      </c>
      <c r="G147" s="130">
        <f t="shared" si="29"/>
        <v>-1.2020915675454547</v>
      </c>
      <c r="H147" s="130">
        <f t="shared" si="31"/>
        <v>2.5875657738636351</v>
      </c>
      <c r="I147" s="122">
        <f t="shared" si="32"/>
        <v>1.2020915675454547</v>
      </c>
      <c r="J147" s="122">
        <f t="shared" si="30"/>
        <v>0</v>
      </c>
      <c r="K147" s="122">
        <f t="shared" si="28"/>
        <v>0</v>
      </c>
      <c r="L147" s="130"/>
      <c r="M147" s="130"/>
      <c r="N147" s="131">
        <v>0</v>
      </c>
      <c r="O147" s="131">
        <v>2.5</v>
      </c>
      <c r="P147" s="140"/>
      <c r="Q147" s="140"/>
    </row>
    <row r="148" spans="1:28" s="141" customFormat="1" x14ac:dyDescent="0.3">
      <c r="A148" s="125">
        <f t="shared" si="26"/>
        <v>38</v>
      </c>
      <c r="B148" s="125">
        <v>3</v>
      </c>
      <c r="C148" s="126">
        <v>43306.770833333336</v>
      </c>
      <c r="D148" s="127">
        <v>3.058643263</v>
      </c>
      <c r="E148" s="128">
        <f t="shared" si="27"/>
        <v>1.8915081964545453</v>
      </c>
      <c r="F148" s="129">
        <v>0.450036198</v>
      </c>
      <c r="G148" s="130">
        <f t="shared" si="29"/>
        <v>-1.1671350665454547</v>
      </c>
      <c r="H148" s="130">
        <f t="shared" si="31"/>
        <v>2.0039982405909078</v>
      </c>
      <c r="I148" s="122">
        <f t="shared" si="32"/>
        <v>1.1671350665454547</v>
      </c>
      <c r="J148" s="122">
        <f t="shared" si="30"/>
        <v>0</v>
      </c>
      <c r="K148" s="122">
        <f t="shared" si="28"/>
        <v>0</v>
      </c>
      <c r="L148" s="130"/>
      <c r="M148" s="130"/>
      <c r="N148" s="131">
        <v>0</v>
      </c>
      <c r="O148" s="131">
        <v>2.5</v>
      </c>
      <c r="P148" s="140"/>
      <c r="Q148" s="140"/>
    </row>
    <row r="149" spans="1:28" s="141" customFormat="1" x14ac:dyDescent="0.3">
      <c r="A149" s="125">
        <f t="shared" si="26"/>
        <v>39</v>
      </c>
      <c r="B149" s="125">
        <v>3</v>
      </c>
      <c r="C149" s="126">
        <v>43306.791666666664</v>
      </c>
      <c r="D149" s="127">
        <v>2.95489757</v>
      </c>
      <c r="E149" s="128">
        <f t="shared" si="27"/>
        <v>1.8915081964545453</v>
      </c>
      <c r="F149" s="129">
        <v>0.123593837</v>
      </c>
      <c r="G149" s="130">
        <f t="shared" si="29"/>
        <v>-1.0633893735454547</v>
      </c>
      <c r="H149" s="130">
        <f t="shared" si="31"/>
        <v>1.4723035538181803</v>
      </c>
      <c r="I149" s="122">
        <f t="shared" si="32"/>
        <v>1.0633893735454547</v>
      </c>
      <c r="J149" s="122">
        <f t="shared" si="30"/>
        <v>0</v>
      </c>
      <c r="K149" s="122">
        <f t="shared" si="28"/>
        <v>0</v>
      </c>
      <c r="L149" s="130"/>
      <c r="M149" s="130"/>
      <c r="N149" s="131">
        <v>0</v>
      </c>
      <c r="O149" s="131">
        <v>2.5</v>
      </c>
      <c r="P149" s="140"/>
      <c r="Q149" s="140"/>
    </row>
    <row r="150" spans="1:28" s="141" customFormat="1" x14ac:dyDescent="0.3">
      <c r="A150" s="125">
        <f t="shared" si="26"/>
        <v>40</v>
      </c>
      <c r="B150" s="125">
        <v>3</v>
      </c>
      <c r="C150" s="126">
        <v>43306.8125</v>
      </c>
      <c r="D150" s="127">
        <v>2.913130191</v>
      </c>
      <c r="E150" s="128">
        <f t="shared" si="27"/>
        <v>1.8915081964545453</v>
      </c>
      <c r="F150" s="129">
        <v>0.113556832</v>
      </c>
      <c r="G150" s="130">
        <f t="shared" si="29"/>
        <v>-1.0216219945454548</v>
      </c>
      <c r="H150" s="130">
        <f t="shared" si="31"/>
        <v>0.96149255654545296</v>
      </c>
      <c r="I150" s="122">
        <f t="shared" si="32"/>
        <v>1.0216219945454548</v>
      </c>
      <c r="J150" s="122">
        <f t="shared" si="30"/>
        <v>0</v>
      </c>
      <c r="K150" s="122">
        <f t="shared" si="28"/>
        <v>0</v>
      </c>
      <c r="L150" s="130"/>
      <c r="M150" s="130"/>
      <c r="N150" s="131">
        <v>0</v>
      </c>
      <c r="O150" s="131">
        <v>2.5</v>
      </c>
      <c r="P150" s="140"/>
      <c r="Q150" s="140"/>
    </row>
    <row r="151" spans="1:28" s="141" customFormat="1" x14ac:dyDescent="0.3">
      <c r="A151" s="142">
        <f t="shared" si="26"/>
        <v>41</v>
      </c>
      <c r="B151" s="142">
        <v>3</v>
      </c>
      <c r="C151" s="143">
        <v>43306.833333333336</v>
      </c>
      <c r="D151" s="144">
        <v>2.9110120670000001</v>
      </c>
      <c r="E151" s="145">
        <f t="shared" si="27"/>
        <v>1.8915081964545453</v>
      </c>
      <c r="F151" s="146">
        <v>5.3364930000000003E-3</v>
      </c>
      <c r="G151" s="130">
        <f t="shared" si="29"/>
        <v>-1.0195038705454549</v>
      </c>
      <c r="H151" s="130">
        <f t="shared" si="31"/>
        <v>0.45174062127272552</v>
      </c>
      <c r="I151" s="122">
        <f t="shared" si="32"/>
        <v>1.0195038705454549</v>
      </c>
      <c r="J151" s="122">
        <f t="shared" si="30"/>
        <v>0</v>
      </c>
      <c r="K151" s="122">
        <f t="shared" si="28"/>
        <v>0</v>
      </c>
      <c r="L151" s="147"/>
      <c r="M151" s="147"/>
      <c r="N151" s="148">
        <v>0</v>
      </c>
      <c r="O151" s="148">
        <v>2.5</v>
      </c>
      <c r="P151" s="140"/>
      <c r="Q151" s="140"/>
    </row>
    <row r="152" spans="1:28" s="151" customFormat="1" ht="15" thickBot="1" x14ac:dyDescent="0.35">
      <c r="A152" s="132">
        <f t="shared" si="26"/>
        <v>42</v>
      </c>
      <c r="B152" s="132">
        <v>3</v>
      </c>
      <c r="C152" s="133">
        <v>43306.854166666664</v>
      </c>
      <c r="D152" s="134">
        <v>2.7944461810000001</v>
      </c>
      <c r="E152" s="135">
        <f t="shared" si="27"/>
        <v>1.8915081964545453</v>
      </c>
      <c r="F152" s="136">
        <v>5.3364930000000003E-3</v>
      </c>
      <c r="G152" s="137">
        <f t="shared" si="29"/>
        <v>-0.90293798454545482</v>
      </c>
      <c r="H152" s="137">
        <f t="shared" si="31"/>
        <v>2.7162899999810808E-4</v>
      </c>
      <c r="I152" s="138">
        <f t="shared" si="32"/>
        <v>0.90293798454545482</v>
      </c>
      <c r="J152" s="138">
        <f t="shared" si="30"/>
        <v>0</v>
      </c>
      <c r="K152" s="138">
        <f t="shared" si="28"/>
        <v>0</v>
      </c>
      <c r="L152" s="137"/>
      <c r="M152" s="137"/>
      <c r="N152" s="139">
        <v>0</v>
      </c>
      <c r="O152" s="139">
        <v>2.5</v>
      </c>
      <c r="P152" s="149"/>
      <c r="Q152" s="149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</row>
    <row r="153" spans="1:28" x14ac:dyDescent="0.3">
      <c r="A153" s="30">
        <f t="shared" si="26"/>
        <v>43</v>
      </c>
      <c r="B153" s="30">
        <v>3</v>
      </c>
      <c r="C153" s="24">
        <v>43306.875</v>
      </c>
      <c r="D153" s="25">
        <v>2.6383434549999998</v>
      </c>
      <c r="E153" s="26">
        <f t="shared" si="27"/>
        <v>2.6383434549999998</v>
      </c>
      <c r="F153" s="31">
        <v>5.3364930000000003E-3</v>
      </c>
      <c r="G153" s="59">
        <f t="shared" si="29"/>
        <v>0</v>
      </c>
      <c r="H153" s="59">
        <f t="shared" si="31"/>
        <v>2.7162899999810808E-4</v>
      </c>
      <c r="I153" s="46">
        <f t="shared" si="32"/>
        <v>0</v>
      </c>
      <c r="J153" s="32">
        <f t="shared" si="30"/>
        <v>0</v>
      </c>
      <c r="K153" s="32">
        <f t="shared" si="28"/>
        <v>0</v>
      </c>
      <c r="L153" s="27"/>
      <c r="M153" s="27"/>
      <c r="N153" s="23">
        <v>0</v>
      </c>
      <c r="O153" s="23">
        <v>0</v>
      </c>
      <c r="P153" s="1"/>
      <c r="Q153" s="1"/>
    </row>
    <row r="154" spans="1:28" x14ac:dyDescent="0.3">
      <c r="A154" s="28">
        <f t="shared" si="26"/>
        <v>44</v>
      </c>
      <c r="B154" s="28">
        <v>3</v>
      </c>
      <c r="C154" s="11">
        <v>43306.895833333336</v>
      </c>
      <c r="D154" s="13">
        <v>2.4431459360000001</v>
      </c>
      <c r="E154" s="14">
        <f t="shared" si="27"/>
        <v>2.4431459360000001</v>
      </c>
      <c r="F154" s="12">
        <v>5.3364930000000003E-3</v>
      </c>
      <c r="G154" s="9">
        <f t="shared" si="29"/>
        <v>0</v>
      </c>
      <c r="H154" s="9">
        <f t="shared" si="31"/>
        <v>2.7162899999810808E-4</v>
      </c>
      <c r="I154" s="47">
        <f t="shared" si="32"/>
        <v>0</v>
      </c>
      <c r="J154" s="8">
        <f t="shared" si="30"/>
        <v>0</v>
      </c>
      <c r="K154" s="8">
        <f t="shared" si="28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8">
        <f t="shared" si="26"/>
        <v>45</v>
      </c>
      <c r="B155" s="28">
        <v>3</v>
      </c>
      <c r="C155" s="11">
        <v>43306.916666666664</v>
      </c>
      <c r="D155" s="13">
        <v>2.1570547200000001</v>
      </c>
      <c r="E155" s="14">
        <f t="shared" si="27"/>
        <v>2.1570547200000001</v>
      </c>
      <c r="F155" s="12">
        <v>5.3364930000000003E-3</v>
      </c>
      <c r="G155" s="9">
        <f t="shared" si="29"/>
        <v>0</v>
      </c>
      <c r="H155" s="9">
        <f t="shared" si="31"/>
        <v>2.7162899999810808E-4</v>
      </c>
      <c r="I155" s="47">
        <f t="shared" si="32"/>
        <v>0</v>
      </c>
      <c r="J155" s="8">
        <f t="shared" si="30"/>
        <v>0</v>
      </c>
      <c r="K155" s="8">
        <f t="shared" si="28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8">
        <f t="shared" si="26"/>
        <v>46</v>
      </c>
      <c r="B156" s="28">
        <v>3</v>
      </c>
      <c r="C156" s="11">
        <v>43306.9375</v>
      </c>
      <c r="D156" s="13">
        <v>1.904021966</v>
      </c>
      <c r="E156" s="14">
        <f t="shared" si="27"/>
        <v>1.904021966</v>
      </c>
      <c r="F156" s="12">
        <v>5.3364930000000003E-3</v>
      </c>
      <c r="G156" s="9">
        <f t="shared" si="29"/>
        <v>0</v>
      </c>
      <c r="H156" s="9">
        <f t="shared" si="31"/>
        <v>2.7162899999810808E-4</v>
      </c>
      <c r="I156" s="47">
        <f t="shared" si="32"/>
        <v>0</v>
      </c>
      <c r="J156" s="8">
        <f t="shared" si="30"/>
        <v>0</v>
      </c>
      <c r="K156" s="8">
        <f t="shared" si="28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9">
        <f t="shared" si="26"/>
        <v>47</v>
      </c>
      <c r="B157" s="29">
        <v>3</v>
      </c>
      <c r="C157" s="18">
        <v>43306.958333333336</v>
      </c>
      <c r="D157" s="19">
        <v>1.8035262750000001</v>
      </c>
      <c r="E157" s="20">
        <f t="shared" si="27"/>
        <v>1.8035262750000001</v>
      </c>
      <c r="F157" s="21">
        <v>1.831472E-3</v>
      </c>
      <c r="G157" s="60">
        <f t="shared" si="29"/>
        <v>0</v>
      </c>
      <c r="H157" s="60">
        <f t="shared" si="31"/>
        <v>2.7162899999810808E-4</v>
      </c>
      <c r="I157" s="47">
        <f t="shared" si="32"/>
        <v>0</v>
      </c>
      <c r="J157" s="8">
        <f t="shared" si="30"/>
        <v>0</v>
      </c>
      <c r="K157" s="33">
        <f t="shared" si="28"/>
        <v>0</v>
      </c>
      <c r="L157" s="22"/>
      <c r="M157" s="22"/>
      <c r="N157" s="17">
        <v>0</v>
      </c>
      <c r="O157" s="17">
        <v>0</v>
      </c>
      <c r="P157" s="1"/>
      <c r="Q157" s="1"/>
    </row>
    <row r="158" spans="1:28" s="83" customFormat="1" ht="15" thickBot="1" x14ac:dyDescent="0.35">
      <c r="A158" s="74">
        <f t="shared" si="26"/>
        <v>48</v>
      </c>
      <c r="B158" s="74">
        <v>3</v>
      </c>
      <c r="C158" s="75">
        <v>43306.979166666664</v>
      </c>
      <c r="D158" s="76">
        <v>1.706909692</v>
      </c>
      <c r="E158" s="77">
        <f t="shared" si="27"/>
        <v>1.706909692</v>
      </c>
      <c r="F158" s="78">
        <v>1.831472E-3</v>
      </c>
      <c r="G158" s="79">
        <f t="shared" si="29"/>
        <v>0</v>
      </c>
      <c r="H158" s="79">
        <f t="shared" si="31"/>
        <v>2.7162899999810808E-4</v>
      </c>
      <c r="I158" s="67">
        <f t="shared" si="32"/>
        <v>0</v>
      </c>
      <c r="J158" s="68">
        <f t="shared" si="30"/>
        <v>0</v>
      </c>
      <c r="K158" s="80">
        <f t="shared" si="28"/>
        <v>0</v>
      </c>
      <c r="L158" s="79"/>
      <c r="M158" s="79"/>
      <c r="N158" s="81">
        <v>0</v>
      </c>
      <c r="O158" s="81">
        <v>0</v>
      </c>
      <c r="P158" s="82"/>
      <c r="Q158" s="82"/>
    </row>
    <row r="159" spans="1:28" s="115" customFormat="1" x14ac:dyDescent="0.3">
      <c r="A159" s="106">
        <v>1</v>
      </c>
      <c r="B159" s="106">
        <v>4</v>
      </c>
      <c r="C159" s="107">
        <v>43307</v>
      </c>
      <c r="D159" s="108">
        <v>1.700313626</v>
      </c>
      <c r="E159" s="109">
        <f t="shared" si="27"/>
        <v>1.700313626</v>
      </c>
      <c r="F159" s="110">
        <v>1.831472E-3</v>
      </c>
      <c r="G159" s="111">
        <f t="shared" si="29"/>
        <v>0</v>
      </c>
      <c r="H159" s="111">
        <v>0</v>
      </c>
      <c r="I159" s="112">
        <f t="shared" si="32"/>
        <v>0</v>
      </c>
      <c r="J159" s="112">
        <f t="shared" si="30"/>
        <v>0</v>
      </c>
      <c r="K159" s="112">
        <f t="shared" si="28"/>
        <v>0</v>
      </c>
      <c r="L159" s="112">
        <f t="shared" ref="L159:L189" si="33">MIN(J159,F159)</f>
        <v>0</v>
      </c>
      <c r="M159" s="112">
        <f>J159-L159</f>
        <v>0</v>
      </c>
      <c r="N159" s="113">
        <v>-2.5</v>
      </c>
      <c r="O159" s="113">
        <v>0</v>
      </c>
      <c r="P159" s="114"/>
      <c r="Q159" s="114"/>
    </row>
    <row r="160" spans="1:28" x14ac:dyDescent="0.3">
      <c r="A160" s="28">
        <f>A159+1</f>
        <v>2</v>
      </c>
      <c r="B160" s="28">
        <v>4</v>
      </c>
      <c r="C160" s="11">
        <v>43307.020833333336</v>
      </c>
      <c r="D160" s="13">
        <v>1.6287947650000001</v>
      </c>
      <c r="E160" s="14">
        <f t="shared" si="27"/>
        <v>1.6287947650000001</v>
      </c>
      <c r="F160" s="12">
        <v>1.831472E-3</v>
      </c>
      <c r="G160" s="9">
        <f t="shared" si="29"/>
        <v>0</v>
      </c>
      <c r="H160" s="9">
        <f t="shared" si="31"/>
        <v>0</v>
      </c>
      <c r="I160" s="47">
        <f t="shared" si="32"/>
        <v>0</v>
      </c>
      <c r="J160" s="8">
        <f t="shared" si="30"/>
        <v>0</v>
      </c>
      <c r="K160" s="8">
        <f t="shared" si="28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8">
        <f t="shared" ref="A161:A206" si="35">A160+1</f>
        <v>3</v>
      </c>
      <c r="B161" s="28">
        <v>4</v>
      </c>
      <c r="C161" s="11">
        <v>43307.041666666664</v>
      </c>
      <c r="D161" s="13">
        <v>1.5478088889999999</v>
      </c>
      <c r="E161" s="14">
        <f t="shared" si="27"/>
        <v>1.5478088889999999</v>
      </c>
      <c r="F161" s="12">
        <v>1.831472E-3</v>
      </c>
      <c r="G161" s="9">
        <f t="shared" si="29"/>
        <v>0</v>
      </c>
      <c r="H161" s="9">
        <f t="shared" si="31"/>
        <v>0</v>
      </c>
      <c r="I161" s="47">
        <f t="shared" si="32"/>
        <v>0</v>
      </c>
      <c r="J161" s="8">
        <f t="shared" si="30"/>
        <v>0</v>
      </c>
      <c r="K161" s="8">
        <f t="shared" si="28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8">
        <f t="shared" si="35"/>
        <v>4</v>
      </c>
      <c r="B162" s="28">
        <v>4</v>
      </c>
      <c r="C162" s="11">
        <v>43307.0625</v>
      </c>
      <c r="D162" s="13">
        <v>1.5078089690000001</v>
      </c>
      <c r="E162" s="14">
        <f t="shared" si="27"/>
        <v>1.5078089690000001</v>
      </c>
      <c r="F162" s="12">
        <v>1.831472E-3</v>
      </c>
      <c r="G162" s="9">
        <f t="shared" si="29"/>
        <v>0</v>
      </c>
      <c r="H162" s="9">
        <f t="shared" si="31"/>
        <v>0</v>
      </c>
      <c r="I162" s="47">
        <f t="shared" si="32"/>
        <v>0</v>
      </c>
      <c r="J162" s="8">
        <f t="shared" si="30"/>
        <v>0</v>
      </c>
      <c r="K162" s="8">
        <f t="shared" si="28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8">
        <f t="shared" si="35"/>
        <v>5</v>
      </c>
      <c r="B163" s="28">
        <v>4</v>
      </c>
      <c r="C163" s="11">
        <v>43307.083333333336</v>
      </c>
      <c r="D163" s="13">
        <v>1.5035148920000001</v>
      </c>
      <c r="E163" s="14">
        <f t="shared" si="27"/>
        <v>1.5035148920000001</v>
      </c>
      <c r="F163" s="12">
        <v>1.831472E-3</v>
      </c>
      <c r="G163" s="9">
        <f t="shared" si="29"/>
        <v>0</v>
      </c>
      <c r="H163" s="9">
        <f t="shared" si="31"/>
        <v>0</v>
      </c>
      <c r="I163" s="47">
        <f t="shared" si="32"/>
        <v>0</v>
      </c>
      <c r="J163" s="8">
        <f t="shared" si="30"/>
        <v>0</v>
      </c>
      <c r="K163" s="8">
        <f t="shared" si="28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8">
        <f t="shared" si="35"/>
        <v>6</v>
      </c>
      <c r="B164" s="28">
        <v>4</v>
      </c>
      <c r="C164" s="11">
        <v>43307.104166666664</v>
      </c>
      <c r="D164" s="13">
        <v>1.4695851200000001</v>
      </c>
      <c r="E164" s="14">
        <f t="shared" si="27"/>
        <v>1.4695851200000001</v>
      </c>
      <c r="F164" s="12">
        <v>1.831472E-3</v>
      </c>
      <c r="G164" s="9">
        <f t="shared" si="29"/>
        <v>0</v>
      </c>
      <c r="H164" s="9">
        <f t="shared" si="31"/>
        <v>0</v>
      </c>
      <c r="I164" s="47">
        <f t="shared" si="32"/>
        <v>0</v>
      </c>
      <c r="J164" s="8">
        <f t="shared" si="30"/>
        <v>0</v>
      </c>
      <c r="K164" s="8">
        <f t="shared" si="28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8">
        <f t="shared" si="35"/>
        <v>7</v>
      </c>
      <c r="B165" s="28">
        <v>4</v>
      </c>
      <c r="C165" s="11">
        <v>43307.125</v>
      </c>
      <c r="D165" s="13">
        <v>1.471375758</v>
      </c>
      <c r="E165" s="14">
        <f t="shared" si="27"/>
        <v>1.471375758</v>
      </c>
      <c r="F165" s="12">
        <v>1.831472E-3</v>
      </c>
      <c r="G165" s="9">
        <f t="shared" si="29"/>
        <v>0</v>
      </c>
      <c r="H165" s="9">
        <f t="shared" si="31"/>
        <v>0</v>
      </c>
      <c r="I165" s="47">
        <f t="shared" si="32"/>
        <v>0</v>
      </c>
      <c r="J165" s="8">
        <f t="shared" si="30"/>
        <v>0</v>
      </c>
      <c r="K165" s="8">
        <f t="shared" si="28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8">
        <f t="shared" si="35"/>
        <v>8</v>
      </c>
      <c r="B166" s="28">
        <v>4</v>
      </c>
      <c r="C166" s="11">
        <v>43307.145833333336</v>
      </c>
      <c r="D166" s="13">
        <v>1.4393763900000001</v>
      </c>
      <c r="E166" s="14">
        <f t="shared" si="27"/>
        <v>1.4393763900000001</v>
      </c>
      <c r="F166" s="12">
        <v>1.831472E-3</v>
      </c>
      <c r="G166" s="9">
        <f t="shared" si="29"/>
        <v>0</v>
      </c>
      <c r="H166" s="9">
        <f t="shared" si="31"/>
        <v>0</v>
      </c>
      <c r="I166" s="47">
        <f t="shared" si="32"/>
        <v>0</v>
      </c>
      <c r="J166" s="8">
        <f t="shared" si="30"/>
        <v>0</v>
      </c>
      <c r="K166" s="8">
        <f t="shared" si="28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8">
        <f t="shared" si="35"/>
        <v>9</v>
      </c>
      <c r="B167" s="28">
        <v>4</v>
      </c>
      <c r="C167" s="11">
        <v>43307.166666666664</v>
      </c>
      <c r="D167" s="13">
        <v>1.521176106</v>
      </c>
      <c r="E167" s="14">
        <f t="shared" si="27"/>
        <v>1.521176106</v>
      </c>
      <c r="F167" s="12">
        <v>1.2332022E-2</v>
      </c>
      <c r="G167" s="9">
        <f t="shared" si="29"/>
        <v>0</v>
      </c>
      <c r="H167" s="9">
        <f t="shared" si="31"/>
        <v>0</v>
      </c>
      <c r="I167" s="47">
        <f t="shared" si="32"/>
        <v>0</v>
      </c>
      <c r="J167" s="8">
        <f t="shared" si="30"/>
        <v>0</v>
      </c>
      <c r="K167" s="8">
        <f t="shared" si="28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8">
        <f t="shared" si="35"/>
        <v>10</v>
      </c>
      <c r="B168" s="28">
        <v>4</v>
      </c>
      <c r="C168" s="11">
        <v>43307.1875</v>
      </c>
      <c r="D168" s="13">
        <v>1.6476078110000001</v>
      </c>
      <c r="E168" s="14">
        <f t="shared" si="27"/>
        <v>1.6476078110000001</v>
      </c>
      <c r="F168" s="12">
        <v>1.2332022E-2</v>
      </c>
      <c r="G168" s="9">
        <f t="shared" si="29"/>
        <v>0</v>
      </c>
      <c r="H168" s="9">
        <f t="shared" si="31"/>
        <v>0</v>
      </c>
      <c r="I168" s="47">
        <f t="shared" si="32"/>
        <v>0</v>
      </c>
      <c r="J168" s="8">
        <f t="shared" si="30"/>
        <v>0</v>
      </c>
      <c r="K168" s="8">
        <f t="shared" si="28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8">
        <f t="shared" si="35"/>
        <v>11</v>
      </c>
      <c r="B169" s="28">
        <v>4</v>
      </c>
      <c r="C169" s="11">
        <v>43307.208333333336</v>
      </c>
      <c r="D169" s="13">
        <v>1.9450540329999999</v>
      </c>
      <c r="E169" s="14">
        <f t="shared" si="27"/>
        <v>1.9450540329999999</v>
      </c>
      <c r="F169" s="12">
        <v>0.235431314</v>
      </c>
      <c r="G169" s="9">
        <f t="shared" si="29"/>
        <v>0</v>
      </c>
      <c r="H169" s="9">
        <f t="shared" si="31"/>
        <v>0</v>
      </c>
      <c r="I169" s="47">
        <f t="shared" si="32"/>
        <v>0</v>
      </c>
      <c r="J169" s="8">
        <f t="shared" si="30"/>
        <v>0</v>
      </c>
      <c r="K169" s="8">
        <f t="shared" si="28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8">
        <f t="shared" si="35"/>
        <v>12</v>
      </c>
      <c r="B170" s="28">
        <v>4</v>
      </c>
      <c r="C170" s="11">
        <v>43307.229166666664</v>
      </c>
      <c r="D170" s="13">
        <v>2.2284026510000001</v>
      </c>
      <c r="E170" s="14">
        <f t="shared" si="27"/>
        <v>2.2284026510000001</v>
      </c>
      <c r="F170" s="12">
        <v>0.235431314</v>
      </c>
      <c r="G170" s="9">
        <f t="shared" si="29"/>
        <v>0</v>
      </c>
      <c r="H170" s="9">
        <f t="shared" si="31"/>
        <v>0</v>
      </c>
      <c r="I170" s="47">
        <f t="shared" si="32"/>
        <v>0</v>
      </c>
      <c r="J170" s="8">
        <f t="shared" si="30"/>
        <v>0</v>
      </c>
      <c r="K170" s="8">
        <f t="shared" si="28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8">
        <f t="shared" si="35"/>
        <v>13</v>
      </c>
      <c r="B171" s="28">
        <v>4</v>
      </c>
      <c r="C171" s="11">
        <v>43307.25</v>
      </c>
      <c r="D171" s="13">
        <v>2.6167831399999999</v>
      </c>
      <c r="E171" s="14">
        <f t="shared" si="27"/>
        <v>2.6167831399999999</v>
      </c>
      <c r="F171" s="12">
        <v>0.48470419599999998</v>
      </c>
      <c r="G171" s="9">
        <f t="shared" si="29"/>
        <v>0</v>
      </c>
      <c r="H171" s="9">
        <f t="shared" si="31"/>
        <v>0</v>
      </c>
      <c r="I171" s="47">
        <f t="shared" si="32"/>
        <v>0</v>
      </c>
      <c r="J171" s="8">
        <f t="shared" si="30"/>
        <v>0</v>
      </c>
      <c r="K171" s="8">
        <f t="shared" si="28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8">
        <f t="shared" si="35"/>
        <v>14</v>
      </c>
      <c r="B172" s="28">
        <v>4</v>
      </c>
      <c r="C172" s="11">
        <v>43307.270833333336</v>
      </c>
      <c r="D172" s="13">
        <v>2.7393697399999999</v>
      </c>
      <c r="E172" s="14">
        <f t="shared" si="27"/>
        <v>2.7393697399999999</v>
      </c>
      <c r="F172" s="12">
        <v>0.65905720000000001</v>
      </c>
      <c r="G172" s="9">
        <f t="shared" si="29"/>
        <v>0</v>
      </c>
      <c r="H172" s="9">
        <f t="shared" si="31"/>
        <v>0</v>
      </c>
      <c r="I172" s="47">
        <f t="shared" si="32"/>
        <v>0</v>
      </c>
      <c r="J172" s="8">
        <f t="shared" si="30"/>
        <v>0</v>
      </c>
      <c r="K172" s="8">
        <f t="shared" si="28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8">
        <f t="shared" si="35"/>
        <v>15</v>
      </c>
      <c r="B173" s="28">
        <v>4</v>
      </c>
      <c r="C173" s="11">
        <v>43307.291666666664</v>
      </c>
      <c r="D173" s="13">
        <v>2.8342047560000001</v>
      </c>
      <c r="E173" s="14">
        <f t="shared" si="27"/>
        <v>3.4307331540072887</v>
      </c>
      <c r="F173" s="12">
        <v>1.144121647</v>
      </c>
      <c r="G173" s="9">
        <f t="shared" si="29"/>
        <v>0.59652839800728841</v>
      </c>
      <c r="H173" s="9">
        <f t="shared" si="31"/>
        <v>0.2982641990036442</v>
      </c>
      <c r="I173" s="47">
        <f t="shared" si="32"/>
        <v>0</v>
      </c>
      <c r="J173" s="8">
        <f t="shared" si="30"/>
        <v>-0.59652839800728841</v>
      </c>
      <c r="K173" s="8">
        <f t="shared" si="28"/>
        <v>0</v>
      </c>
      <c r="L173" s="8">
        <f t="shared" si="33"/>
        <v>-0.59652839800728841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8">
        <f t="shared" si="35"/>
        <v>16</v>
      </c>
      <c r="B174" s="28">
        <v>4</v>
      </c>
      <c r="C174" s="11">
        <v>43307.3125</v>
      </c>
      <c r="D174" s="13">
        <v>2.809653586</v>
      </c>
      <c r="E174" s="14">
        <f t="shared" si="27"/>
        <v>3.4359646101000005</v>
      </c>
      <c r="F174" s="12">
        <v>1.392318964</v>
      </c>
      <c r="G174" s="9">
        <f t="shared" si="29"/>
        <v>0.6263110241000005</v>
      </c>
      <c r="H174" s="9">
        <f t="shared" si="31"/>
        <v>0.61141971105364445</v>
      </c>
      <c r="I174" s="47">
        <f t="shared" si="32"/>
        <v>0</v>
      </c>
      <c r="J174" s="8">
        <f t="shared" si="30"/>
        <v>-0.6263110241000005</v>
      </c>
      <c r="K174" s="8">
        <f t="shared" si="28"/>
        <v>0</v>
      </c>
      <c r="L174" s="8">
        <f t="shared" si="33"/>
        <v>-0.6263110241000005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8">
        <f t="shared" si="35"/>
        <v>17</v>
      </c>
      <c r="B175" s="28">
        <v>4</v>
      </c>
      <c r="C175" s="11">
        <v>43307.333333333336</v>
      </c>
      <c r="D175" s="13">
        <v>2.6512152410000001</v>
      </c>
      <c r="E175" s="14">
        <f t="shared" si="27"/>
        <v>3.4359646101000005</v>
      </c>
      <c r="F175" s="12">
        <v>1.770438671</v>
      </c>
      <c r="G175" s="9">
        <f t="shared" si="29"/>
        <v>0.78474936910000048</v>
      </c>
      <c r="H175" s="9">
        <f t="shared" si="31"/>
        <v>1.0037943956036446</v>
      </c>
      <c r="I175" s="47">
        <f t="shared" si="32"/>
        <v>0</v>
      </c>
      <c r="J175" s="8">
        <f t="shared" si="30"/>
        <v>-0.78474936910000048</v>
      </c>
      <c r="K175" s="8">
        <f t="shared" si="28"/>
        <v>0</v>
      </c>
      <c r="L175" s="8">
        <f t="shared" si="33"/>
        <v>-0.78474936910000048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8">
        <f t="shared" si="35"/>
        <v>18</v>
      </c>
      <c r="B176" s="28">
        <v>4</v>
      </c>
      <c r="C176" s="11">
        <v>43307.354166666664</v>
      </c>
      <c r="D176" s="13">
        <v>2.6211196220000001</v>
      </c>
      <c r="E176" s="14">
        <f t="shared" si="27"/>
        <v>3.4359646101000005</v>
      </c>
      <c r="F176" s="12">
        <v>2.0474381450000001</v>
      </c>
      <c r="G176" s="9">
        <f t="shared" si="29"/>
        <v>0.81484498810000039</v>
      </c>
      <c r="H176" s="9">
        <f t="shared" si="31"/>
        <v>1.4112168896536448</v>
      </c>
      <c r="I176" s="47">
        <f t="shared" si="32"/>
        <v>0</v>
      </c>
      <c r="J176" s="8">
        <f t="shared" si="30"/>
        <v>-0.81484498810000039</v>
      </c>
      <c r="K176" s="8">
        <f t="shared" si="28"/>
        <v>0</v>
      </c>
      <c r="L176" s="8">
        <f t="shared" si="33"/>
        <v>-0.81484498810000039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8">
        <f t="shared" si="35"/>
        <v>19</v>
      </c>
      <c r="B177" s="28">
        <v>4</v>
      </c>
      <c r="C177" s="11">
        <v>43307.375</v>
      </c>
      <c r="D177" s="13">
        <v>2.584165284</v>
      </c>
      <c r="E177" s="14">
        <f t="shared" si="27"/>
        <v>3.4359646101000005</v>
      </c>
      <c r="F177" s="12">
        <v>2.7007791999999999</v>
      </c>
      <c r="G177" s="9">
        <f t="shared" si="29"/>
        <v>0.85179932610000053</v>
      </c>
      <c r="H177" s="9">
        <f t="shared" si="31"/>
        <v>1.837116552703645</v>
      </c>
      <c r="I177" s="47">
        <f t="shared" si="32"/>
        <v>0</v>
      </c>
      <c r="J177" s="8">
        <f t="shared" si="30"/>
        <v>-0.85179932610000053</v>
      </c>
      <c r="K177" s="8">
        <f t="shared" si="28"/>
        <v>0</v>
      </c>
      <c r="L177" s="8">
        <f t="shared" si="33"/>
        <v>-0.85179932610000053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8">
        <f t="shared" si="35"/>
        <v>20</v>
      </c>
      <c r="B178" s="28">
        <v>4</v>
      </c>
      <c r="C178" s="11">
        <v>43307.395833333336</v>
      </c>
      <c r="D178" s="13">
        <v>2.5290564469999999</v>
      </c>
      <c r="E178" s="14">
        <f t="shared" si="27"/>
        <v>3.4359646101000005</v>
      </c>
      <c r="F178" s="12">
        <v>2.8177604679999999</v>
      </c>
      <c r="G178" s="9">
        <f t="shared" si="29"/>
        <v>0.90690816310000066</v>
      </c>
      <c r="H178" s="9">
        <f t="shared" si="31"/>
        <v>2.2905706342536454</v>
      </c>
      <c r="I178" s="47">
        <f t="shared" si="32"/>
        <v>0</v>
      </c>
      <c r="J178" s="8">
        <f t="shared" si="30"/>
        <v>-0.90690816310000066</v>
      </c>
      <c r="K178" s="8">
        <f t="shared" si="28"/>
        <v>0</v>
      </c>
      <c r="L178" s="8">
        <f t="shared" si="33"/>
        <v>-0.90690816310000066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8">
        <f t="shared" si="35"/>
        <v>21</v>
      </c>
      <c r="B179" s="28">
        <v>4</v>
      </c>
      <c r="C179" s="11">
        <v>43307.416666666664</v>
      </c>
      <c r="D179" s="13">
        <v>2.4411957809999998</v>
      </c>
      <c r="E179" s="14">
        <f t="shared" si="27"/>
        <v>3.4359646101000005</v>
      </c>
      <c r="F179" s="12">
        <v>3.0296885969999998</v>
      </c>
      <c r="G179" s="9">
        <f t="shared" si="29"/>
        <v>0.99476882910000075</v>
      </c>
      <c r="H179" s="9">
        <f t="shared" si="31"/>
        <v>2.7879550488036458</v>
      </c>
      <c r="I179" s="47">
        <f t="shared" si="32"/>
        <v>0</v>
      </c>
      <c r="J179" s="8">
        <f t="shared" si="30"/>
        <v>-0.99476882910000075</v>
      </c>
      <c r="K179" s="8">
        <f t="shared" si="28"/>
        <v>0</v>
      </c>
      <c r="L179" s="8">
        <f t="shared" si="33"/>
        <v>-0.99476882910000075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8">
        <f t="shared" si="35"/>
        <v>22</v>
      </c>
      <c r="B180" s="28">
        <v>4</v>
      </c>
      <c r="C180" s="11">
        <v>43307.4375</v>
      </c>
      <c r="D180" s="13">
        <v>2.4208019919999999</v>
      </c>
      <c r="E180" s="14">
        <f t="shared" si="27"/>
        <v>3.4359646101000005</v>
      </c>
      <c r="F180" s="12">
        <v>3.082064629</v>
      </c>
      <c r="G180" s="9">
        <f t="shared" si="29"/>
        <v>1.0151626181000006</v>
      </c>
      <c r="H180" s="9">
        <f t="shared" si="31"/>
        <v>3.2955363578536461</v>
      </c>
      <c r="I180" s="47">
        <f t="shared" si="32"/>
        <v>0</v>
      </c>
      <c r="J180" s="8">
        <f t="shared" si="30"/>
        <v>-1.0151626181000006</v>
      </c>
      <c r="K180" s="8">
        <f t="shared" si="28"/>
        <v>0</v>
      </c>
      <c r="L180" s="8">
        <f t="shared" si="33"/>
        <v>-1.0151626181000006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8">
        <f t="shared" si="35"/>
        <v>23</v>
      </c>
      <c r="B181" s="28">
        <v>4</v>
      </c>
      <c r="C181" s="11">
        <v>43307.458333333336</v>
      </c>
      <c r="D181" s="13">
        <v>2.3520801910000002</v>
      </c>
      <c r="E181" s="14">
        <f t="shared" si="27"/>
        <v>3.4359646101000005</v>
      </c>
      <c r="F181" s="12">
        <v>3.1302683349999998</v>
      </c>
      <c r="G181" s="9">
        <f t="shared" si="29"/>
        <v>1.0838844191000003</v>
      </c>
      <c r="H181" s="9">
        <f t="shared" si="31"/>
        <v>3.8374785674036462</v>
      </c>
      <c r="I181" s="47">
        <f t="shared" si="32"/>
        <v>0</v>
      </c>
      <c r="J181" s="8">
        <f t="shared" si="30"/>
        <v>-1.0838844191000003</v>
      </c>
      <c r="K181" s="8">
        <f t="shared" si="28"/>
        <v>0</v>
      </c>
      <c r="L181" s="8">
        <f t="shared" si="33"/>
        <v>-1.0838844191000003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8">
        <f t="shared" si="35"/>
        <v>24</v>
      </c>
      <c r="B182" s="28">
        <v>4</v>
      </c>
      <c r="C182" s="11">
        <v>43307.479166666664</v>
      </c>
      <c r="D182" s="13">
        <v>2.313610943</v>
      </c>
      <c r="E182" s="14">
        <f t="shared" si="27"/>
        <v>3.4359646101000005</v>
      </c>
      <c r="F182" s="12">
        <v>3.1475880150000002</v>
      </c>
      <c r="G182" s="9">
        <f t="shared" si="29"/>
        <v>1.1223536671000005</v>
      </c>
      <c r="H182" s="9">
        <f t="shared" si="31"/>
        <v>4.3986554009536469</v>
      </c>
      <c r="I182" s="47">
        <f t="shared" si="32"/>
        <v>0</v>
      </c>
      <c r="J182" s="8">
        <f t="shared" si="30"/>
        <v>-1.1223536671000005</v>
      </c>
      <c r="K182" s="8">
        <f t="shared" si="28"/>
        <v>0</v>
      </c>
      <c r="L182" s="8">
        <f t="shared" si="33"/>
        <v>-1.1223536671000005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8">
        <f t="shared" si="35"/>
        <v>25</v>
      </c>
      <c r="B183" s="28">
        <v>4</v>
      </c>
      <c r="C183" s="11">
        <v>43307.5</v>
      </c>
      <c r="D183" s="13">
        <v>2.262037377</v>
      </c>
      <c r="E183" s="14">
        <f t="shared" si="27"/>
        <v>3.4359646101000005</v>
      </c>
      <c r="F183" s="12">
        <v>2.7828764920000002</v>
      </c>
      <c r="G183" s="9">
        <f t="shared" si="29"/>
        <v>1.1739272331000006</v>
      </c>
      <c r="H183" s="9">
        <f t="shared" si="31"/>
        <v>4.9856190175036472</v>
      </c>
      <c r="I183" s="47">
        <f t="shared" si="32"/>
        <v>0</v>
      </c>
      <c r="J183" s="8">
        <f t="shared" si="30"/>
        <v>-1.1739272331000006</v>
      </c>
      <c r="K183" s="8">
        <f t="shared" si="28"/>
        <v>0</v>
      </c>
      <c r="L183" s="8">
        <f t="shared" si="33"/>
        <v>-1.1739272331000006</v>
      </c>
      <c r="M183" s="8">
        <f t="shared" si="34"/>
        <v>0</v>
      </c>
      <c r="N183" s="7">
        <v>-2.5</v>
      </c>
      <c r="O183" s="7">
        <v>0</v>
      </c>
      <c r="P183" s="1"/>
      <c r="Q183" s="1"/>
    </row>
    <row r="184" spans="1:28" x14ac:dyDescent="0.3">
      <c r="A184" s="28">
        <f t="shared" si="35"/>
        <v>26</v>
      </c>
      <c r="B184" s="28">
        <v>4</v>
      </c>
      <c r="C184" s="11">
        <v>43307.520833333336</v>
      </c>
      <c r="D184" s="13">
        <v>2.2419795379999998</v>
      </c>
      <c r="E184" s="14">
        <f t="shared" si="27"/>
        <v>3.4359646101000005</v>
      </c>
      <c r="F184" s="12">
        <v>2.6863272189999998</v>
      </c>
      <c r="G184" s="9">
        <f t="shared" si="29"/>
        <v>1.1939850721000007</v>
      </c>
      <c r="H184" s="9">
        <f t="shared" si="31"/>
        <v>5.5826115535536474</v>
      </c>
      <c r="I184" s="47">
        <f t="shared" si="32"/>
        <v>0</v>
      </c>
      <c r="J184" s="8">
        <f t="shared" si="30"/>
        <v>-1.1939850721000007</v>
      </c>
      <c r="K184" s="8">
        <f t="shared" si="28"/>
        <v>0</v>
      </c>
      <c r="L184" s="8">
        <f t="shared" si="33"/>
        <v>-1.1939850721000007</v>
      </c>
      <c r="M184" s="8">
        <f t="shared" si="34"/>
        <v>0</v>
      </c>
      <c r="N184" s="7">
        <v>-2.5</v>
      </c>
      <c r="O184" s="7">
        <v>0</v>
      </c>
      <c r="P184" s="1"/>
      <c r="Q184" s="1"/>
    </row>
    <row r="185" spans="1:28" x14ac:dyDescent="0.3">
      <c r="A185" s="28">
        <f t="shared" si="35"/>
        <v>27</v>
      </c>
      <c r="B185" s="28">
        <v>4</v>
      </c>
      <c r="C185" s="11">
        <v>43307.541666666664</v>
      </c>
      <c r="D185" s="13">
        <v>2.1839509079999999</v>
      </c>
      <c r="E185" s="14">
        <f t="shared" si="27"/>
        <v>3.0187278008927052</v>
      </c>
      <c r="F185" s="12">
        <v>2.7143638129999998</v>
      </c>
      <c r="G185" s="9">
        <f t="shared" si="29"/>
        <v>0.83477689289270529</v>
      </c>
      <c r="H185" s="9">
        <f t="shared" si="31"/>
        <v>6</v>
      </c>
      <c r="I185" s="47">
        <f t="shared" si="32"/>
        <v>0</v>
      </c>
      <c r="J185" s="8">
        <f t="shared" si="30"/>
        <v>-0.83477689289270529</v>
      </c>
      <c r="K185" s="8">
        <f t="shared" si="28"/>
        <v>0</v>
      </c>
      <c r="L185" s="8">
        <f t="shared" si="33"/>
        <v>-0.83477689289270529</v>
      </c>
      <c r="M185" s="8">
        <f t="shared" si="34"/>
        <v>0</v>
      </c>
      <c r="N185" s="7">
        <v>-2.5</v>
      </c>
      <c r="O185" s="7">
        <v>0</v>
      </c>
      <c r="P185" s="1"/>
      <c r="Q185" s="1"/>
    </row>
    <row r="186" spans="1:28" x14ac:dyDescent="0.3">
      <c r="A186" s="28">
        <f t="shared" si="35"/>
        <v>28</v>
      </c>
      <c r="B186" s="28">
        <v>4</v>
      </c>
      <c r="C186" s="11">
        <v>43307.5625</v>
      </c>
      <c r="D186" s="13">
        <v>2.179418756</v>
      </c>
      <c r="E186" s="14">
        <f t="shared" si="27"/>
        <v>2.179418756</v>
      </c>
      <c r="F186" s="12">
        <v>2.7143638129999998</v>
      </c>
      <c r="G186" s="9">
        <f t="shared" si="29"/>
        <v>0</v>
      </c>
      <c r="H186" s="9">
        <f t="shared" si="31"/>
        <v>6</v>
      </c>
      <c r="I186" s="47">
        <f t="shared" si="32"/>
        <v>0</v>
      </c>
      <c r="J186" s="8">
        <f t="shared" si="30"/>
        <v>0</v>
      </c>
      <c r="K186" s="8">
        <f t="shared" si="28"/>
        <v>0</v>
      </c>
      <c r="L186" s="8">
        <f t="shared" si="33"/>
        <v>0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8">
        <f t="shared" si="35"/>
        <v>29</v>
      </c>
      <c r="B187" s="28">
        <v>4</v>
      </c>
      <c r="C187" s="11">
        <v>43307.583333333336</v>
      </c>
      <c r="D187" s="13">
        <v>2.1586336629999998</v>
      </c>
      <c r="E187" s="14">
        <f t="shared" si="27"/>
        <v>2.1586336629999998</v>
      </c>
      <c r="F187" s="12">
        <v>2.752275467</v>
      </c>
      <c r="G187" s="9">
        <f t="shared" si="29"/>
        <v>0</v>
      </c>
      <c r="H187" s="9">
        <f t="shared" si="31"/>
        <v>6</v>
      </c>
      <c r="I187" s="47">
        <f t="shared" si="32"/>
        <v>0</v>
      </c>
      <c r="J187" s="8">
        <f t="shared" si="30"/>
        <v>0</v>
      </c>
      <c r="K187" s="8">
        <f t="shared" si="28"/>
        <v>0</v>
      </c>
      <c r="L187" s="8">
        <f t="shared" si="33"/>
        <v>0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9">
        <f t="shared" si="35"/>
        <v>30</v>
      </c>
      <c r="B188" s="29">
        <v>4</v>
      </c>
      <c r="C188" s="18">
        <v>43307.604166666664</v>
      </c>
      <c r="D188" s="19">
        <v>2.2830140229999998</v>
      </c>
      <c r="E188" s="20">
        <f t="shared" si="27"/>
        <v>2.2830140229999998</v>
      </c>
      <c r="F188" s="21">
        <v>2.548749924</v>
      </c>
      <c r="G188" s="9">
        <f t="shared" si="29"/>
        <v>0</v>
      </c>
      <c r="H188" s="9">
        <f t="shared" si="31"/>
        <v>6</v>
      </c>
      <c r="I188" s="47">
        <f t="shared" si="32"/>
        <v>0</v>
      </c>
      <c r="J188" s="8">
        <f t="shared" si="30"/>
        <v>0</v>
      </c>
      <c r="K188" s="8">
        <f t="shared" si="28"/>
        <v>0</v>
      </c>
      <c r="L188" s="33">
        <f t="shared" si="33"/>
        <v>0</v>
      </c>
      <c r="M188" s="33">
        <f t="shared" si="34"/>
        <v>0</v>
      </c>
      <c r="N188" s="17">
        <v>-2.5</v>
      </c>
      <c r="O188" s="17">
        <v>0</v>
      </c>
      <c r="P188" s="1"/>
      <c r="Q188" s="1"/>
    </row>
    <row r="189" spans="1:28" s="44" customFormat="1" ht="15" thickBot="1" x14ac:dyDescent="0.35">
      <c r="A189" s="35">
        <f t="shared" si="35"/>
        <v>31</v>
      </c>
      <c r="B189" s="35">
        <v>4</v>
      </c>
      <c r="C189" s="36">
        <v>43307.625</v>
      </c>
      <c r="D189" s="37">
        <v>2.5406143590000001</v>
      </c>
      <c r="E189" s="38">
        <f t="shared" si="27"/>
        <v>2.5406143590000001</v>
      </c>
      <c r="F189" s="39">
        <v>2.1021852490000001</v>
      </c>
      <c r="G189" s="73">
        <f t="shared" si="29"/>
        <v>0</v>
      </c>
      <c r="H189" s="73">
        <f t="shared" si="31"/>
        <v>6</v>
      </c>
      <c r="I189" s="48">
        <f t="shared" si="32"/>
        <v>0</v>
      </c>
      <c r="J189" s="40">
        <f t="shared" si="30"/>
        <v>0</v>
      </c>
      <c r="K189" s="40">
        <f t="shared" si="28"/>
        <v>0</v>
      </c>
      <c r="L189" s="40">
        <f t="shared" si="33"/>
        <v>0</v>
      </c>
      <c r="M189" s="40">
        <f t="shared" si="34"/>
        <v>0</v>
      </c>
      <c r="N189" s="41">
        <v>-2.5</v>
      </c>
      <c r="O189" s="41">
        <v>0</v>
      </c>
      <c r="P189" s="42"/>
      <c r="Q189" s="42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141" customFormat="1" x14ac:dyDescent="0.3">
      <c r="A190" s="116">
        <f>A189+1</f>
        <v>32</v>
      </c>
      <c r="B190" s="116">
        <v>4</v>
      </c>
      <c r="C190" s="117">
        <v>43307.645833333336</v>
      </c>
      <c r="D190" s="118">
        <v>2.7741862560000001</v>
      </c>
      <c r="E190" s="119">
        <f t="shared" si="27"/>
        <v>1.855375809363637</v>
      </c>
      <c r="F190" s="120">
        <v>2.0359897610000002</v>
      </c>
      <c r="G190" s="121">
        <f t="shared" si="29"/>
        <v>-0.91881044663636313</v>
      </c>
      <c r="H190" s="121">
        <f t="shared" si="31"/>
        <v>5.540594776681818</v>
      </c>
      <c r="I190" s="123">
        <f t="shared" si="32"/>
        <v>0.91881044663636313</v>
      </c>
      <c r="J190" s="123">
        <f t="shared" si="30"/>
        <v>0</v>
      </c>
      <c r="K190" s="123">
        <f t="shared" si="28"/>
        <v>0</v>
      </c>
      <c r="L190" s="121"/>
      <c r="M190" s="121"/>
      <c r="N190" s="124">
        <v>0</v>
      </c>
      <c r="O190" s="124">
        <v>2.5</v>
      </c>
      <c r="P190" s="140"/>
      <c r="Q190" s="140"/>
    </row>
    <row r="191" spans="1:28" s="141" customFormat="1" x14ac:dyDescent="0.3">
      <c r="A191" s="125">
        <f t="shared" si="35"/>
        <v>33</v>
      </c>
      <c r="B191" s="125">
        <v>4</v>
      </c>
      <c r="C191" s="126">
        <v>43307.666666666664</v>
      </c>
      <c r="D191" s="127">
        <v>3.0404015960000002</v>
      </c>
      <c r="E191" s="128">
        <f t="shared" si="27"/>
        <v>1.855375809363637</v>
      </c>
      <c r="F191" s="129">
        <v>1.9608589409999999</v>
      </c>
      <c r="G191" s="130">
        <f t="shared" si="29"/>
        <v>-1.1850257866363632</v>
      </c>
      <c r="H191" s="130">
        <f t="shared" si="31"/>
        <v>4.9480818833636366</v>
      </c>
      <c r="I191" s="122">
        <f t="shared" si="32"/>
        <v>1.1850257866363632</v>
      </c>
      <c r="J191" s="122">
        <f t="shared" si="30"/>
        <v>0</v>
      </c>
      <c r="K191" s="122">
        <f t="shared" si="28"/>
        <v>0</v>
      </c>
      <c r="L191" s="130"/>
      <c r="M191" s="130"/>
      <c r="N191" s="131">
        <v>0</v>
      </c>
      <c r="O191" s="131">
        <v>2.5</v>
      </c>
      <c r="P191" s="140"/>
      <c r="Q191" s="140"/>
    </row>
    <row r="192" spans="1:28" s="141" customFormat="1" x14ac:dyDescent="0.3">
      <c r="A192" s="125">
        <f t="shared" si="35"/>
        <v>34</v>
      </c>
      <c r="B192" s="125">
        <v>4</v>
      </c>
      <c r="C192" s="126">
        <v>43307.6875</v>
      </c>
      <c r="D192" s="127">
        <v>3.077442445</v>
      </c>
      <c r="E192" s="128">
        <f t="shared" si="27"/>
        <v>1.855375809363637</v>
      </c>
      <c r="F192" s="129">
        <v>1.7714309690000001</v>
      </c>
      <c r="G192" s="130">
        <f t="shared" si="29"/>
        <v>-1.222066635636363</v>
      </c>
      <c r="H192" s="130">
        <f t="shared" si="31"/>
        <v>4.3370485655454551</v>
      </c>
      <c r="I192" s="122">
        <f t="shared" si="32"/>
        <v>1.222066635636363</v>
      </c>
      <c r="J192" s="122">
        <f t="shared" si="30"/>
        <v>0</v>
      </c>
      <c r="K192" s="122">
        <f t="shared" si="28"/>
        <v>0</v>
      </c>
      <c r="L192" s="130"/>
      <c r="M192" s="130"/>
      <c r="N192" s="131">
        <v>0</v>
      </c>
      <c r="O192" s="131">
        <v>2.5</v>
      </c>
      <c r="P192" s="140"/>
      <c r="Q192" s="140"/>
    </row>
    <row r="193" spans="1:28" s="141" customFormat="1" x14ac:dyDescent="0.3">
      <c r="A193" s="125">
        <f t="shared" si="35"/>
        <v>35</v>
      </c>
      <c r="B193" s="125">
        <v>4</v>
      </c>
      <c r="C193" s="126">
        <v>43307.708333333336</v>
      </c>
      <c r="D193" s="127">
        <v>3.1236041910000001</v>
      </c>
      <c r="E193" s="128">
        <f t="shared" si="27"/>
        <v>1.855375809363637</v>
      </c>
      <c r="F193" s="129">
        <v>1.1545821430000001</v>
      </c>
      <c r="G193" s="130">
        <f t="shared" si="29"/>
        <v>-1.2682283816363631</v>
      </c>
      <c r="H193" s="130">
        <f t="shared" si="31"/>
        <v>3.7029343747272736</v>
      </c>
      <c r="I193" s="122">
        <f t="shared" si="32"/>
        <v>1.2682283816363631</v>
      </c>
      <c r="J193" s="122">
        <f t="shared" si="30"/>
        <v>0</v>
      </c>
      <c r="K193" s="122">
        <f t="shared" si="28"/>
        <v>0</v>
      </c>
      <c r="L193" s="130"/>
      <c r="M193" s="130"/>
      <c r="N193" s="131">
        <v>0</v>
      </c>
      <c r="O193" s="131">
        <v>2.5</v>
      </c>
      <c r="P193" s="140"/>
      <c r="Q193" s="140"/>
    </row>
    <row r="194" spans="1:28" s="141" customFormat="1" x14ac:dyDescent="0.3">
      <c r="A194" s="125">
        <f t="shared" si="35"/>
        <v>36</v>
      </c>
      <c r="B194" s="125">
        <v>4</v>
      </c>
      <c r="C194" s="126">
        <v>43307.729166666664</v>
      </c>
      <c r="D194" s="127">
        <v>3.1091372050000001</v>
      </c>
      <c r="E194" s="128">
        <f t="shared" si="27"/>
        <v>1.855375809363637</v>
      </c>
      <c r="F194" s="129">
        <v>0.95374614000000002</v>
      </c>
      <c r="G194" s="130">
        <f t="shared" si="29"/>
        <v>-1.2537613956363631</v>
      </c>
      <c r="H194" s="130">
        <f t="shared" si="31"/>
        <v>3.0760536769090923</v>
      </c>
      <c r="I194" s="122">
        <f t="shared" si="32"/>
        <v>1.2537613956363631</v>
      </c>
      <c r="J194" s="122">
        <f t="shared" si="30"/>
        <v>0</v>
      </c>
      <c r="K194" s="122">
        <f t="shared" si="28"/>
        <v>0</v>
      </c>
      <c r="L194" s="130"/>
      <c r="M194" s="130"/>
      <c r="N194" s="131">
        <v>0</v>
      </c>
      <c r="O194" s="131">
        <v>2.5</v>
      </c>
      <c r="P194" s="140"/>
      <c r="Q194" s="140"/>
    </row>
    <row r="195" spans="1:28" s="141" customFormat="1" x14ac:dyDescent="0.3">
      <c r="A195" s="125">
        <f t="shared" si="35"/>
        <v>37</v>
      </c>
      <c r="B195" s="125">
        <v>4</v>
      </c>
      <c r="C195" s="126">
        <v>43307.75</v>
      </c>
      <c r="D195" s="127">
        <v>3.0797057460000001</v>
      </c>
      <c r="E195" s="128">
        <f t="shared" si="27"/>
        <v>1.855375809363637</v>
      </c>
      <c r="F195" s="129">
        <v>0.42437762000000001</v>
      </c>
      <c r="G195" s="130">
        <f t="shared" si="29"/>
        <v>-1.2243299366363631</v>
      </c>
      <c r="H195" s="130">
        <f t="shared" si="31"/>
        <v>2.4638887085909107</v>
      </c>
      <c r="I195" s="122">
        <f t="shared" si="32"/>
        <v>1.2243299366363631</v>
      </c>
      <c r="J195" s="122">
        <f t="shared" si="30"/>
        <v>0</v>
      </c>
      <c r="K195" s="122">
        <f t="shared" si="28"/>
        <v>0</v>
      </c>
      <c r="L195" s="130"/>
      <c r="M195" s="130"/>
      <c r="N195" s="131">
        <v>0</v>
      </c>
      <c r="O195" s="131">
        <v>2.5</v>
      </c>
      <c r="P195" s="140"/>
      <c r="Q195" s="140"/>
    </row>
    <row r="196" spans="1:28" s="141" customFormat="1" x14ac:dyDescent="0.3">
      <c r="A196" s="125">
        <f t="shared" si="35"/>
        <v>38</v>
      </c>
      <c r="B196" s="125">
        <v>4</v>
      </c>
      <c r="C196" s="126">
        <v>43307.770833333336</v>
      </c>
      <c r="D196" s="127">
        <v>3.0261925879999998</v>
      </c>
      <c r="E196" s="128">
        <f t="shared" si="27"/>
        <v>1.855375809363637</v>
      </c>
      <c r="F196" s="129">
        <v>0.410805792</v>
      </c>
      <c r="G196" s="130">
        <f t="shared" si="29"/>
        <v>-1.1708167786363628</v>
      </c>
      <c r="H196" s="130">
        <f t="shared" si="31"/>
        <v>1.8784803192727293</v>
      </c>
      <c r="I196" s="122">
        <f t="shared" si="32"/>
        <v>1.1708167786363628</v>
      </c>
      <c r="J196" s="122">
        <f t="shared" si="30"/>
        <v>0</v>
      </c>
      <c r="K196" s="122">
        <f t="shared" si="28"/>
        <v>0</v>
      </c>
      <c r="L196" s="130"/>
      <c r="M196" s="130"/>
      <c r="N196" s="131">
        <v>0</v>
      </c>
      <c r="O196" s="131">
        <v>2.5</v>
      </c>
      <c r="P196" s="140"/>
      <c r="Q196" s="140"/>
    </row>
    <row r="197" spans="1:28" s="141" customFormat="1" x14ac:dyDescent="0.3">
      <c r="A197" s="125">
        <f t="shared" si="35"/>
        <v>39</v>
      </c>
      <c r="B197" s="125">
        <v>4</v>
      </c>
      <c r="C197" s="126">
        <v>43307.791666666664</v>
      </c>
      <c r="D197" s="127">
        <v>2.919739163</v>
      </c>
      <c r="E197" s="128">
        <f t="shared" si="27"/>
        <v>1.855375809363637</v>
      </c>
      <c r="F197" s="129">
        <v>9.2441648000000001E-2</v>
      </c>
      <c r="G197" s="130">
        <f t="shared" si="29"/>
        <v>-1.064363353636363</v>
      </c>
      <c r="H197" s="130">
        <f t="shared" si="31"/>
        <v>1.3462986424545478</v>
      </c>
      <c r="I197" s="122">
        <f t="shared" si="32"/>
        <v>1.064363353636363</v>
      </c>
      <c r="J197" s="122">
        <f t="shared" si="30"/>
        <v>0</v>
      </c>
      <c r="K197" s="122">
        <f t="shared" si="28"/>
        <v>0</v>
      </c>
      <c r="L197" s="130"/>
      <c r="M197" s="130"/>
      <c r="N197" s="131">
        <v>0</v>
      </c>
      <c r="O197" s="131">
        <v>2.5</v>
      </c>
      <c r="P197" s="140"/>
      <c r="Q197" s="140"/>
    </row>
    <row r="198" spans="1:28" s="141" customFormat="1" x14ac:dyDescent="0.3">
      <c r="A198" s="125">
        <f t="shared" si="35"/>
        <v>40</v>
      </c>
      <c r="B198" s="125">
        <v>4</v>
      </c>
      <c r="C198" s="126">
        <v>43307.8125</v>
      </c>
      <c r="D198" s="127">
        <v>2.8761650940000001</v>
      </c>
      <c r="E198" s="128">
        <f t="shared" si="27"/>
        <v>1.855375809363637</v>
      </c>
      <c r="F198" s="129">
        <v>8.2404613000000002E-2</v>
      </c>
      <c r="G198" s="130">
        <f t="shared" si="29"/>
        <v>-1.0207892846363631</v>
      </c>
      <c r="H198" s="130">
        <f t="shared" si="31"/>
        <v>0.83590400013636623</v>
      </c>
      <c r="I198" s="122">
        <f t="shared" si="32"/>
        <v>1.0207892846363631</v>
      </c>
      <c r="J198" s="122">
        <f t="shared" si="30"/>
        <v>0</v>
      </c>
      <c r="K198" s="122">
        <f t="shared" si="28"/>
        <v>0</v>
      </c>
      <c r="L198" s="130"/>
      <c r="M198" s="130"/>
      <c r="N198" s="131">
        <v>0</v>
      </c>
      <c r="O198" s="131">
        <v>2.5</v>
      </c>
      <c r="P198" s="140"/>
      <c r="Q198" s="140"/>
    </row>
    <row r="199" spans="1:28" s="141" customFormat="1" x14ac:dyDescent="0.3">
      <c r="A199" s="142">
        <f t="shared" si="35"/>
        <v>41</v>
      </c>
      <c r="B199" s="142">
        <v>4</v>
      </c>
      <c r="C199" s="143">
        <v>43307.833333333336</v>
      </c>
      <c r="D199" s="144">
        <v>2.768338264</v>
      </c>
      <c r="E199" s="145">
        <f t="shared" si="27"/>
        <v>1.855375809363637</v>
      </c>
      <c r="F199" s="146">
        <v>5.3364930000000003E-3</v>
      </c>
      <c r="G199" s="130">
        <f t="shared" si="29"/>
        <v>-0.91296245463636305</v>
      </c>
      <c r="H199" s="130">
        <f t="shared" si="31"/>
        <v>0.37942277281818471</v>
      </c>
      <c r="I199" s="122">
        <f t="shared" si="32"/>
        <v>0.91296245463636305</v>
      </c>
      <c r="J199" s="122">
        <f t="shared" si="30"/>
        <v>0</v>
      </c>
      <c r="K199" s="122">
        <f t="shared" si="28"/>
        <v>0</v>
      </c>
      <c r="L199" s="147"/>
      <c r="M199" s="147"/>
      <c r="N199" s="148">
        <v>0</v>
      </c>
      <c r="O199" s="148">
        <v>2.5</v>
      </c>
      <c r="P199" s="140"/>
      <c r="Q199" s="140"/>
    </row>
    <row r="200" spans="1:28" s="151" customFormat="1" ht="15" thickBot="1" x14ac:dyDescent="0.35">
      <c r="A200" s="132">
        <f t="shared" si="35"/>
        <v>42</v>
      </c>
      <c r="B200" s="132">
        <v>4</v>
      </c>
      <c r="C200" s="133">
        <v>43307.854166666664</v>
      </c>
      <c r="D200" s="134">
        <v>2.614222759</v>
      </c>
      <c r="E200" s="135">
        <f t="shared" si="27"/>
        <v>1.8553772133636306</v>
      </c>
      <c r="F200" s="136">
        <v>5.3364930000000003E-3</v>
      </c>
      <c r="G200" s="137">
        <f t="shared" si="29"/>
        <v>-0.75884554563636941</v>
      </c>
      <c r="H200" s="137">
        <f t="shared" si="31"/>
        <v>0</v>
      </c>
      <c r="I200" s="138">
        <f t="shared" si="32"/>
        <v>0.75884554563636941</v>
      </c>
      <c r="J200" s="138">
        <f t="shared" si="30"/>
        <v>0</v>
      </c>
      <c r="K200" s="138">
        <f t="shared" si="28"/>
        <v>0</v>
      </c>
      <c r="L200" s="137"/>
      <c r="M200" s="137"/>
      <c r="N200" s="139">
        <v>0</v>
      </c>
      <c r="O200" s="139">
        <v>2.5</v>
      </c>
      <c r="P200" s="149"/>
      <c r="Q200" s="149"/>
      <c r="R200" s="150"/>
      <c r="S200" s="150"/>
      <c r="T200" s="150"/>
      <c r="U200" s="150"/>
      <c r="V200" s="150"/>
      <c r="W200" s="150"/>
      <c r="X200" s="150"/>
      <c r="Y200" s="150"/>
      <c r="Z200" s="150"/>
      <c r="AA200" s="150"/>
      <c r="AB200" s="150"/>
    </row>
    <row r="201" spans="1:28" x14ac:dyDescent="0.3">
      <c r="A201" s="30">
        <f t="shared" si="35"/>
        <v>43</v>
      </c>
      <c r="B201" s="30">
        <v>4</v>
      </c>
      <c r="C201" s="24">
        <v>43307.875</v>
      </c>
      <c r="D201" s="25">
        <v>2.6057340450000002</v>
      </c>
      <c r="E201" s="26">
        <f t="shared" si="27"/>
        <v>2.6057340450000002</v>
      </c>
      <c r="F201" s="31">
        <v>5.3364930000000003E-3</v>
      </c>
      <c r="G201" s="59">
        <f t="shared" si="29"/>
        <v>0</v>
      </c>
      <c r="H201" s="59">
        <f t="shared" si="31"/>
        <v>0</v>
      </c>
      <c r="I201" s="46">
        <f t="shared" si="32"/>
        <v>0</v>
      </c>
      <c r="J201" s="32">
        <f t="shared" si="30"/>
        <v>0</v>
      </c>
      <c r="K201" s="32">
        <f t="shared" si="28"/>
        <v>0</v>
      </c>
      <c r="L201" s="27"/>
      <c r="M201" s="27"/>
      <c r="N201" s="23">
        <v>0</v>
      </c>
      <c r="O201" s="23">
        <v>0</v>
      </c>
      <c r="P201" s="1"/>
      <c r="Q201" s="1"/>
    </row>
    <row r="202" spans="1:28" x14ac:dyDescent="0.3">
      <c r="A202" s="28">
        <f t="shared" si="35"/>
        <v>44</v>
      </c>
      <c r="B202" s="28">
        <v>4</v>
      </c>
      <c r="C202" s="11">
        <v>43307.895833333336</v>
      </c>
      <c r="D202" s="13">
        <v>2.4085157189999999</v>
      </c>
      <c r="E202" s="14">
        <f t="shared" si="27"/>
        <v>2.4085157189999999</v>
      </c>
      <c r="F202" s="12">
        <v>5.3364930000000003E-3</v>
      </c>
      <c r="G202" s="9">
        <f t="shared" si="29"/>
        <v>0</v>
      </c>
      <c r="H202" s="9">
        <f t="shared" si="31"/>
        <v>0</v>
      </c>
      <c r="I202" s="47">
        <f t="shared" si="32"/>
        <v>0</v>
      </c>
      <c r="J202" s="8">
        <f t="shared" si="30"/>
        <v>0</v>
      </c>
      <c r="K202" s="8">
        <f t="shared" si="28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8">
        <f t="shared" si="35"/>
        <v>45</v>
      </c>
      <c r="B203" s="28">
        <v>4</v>
      </c>
      <c r="C203" s="11">
        <v>43307.916666666664</v>
      </c>
      <c r="D203" s="13">
        <v>2.1611400559999998</v>
      </c>
      <c r="E203" s="14">
        <f t="shared" si="27"/>
        <v>2.1611400559999998</v>
      </c>
      <c r="F203" s="12">
        <v>5.3364930000000003E-3</v>
      </c>
      <c r="G203" s="9">
        <f t="shared" si="29"/>
        <v>0</v>
      </c>
      <c r="H203" s="9">
        <f t="shared" si="31"/>
        <v>0</v>
      </c>
      <c r="I203" s="47">
        <f t="shared" si="32"/>
        <v>0</v>
      </c>
      <c r="J203" s="8">
        <f t="shared" si="30"/>
        <v>0</v>
      </c>
      <c r="K203" s="8">
        <f t="shared" si="28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8">
        <f t="shared" si="35"/>
        <v>46</v>
      </c>
      <c r="B204" s="28">
        <v>4</v>
      </c>
      <c r="C204" s="11">
        <v>43307.9375</v>
      </c>
      <c r="D204" s="13">
        <v>1.910334253</v>
      </c>
      <c r="E204" s="14">
        <f t="shared" si="27"/>
        <v>1.910334253</v>
      </c>
      <c r="F204" s="12">
        <v>5.3364930000000003E-3</v>
      </c>
      <c r="G204" s="9">
        <f t="shared" si="29"/>
        <v>0</v>
      </c>
      <c r="H204" s="9">
        <f t="shared" si="31"/>
        <v>0</v>
      </c>
      <c r="I204" s="47">
        <f t="shared" si="32"/>
        <v>0</v>
      </c>
      <c r="J204" s="8">
        <f t="shared" si="30"/>
        <v>0</v>
      </c>
      <c r="K204" s="8">
        <f t="shared" si="28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9">
        <f t="shared" si="35"/>
        <v>47</v>
      </c>
      <c r="B205" s="29">
        <v>4</v>
      </c>
      <c r="C205" s="18">
        <v>43307.958333333336</v>
      </c>
      <c r="D205" s="19">
        <v>1.8047480220000001</v>
      </c>
      <c r="E205" s="20">
        <f t="shared" si="27"/>
        <v>1.8047480220000001</v>
      </c>
      <c r="F205" s="21">
        <v>1.831472E-3</v>
      </c>
      <c r="G205" s="60">
        <f t="shared" si="29"/>
        <v>0</v>
      </c>
      <c r="H205" s="60">
        <f t="shared" si="31"/>
        <v>0</v>
      </c>
      <c r="I205" s="47">
        <f t="shared" si="32"/>
        <v>0</v>
      </c>
      <c r="J205" s="8">
        <f t="shared" si="30"/>
        <v>0</v>
      </c>
      <c r="K205" s="33">
        <f t="shared" si="28"/>
        <v>0</v>
      </c>
      <c r="L205" s="22"/>
      <c r="M205" s="22"/>
      <c r="N205" s="17">
        <v>0</v>
      </c>
      <c r="O205" s="17">
        <v>0</v>
      </c>
      <c r="P205" s="1"/>
      <c r="Q205" s="1"/>
    </row>
    <row r="206" spans="1:28" s="72" customFormat="1" ht="15" thickBot="1" x14ac:dyDescent="0.35">
      <c r="A206" s="61">
        <f t="shared" si="35"/>
        <v>48</v>
      </c>
      <c r="B206" s="61">
        <v>4</v>
      </c>
      <c r="C206" s="62">
        <v>43307.979166666664</v>
      </c>
      <c r="D206" s="63">
        <v>1.70698478</v>
      </c>
      <c r="E206" s="64">
        <f t="shared" si="27"/>
        <v>1.70698478</v>
      </c>
      <c r="F206" s="65">
        <v>1.831472E-3</v>
      </c>
      <c r="G206" s="66">
        <f t="shared" si="29"/>
        <v>0</v>
      </c>
      <c r="H206" s="66">
        <f t="shared" si="31"/>
        <v>0</v>
      </c>
      <c r="I206" s="67">
        <f t="shared" si="32"/>
        <v>0</v>
      </c>
      <c r="J206" s="68">
        <f t="shared" si="30"/>
        <v>0</v>
      </c>
      <c r="K206" s="68">
        <f t="shared" si="28"/>
        <v>0</v>
      </c>
      <c r="L206" s="69"/>
      <c r="M206" s="69"/>
      <c r="N206" s="70">
        <v>0</v>
      </c>
      <c r="O206" s="70">
        <v>0</v>
      </c>
      <c r="P206" s="71"/>
      <c r="Q206" s="71"/>
    </row>
    <row r="207" spans="1:28" s="115" customFormat="1" x14ac:dyDescent="0.3">
      <c r="A207" s="106">
        <v>1</v>
      </c>
      <c r="B207" s="106">
        <v>5</v>
      </c>
      <c r="C207" s="107">
        <v>43308</v>
      </c>
      <c r="D207" s="108">
        <v>1.7165617099999999</v>
      </c>
      <c r="E207" s="109">
        <f t="shared" ref="E207:E270" si="36">D207-J207-I207</f>
        <v>1.7165617099999999</v>
      </c>
      <c r="F207" s="110">
        <v>1.831472E-3</v>
      </c>
      <c r="G207" s="111">
        <f t="shared" si="29"/>
        <v>0</v>
      </c>
      <c r="H207" s="111">
        <v>0</v>
      </c>
      <c r="I207" s="112">
        <f t="shared" si="32"/>
        <v>0</v>
      </c>
      <c r="J207" s="112">
        <f t="shared" si="30"/>
        <v>0</v>
      </c>
      <c r="K207" s="112">
        <f t="shared" ref="K207:K270" si="37">IF(A207&lt;&gt;31,0,-2*((6-H206+((J207*0.5)))))</f>
        <v>0</v>
      </c>
      <c r="L207" s="112">
        <f t="shared" ref="L207:L237" si="38">MIN(J207,F207)</f>
        <v>0</v>
      </c>
      <c r="M207" s="112">
        <f>J207-L207</f>
        <v>0</v>
      </c>
      <c r="N207" s="113">
        <v>-2.5</v>
      </c>
      <c r="O207" s="113">
        <v>0</v>
      </c>
      <c r="P207" s="114"/>
      <c r="Q207" s="114"/>
    </row>
    <row r="208" spans="1:28" x14ac:dyDescent="0.3">
      <c r="A208" s="28">
        <f>A207+1</f>
        <v>2</v>
      </c>
      <c r="B208" s="28">
        <v>5</v>
      </c>
      <c r="C208" s="11">
        <v>43308.020833333336</v>
      </c>
      <c r="D208" s="13">
        <v>1.64595582</v>
      </c>
      <c r="E208" s="14">
        <f t="shared" si="36"/>
        <v>1.64595582</v>
      </c>
      <c r="F208" s="12">
        <v>1.831472E-3</v>
      </c>
      <c r="G208" s="9">
        <f t="shared" ref="G208:G271" si="39">-SUM(I208,J208,K208)</f>
        <v>0</v>
      </c>
      <c r="H208" s="9">
        <f t="shared" si="31"/>
        <v>0</v>
      </c>
      <c r="I208" s="47">
        <f t="shared" si="32"/>
        <v>0</v>
      </c>
      <c r="J208" s="8">
        <f t="shared" ref="J208:J271" si="40">IF(F208&gt;VLOOKUP($B$16,$B$2:$F$9,5,FALSE),MAX(N208,-F208*(VLOOKUP(B208,$B$2:$E$9,4,FALSE)),-2*(6-H207),-(VLOOKUP(B208,$B$2:$G$9,6,FALSE)-D208)),0)</f>
        <v>0</v>
      </c>
      <c r="K208" s="8">
        <f t="shared" si="37"/>
        <v>0</v>
      </c>
      <c r="L208" s="8">
        <f t="shared" si="38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8">
        <f t="shared" ref="A209:A254" si="42">A208+1</f>
        <v>3</v>
      </c>
      <c r="B209" s="28">
        <v>5</v>
      </c>
      <c r="C209" s="11">
        <v>43308.041666666664</v>
      </c>
      <c r="D209" s="13">
        <v>1.565598748</v>
      </c>
      <c r="E209" s="14">
        <f t="shared" si="36"/>
        <v>1.565598748</v>
      </c>
      <c r="F209" s="12">
        <v>1.831472E-3</v>
      </c>
      <c r="G209" s="9">
        <f t="shared" si="39"/>
        <v>0</v>
      </c>
      <c r="H209" s="9">
        <f t="shared" ref="H209:H272" si="43">H208+((G209*0.5))</f>
        <v>0</v>
      </c>
      <c r="I209" s="47">
        <f t="shared" ref="I209:I272" si="44">MAX(0,MIN(O209,H208*2,(D209-VLOOKUP(B209,$B$2:$D$9,3,FALSE))))</f>
        <v>0</v>
      </c>
      <c r="J209" s="8">
        <f t="shared" si="40"/>
        <v>0</v>
      </c>
      <c r="K209" s="8">
        <f t="shared" si="37"/>
        <v>0</v>
      </c>
      <c r="L209" s="8">
        <f t="shared" si="38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3">
      <c r="A210" s="28">
        <f t="shared" si="42"/>
        <v>4</v>
      </c>
      <c r="B210" s="28">
        <v>5</v>
      </c>
      <c r="C210" s="11">
        <v>43308.0625</v>
      </c>
      <c r="D210" s="13">
        <v>1.526511824</v>
      </c>
      <c r="E210" s="14">
        <f t="shared" si="36"/>
        <v>1.526511824</v>
      </c>
      <c r="F210" s="12">
        <v>1.831472E-3</v>
      </c>
      <c r="G210" s="9">
        <f t="shared" si="39"/>
        <v>0</v>
      </c>
      <c r="H210" s="9">
        <f t="shared" si="43"/>
        <v>0</v>
      </c>
      <c r="I210" s="47">
        <f t="shared" si="44"/>
        <v>0</v>
      </c>
      <c r="J210" s="8">
        <f t="shared" si="40"/>
        <v>0</v>
      </c>
      <c r="K210" s="8">
        <f t="shared" si="37"/>
        <v>0</v>
      </c>
      <c r="L210" s="8">
        <f t="shared" si="38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3">
      <c r="A211" s="28">
        <f t="shared" si="42"/>
        <v>5</v>
      </c>
      <c r="B211" s="28">
        <v>5</v>
      </c>
      <c r="C211" s="11">
        <v>43308.083333333336</v>
      </c>
      <c r="D211" s="13">
        <v>1.516453802</v>
      </c>
      <c r="E211" s="14">
        <f t="shared" si="36"/>
        <v>1.516453802</v>
      </c>
      <c r="F211" s="12">
        <v>1.831472E-3</v>
      </c>
      <c r="G211" s="9">
        <f t="shared" si="39"/>
        <v>0</v>
      </c>
      <c r="H211" s="9">
        <f t="shared" si="43"/>
        <v>0</v>
      </c>
      <c r="I211" s="47">
        <f t="shared" si="44"/>
        <v>0</v>
      </c>
      <c r="J211" s="8">
        <f t="shared" si="40"/>
        <v>0</v>
      </c>
      <c r="K211" s="8">
        <f t="shared" si="37"/>
        <v>0</v>
      </c>
      <c r="L211" s="8">
        <f t="shared" si="38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3">
      <c r="A212" s="28">
        <f t="shared" si="42"/>
        <v>6</v>
      </c>
      <c r="B212" s="28">
        <v>5</v>
      </c>
      <c r="C212" s="11">
        <v>43308.104166666664</v>
      </c>
      <c r="D212" s="13">
        <v>1.4834369060000001</v>
      </c>
      <c r="E212" s="14">
        <f t="shared" si="36"/>
        <v>1.4834369060000001</v>
      </c>
      <c r="F212" s="12">
        <v>1.831472E-3</v>
      </c>
      <c r="G212" s="9">
        <f t="shared" si="39"/>
        <v>0</v>
      </c>
      <c r="H212" s="9">
        <f t="shared" si="43"/>
        <v>0</v>
      </c>
      <c r="I212" s="47">
        <f t="shared" si="44"/>
        <v>0</v>
      </c>
      <c r="J212" s="8">
        <f t="shared" si="40"/>
        <v>0</v>
      </c>
      <c r="K212" s="8">
        <f t="shared" si="37"/>
        <v>0</v>
      </c>
      <c r="L212" s="8">
        <f t="shared" si="38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3">
      <c r="A213" s="28">
        <f t="shared" si="42"/>
        <v>7</v>
      </c>
      <c r="B213" s="28">
        <v>5</v>
      </c>
      <c r="C213" s="11">
        <v>43308.125</v>
      </c>
      <c r="D213" s="13">
        <v>1.4843148020000001</v>
      </c>
      <c r="E213" s="14">
        <f t="shared" si="36"/>
        <v>1.4843148020000001</v>
      </c>
      <c r="F213" s="12">
        <v>1.831472E-3</v>
      </c>
      <c r="G213" s="9">
        <f t="shared" si="39"/>
        <v>0</v>
      </c>
      <c r="H213" s="9">
        <f t="shared" si="43"/>
        <v>0</v>
      </c>
      <c r="I213" s="47">
        <f t="shared" si="44"/>
        <v>0</v>
      </c>
      <c r="J213" s="8">
        <f t="shared" si="40"/>
        <v>0</v>
      </c>
      <c r="K213" s="8">
        <f t="shared" si="37"/>
        <v>0</v>
      </c>
      <c r="L213" s="8">
        <f t="shared" si="38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3">
      <c r="A214" s="28">
        <f t="shared" si="42"/>
        <v>8</v>
      </c>
      <c r="B214" s="28">
        <v>5</v>
      </c>
      <c r="C214" s="11">
        <v>43308.145833333336</v>
      </c>
      <c r="D214" s="13">
        <v>1.4548538499999999</v>
      </c>
      <c r="E214" s="14">
        <f t="shared" si="36"/>
        <v>1.4548538499999999</v>
      </c>
      <c r="F214" s="12">
        <v>1.831472E-3</v>
      </c>
      <c r="G214" s="9">
        <f t="shared" si="39"/>
        <v>0</v>
      </c>
      <c r="H214" s="9">
        <f t="shared" si="43"/>
        <v>0</v>
      </c>
      <c r="I214" s="47">
        <f t="shared" si="44"/>
        <v>0</v>
      </c>
      <c r="J214" s="8">
        <f t="shared" si="40"/>
        <v>0</v>
      </c>
      <c r="K214" s="8">
        <f t="shared" si="37"/>
        <v>0</v>
      </c>
      <c r="L214" s="8">
        <f t="shared" si="38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3">
      <c r="A215" s="28">
        <f t="shared" si="42"/>
        <v>9</v>
      </c>
      <c r="B215" s="28">
        <v>5</v>
      </c>
      <c r="C215" s="11">
        <v>43308.166666666664</v>
      </c>
      <c r="D215" s="13">
        <v>1.515329261</v>
      </c>
      <c r="E215" s="14">
        <f t="shared" si="36"/>
        <v>1.515329261</v>
      </c>
      <c r="F215" s="12">
        <v>1.831472E-3</v>
      </c>
      <c r="G215" s="9">
        <f t="shared" si="39"/>
        <v>0</v>
      </c>
      <c r="H215" s="9">
        <f t="shared" si="43"/>
        <v>0</v>
      </c>
      <c r="I215" s="47">
        <f t="shared" si="44"/>
        <v>0</v>
      </c>
      <c r="J215" s="8">
        <f t="shared" si="40"/>
        <v>0</v>
      </c>
      <c r="K215" s="8">
        <f t="shared" si="37"/>
        <v>0</v>
      </c>
      <c r="L215" s="8">
        <f t="shared" si="38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3">
      <c r="A216" s="28">
        <f t="shared" si="42"/>
        <v>10</v>
      </c>
      <c r="B216" s="28">
        <v>5</v>
      </c>
      <c r="C216" s="11">
        <v>43308.1875</v>
      </c>
      <c r="D216" s="13">
        <v>1.632531167</v>
      </c>
      <c r="E216" s="14">
        <f t="shared" si="36"/>
        <v>1.632531167</v>
      </c>
      <c r="F216" s="12">
        <v>1.831472E-3</v>
      </c>
      <c r="G216" s="9">
        <f t="shared" si="39"/>
        <v>0</v>
      </c>
      <c r="H216" s="9">
        <f t="shared" si="43"/>
        <v>0</v>
      </c>
      <c r="I216" s="47">
        <f t="shared" si="44"/>
        <v>0</v>
      </c>
      <c r="J216" s="8">
        <f t="shared" si="40"/>
        <v>0</v>
      </c>
      <c r="K216" s="8">
        <f t="shared" si="37"/>
        <v>0</v>
      </c>
      <c r="L216" s="8">
        <f t="shared" si="38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3">
      <c r="A217" s="28">
        <f t="shared" si="42"/>
        <v>11</v>
      </c>
      <c r="B217" s="28">
        <v>5</v>
      </c>
      <c r="C217" s="11">
        <v>43308.208333333336</v>
      </c>
      <c r="D217" s="13">
        <v>1.9388243089999999</v>
      </c>
      <c r="E217" s="14">
        <f t="shared" si="36"/>
        <v>1.9388243089999999</v>
      </c>
      <c r="F217" s="12">
        <v>0.196674556</v>
      </c>
      <c r="G217" s="9">
        <f t="shared" si="39"/>
        <v>0</v>
      </c>
      <c r="H217" s="9">
        <f t="shared" si="43"/>
        <v>0</v>
      </c>
      <c r="I217" s="47">
        <f t="shared" si="44"/>
        <v>0</v>
      </c>
      <c r="J217" s="8">
        <f t="shared" si="40"/>
        <v>0</v>
      </c>
      <c r="K217" s="8">
        <f t="shared" si="37"/>
        <v>0</v>
      </c>
      <c r="L217" s="8">
        <f t="shared" si="38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3">
      <c r="A218" s="28">
        <f t="shared" si="42"/>
        <v>12</v>
      </c>
      <c r="B218" s="28">
        <v>5</v>
      </c>
      <c r="C218" s="11">
        <v>43308.229166666664</v>
      </c>
      <c r="D218" s="13">
        <v>2.2258448369999999</v>
      </c>
      <c r="E218" s="14">
        <f t="shared" si="36"/>
        <v>2.2258448369999999</v>
      </c>
      <c r="F218" s="12">
        <v>0.196674556</v>
      </c>
      <c r="G218" s="9">
        <f t="shared" si="39"/>
        <v>0</v>
      </c>
      <c r="H218" s="9">
        <f t="shared" si="43"/>
        <v>0</v>
      </c>
      <c r="I218" s="47">
        <f t="shared" si="44"/>
        <v>0</v>
      </c>
      <c r="J218" s="8">
        <f t="shared" si="40"/>
        <v>0</v>
      </c>
      <c r="K218" s="8">
        <f t="shared" si="37"/>
        <v>0</v>
      </c>
      <c r="L218" s="8">
        <f t="shared" si="38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3">
      <c r="A219" s="28">
        <f t="shared" si="42"/>
        <v>13</v>
      </c>
      <c r="B219" s="28">
        <v>5</v>
      </c>
      <c r="C219" s="11">
        <v>43308.25</v>
      </c>
      <c r="D219" s="13">
        <v>2.5505628250000001</v>
      </c>
      <c r="E219" s="14">
        <f t="shared" si="36"/>
        <v>2.5505628250000001</v>
      </c>
      <c r="F219" s="12">
        <v>0.38428458599999998</v>
      </c>
      <c r="G219" s="9">
        <f t="shared" si="39"/>
        <v>0</v>
      </c>
      <c r="H219" s="9">
        <f t="shared" si="43"/>
        <v>0</v>
      </c>
      <c r="I219" s="47">
        <f t="shared" si="44"/>
        <v>0</v>
      </c>
      <c r="J219" s="8">
        <f t="shared" si="40"/>
        <v>0</v>
      </c>
      <c r="K219" s="8">
        <f t="shared" si="37"/>
        <v>0</v>
      </c>
      <c r="L219" s="8">
        <f t="shared" si="38"/>
        <v>0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3">
      <c r="A220" s="28">
        <f t="shared" si="42"/>
        <v>14</v>
      </c>
      <c r="B220" s="28">
        <v>5</v>
      </c>
      <c r="C220" s="11">
        <v>43308.270833333336</v>
      </c>
      <c r="D220" s="13">
        <v>2.695242973</v>
      </c>
      <c r="E220" s="14">
        <f t="shared" si="36"/>
        <v>2.695242973</v>
      </c>
      <c r="F220" s="12">
        <v>0.55863750000000001</v>
      </c>
      <c r="G220" s="9">
        <f t="shared" si="39"/>
        <v>0</v>
      </c>
      <c r="H220" s="9">
        <f t="shared" si="43"/>
        <v>0</v>
      </c>
      <c r="I220" s="47">
        <f t="shared" si="44"/>
        <v>0</v>
      </c>
      <c r="J220" s="8">
        <f t="shared" si="40"/>
        <v>0</v>
      </c>
      <c r="K220" s="8">
        <f t="shared" si="37"/>
        <v>0</v>
      </c>
      <c r="L220" s="8">
        <f t="shared" si="38"/>
        <v>0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3">
      <c r="A221" s="28">
        <f t="shared" si="42"/>
        <v>15</v>
      </c>
      <c r="B221" s="28">
        <v>5</v>
      </c>
      <c r="C221" s="11">
        <v>43308.291666666664</v>
      </c>
      <c r="D221" s="13">
        <v>2.7254347000000001</v>
      </c>
      <c r="E221" s="14">
        <f t="shared" si="36"/>
        <v>2.7254347000000001</v>
      </c>
      <c r="F221" s="12">
        <v>0.97047066699999995</v>
      </c>
      <c r="G221" s="9">
        <f t="shared" si="39"/>
        <v>0</v>
      </c>
      <c r="H221" s="9">
        <f t="shared" si="43"/>
        <v>0</v>
      </c>
      <c r="I221" s="47">
        <f t="shared" si="44"/>
        <v>0</v>
      </c>
      <c r="J221" s="8">
        <f t="shared" si="40"/>
        <v>0</v>
      </c>
      <c r="K221" s="8">
        <f t="shared" si="37"/>
        <v>0</v>
      </c>
      <c r="L221" s="8">
        <f t="shared" si="38"/>
        <v>0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3">
      <c r="A222" s="28">
        <f t="shared" si="42"/>
        <v>16</v>
      </c>
      <c r="B222" s="28">
        <v>5</v>
      </c>
      <c r="C222" s="11">
        <v>43308.3125</v>
      </c>
      <c r="D222" s="13">
        <v>2.703791866</v>
      </c>
      <c r="E222" s="14">
        <f t="shared" si="36"/>
        <v>3.3813238349000003</v>
      </c>
      <c r="F222" s="12">
        <v>1.133478999</v>
      </c>
      <c r="G222" s="9">
        <f t="shared" si="39"/>
        <v>0.67753196890000034</v>
      </c>
      <c r="H222" s="9">
        <f t="shared" si="43"/>
        <v>0.33876598445000017</v>
      </c>
      <c r="I222" s="47">
        <f t="shared" si="44"/>
        <v>0</v>
      </c>
      <c r="J222" s="8">
        <f t="shared" si="40"/>
        <v>-0.67753196890000034</v>
      </c>
      <c r="K222" s="8">
        <f t="shared" si="37"/>
        <v>0</v>
      </c>
      <c r="L222" s="8">
        <f t="shared" si="38"/>
        <v>-0.67753196890000034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3">
      <c r="A223" s="28">
        <f t="shared" si="42"/>
        <v>17</v>
      </c>
      <c r="B223" s="28">
        <v>5</v>
      </c>
      <c r="C223" s="11">
        <v>43308.333333333336</v>
      </c>
      <c r="D223" s="13">
        <v>2.6831395640000002</v>
      </c>
      <c r="E223" s="14">
        <f t="shared" si="36"/>
        <v>3.3813238349000003</v>
      </c>
      <c r="F223" s="12">
        <v>1.3168790340000001</v>
      </c>
      <c r="G223" s="9">
        <f t="shared" si="39"/>
        <v>0.69818427090000013</v>
      </c>
      <c r="H223" s="9">
        <f t="shared" si="43"/>
        <v>0.68785811990000023</v>
      </c>
      <c r="I223" s="47">
        <f t="shared" si="44"/>
        <v>0</v>
      </c>
      <c r="J223" s="8">
        <f t="shared" si="40"/>
        <v>-0.69818427090000013</v>
      </c>
      <c r="K223" s="8">
        <f t="shared" si="37"/>
        <v>0</v>
      </c>
      <c r="L223" s="8">
        <f t="shared" si="38"/>
        <v>-0.69818427090000013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3">
      <c r="A224" s="28">
        <f t="shared" si="42"/>
        <v>18</v>
      </c>
      <c r="B224" s="28">
        <v>5</v>
      </c>
      <c r="C224" s="11">
        <v>43308.354166666664</v>
      </c>
      <c r="D224" s="13">
        <v>2.6499164199999998</v>
      </c>
      <c r="E224" s="14">
        <f t="shared" si="36"/>
        <v>3.3813238349000003</v>
      </c>
      <c r="F224" s="12">
        <v>1.5541993380000001</v>
      </c>
      <c r="G224" s="9">
        <f t="shared" si="39"/>
        <v>0.7314074149000005</v>
      </c>
      <c r="H224" s="9">
        <f t="shared" si="43"/>
        <v>1.0535618273500005</v>
      </c>
      <c r="I224" s="47">
        <f t="shared" si="44"/>
        <v>0</v>
      </c>
      <c r="J224" s="8">
        <f t="shared" si="40"/>
        <v>-0.7314074149000005</v>
      </c>
      <c r="K224" s="8">
        <f t="shared" si="37"/>
        <v>0</v>
      </c>
      <c r="L224" s="8">
        <f t="shared" si="38"/>
        <v>-0.7314074149000005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3">
      <c r="A225" s="28">
        <f t="shared" si="42"/>
        <v>19</v>
      </c>
      <c r="B225" s="28">
        <v>5</v>
      </c>
      <c r="C225" s="11">
        <v>43308.375</v>
      </c>
      <c r="D225" s="13">
        <v>2.591374879</v>
      </c>
      <c r="E225" s="14">
        <f t="shared" si="36"/>
        <v>3.3813238349000003</v>
      </c>
      <c r="F225" s="12">
        <v>2.1940832139999999</v>
      </c>
      <c r="G225" s="9">
        <f t="shared" si="39"/>
        <v>0.78994895590000036</v>
      </c>
      <c r="H225" s="9">
        <f t="shared" si="43"/>
        <v>1.4485363053000007</v>
      </c>
      <c r="I225" s="47">
        <f t="shared" si="44"/>
        <v>0</v>
      </c>
      <c r="J225" s="8">
        <f t="shared" si="40"/>
        <v>-0.78994895590000036</v>
      </c>
      <c r="K225" s="8">
        <f t="shared" si="37"/>
        <v>0</v>
      </c>
      <c r="L225" s="8">
        <f t="shared" si="38"/>
        <v>-0.78994895590000036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3">
      <c r="A226" s="28">
        <f t="shared" si="42"/>
        <v>20</v>
      </c>
      <c r="B226" s="28">
        <v>5</v>
      </c>
      <c r="C226" s="11">
        <v>43308.395833333336</v>
      </c>
      <c r="D226" s="13">
        <v>2.5499498150000002</v>
      </c>
      <c r="E226" s="14">
        <f t="shared" si="36"/>
        <v>3.3813238349000003</v>
      </c>
      <c r="F226" s="12">
        <v>2.3110649589999999</v>
      </c>
      <c r="G226" s="9">
        <f t="shared" si="39"/>
        <v>0.83137401990000015</v>
      </c>
      <c r="H226" s="9">
        <f t="shared" si="43"/>
        <v>1.8642233152500007</v>
      </c>
      <c r="I226" s="47">
        <f t="shared" si="44"/>
        <v>0</v>
      </c>
      <c r="J226" s="8">
        <f t="shared" si="40"/>
        <v>-0.83137401990000015</v>
      </c>
      <c r="K226" s="8">
        <f t="shared" si="37"/>
        <v>0</v>
      </c>
      <c r="L226" s="8">
        <f t="shared" si="38"/>
        <v>-0.83137401990000015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3">
      <c r="A227" s="28">
        <f t="shared" si="42"/>
        <v>21</v>
      </c>
      <c r="B227" s="28">
        <v>5</v>
      </c>
      <c r="C227" s="11">
        <v>43308.416666666664</v>
      </c>
      <c r="D227" s="13">
        <v>2.6383646839999999</v>
      </c>
      <c r="E227" s="14">
        <f t="shared" si="36"/>
        <v>3.3813238349000003</v>
      </c>
      <c r="F227" s="12">
        <v>1.9581931829999999</v>
      </c>
      <c r="G227" s="9">
        <f t="shared" si="39"/>
        <v>0.74295915090000042</v>
      </c>
      <c r="H227" s="9">
        <f t="shared" si="43"/>
        <v>2.2357028907000007</v>
      </c>
      <c r="I227" s="47">
        <f t="shared" si="44"/>
        <v>0</v>
      </c>
      <c r="J227" s="8">
        <f t="shared" si="40"/>
        <v>-0.74295915090000042</v>
      </c>
      <c r="K227" s="8">
        <f t="shared" si="37"/>
        <v>0</v>
      </c>
      <c r="L227" s="8">
        <f t="shared" si="38"/>
        <v>-0.74295915090000042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3">
      <c r="A228" s="28">
        <f t="shared" si="42"/>
        <v>22</v>
      </c>
      <c r="B228" s="28">
        <v>5</v>
      </c>
      <c r="C228" s="11">
        <v>43308.4375</v>
      </c>
      <c r="D228" s="13">
        <v>2.6048345949999998</v>
      </c>
      <c r="E228" s="14">
        <f t="shared" si="36"/>
        <v>3.3813238349000003</v>
      </c>
      <c r="F228" s="12">
        <v>2.0227422709999998</v>
      </c>
      <c r="G228" s="9">
        <f t="shared" si="39"/>
        <v>0.77648923990000052</v>
      </c>
      <c r="H228" s="9">
        <f t="shared" si="43"/>
        <v>2.6239475106500008</v>
      </c>
      <c r="I228" s="47">
        <f t="shared" si="44"/>
        <v>0</v>
      </c>
      <c r="J228" s="8">
        <f t="shared" si="40"/>
        <v>-0.77648923990000052</v>
      </c>
      <c r="K228" s="8">
        <f t="shared" si="37"/>
        <v>0</v>
      </c>
      <c r="L228" s="8">
        <f t="shared" si="38"/>
        <v>-0.77648923990000052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3">
      <c r="A229" s="28">
        <f t="shared" si="42"/>
        <v>23</v>
      </c>
      <c r="B229" s="28">
        <v>5</v>
      </c>
      <c r="C229" s="11">
        <v>43308.458333333336</v>
      </c>
      <c r="D229" s="13">
        <v>2.5170103020000001</v>
      </c>
      <c r="E229" s="14">
        <f t="shared" si="36"/>
        <v>3.3813238349000003</v>
      </c>
      <c r="F229" s="12">
        <v>1.8046720030000001</v>
      </c>
      <c r="G229" s="9">
        <f t="shared" si="39"/>
        <v>0.86431353290000024</v>
      </c>
      <c r="H229" s="9">
        <f t="shared" si="43"/>
        <v>3.0561042771000011</v>
      </c>
      <c r="I229" s="47">
        <f t="shared" si="44"/>
        <v>0</v>
      </c>
      <c r="J229" s="8">
        <f t="shared" si="40"/>
        <v>-0.86431353290000024</v>
      </c>
      <c r="K229" s="8">
        <f t="shared" si="37"/>
        <v>0</v>
      </c>
      <c r="L229" s="8">
        <f t="shared" si="38"/>
        <v>-0.86431353290000024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3">
      <c r="A230" s="28">
        <f t="shared" si="42"/>
        <v>24</v>
      </c>
      <c r="B230" s="28">
        <v>5</v>
      </c>
      <c r="C230" s="11">
        <v>43308.479166666664</v>
      </c>
      <c r="D230" s="13">
        <v>2.473104508</v>
      </c>
      <c r="E230" s="14">
        <f t="shared" si="36"/>
        <v>3.3813238349000003</v>
      </c>
      <c r="F230" s="12">
        <v>1.8341646190000001</v>
      </c>
      <c r="G230" s="9">
        <f t="shared" si="39"/>
        <v>0.90821932690000029</v>
      </c>
      <c r="H230" s="9">
        <f t="shared" si="43"/>
        <v>3.5102139405500012</v>
      </c>
      <c r="I230" s="47">
        <f t="shared" si="44"/>
        <v>0</v>
      </c>
      <c r="J230" s="8">
        <f t="shared" si="40"/>
        <v>-0.90821932690000029</v>
      </c>
      <c r="K230" s="8">
        <f t="shared" si="37"/>
        <v>0</v>
      </c>
      <c r="L230" s="8">
        <f t="shared" si="38"/>
        <v>-0.90821932690000029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3">
      <c r="A231" s="28">
        <f t="shared" si="42"/>
        <v>25</v>
      </c>
      <c r="B231" s="28">
        <v>5</v>
      </c>
      <c r="C231" s="11">
        <v>43308.5</v>
      </c>
      <c r="D231" s="13">
        <v>2.5873937360000001</v>
      </c>
      <c r="E231" s="14">
        <f t="shared" si="36"/>
        <v>3.3813238349000003</v>
      </c>
      <c r="F231" s="12">
        <v>1.450720191</v>
      </c>
      <c r="G231" s="9">
        <f t="shared" si="39"/>
        <v>0.79393009890000021</v>
      </c>
      <c r="H231" s="9">
        <f t="shared" si="43"/>
        <v>3.9071789900000011</v>
      </c>
      <c r="I231" s="47">
        <f t="shared" si="44"/>
        <v>0</v>
      </c>
      <c r="J231" s="8">
        <f t="shared" si="40"/>
        <v>-0.79393009890000021</v>
      </c>
      <c r="K231" s="8">
        <f t="shared" si="37"/>
        <v>0</v>
      </c>
      <c r="L231" s="8">
        <f t="shared" si="38"/>
        <v>-0.79393009890000021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3">
      <c r="A232" s="28">
        <f t="shared" si="42"/>
        <v>26</v>
      </c>
      <c r="B232" s="28">
        <v>5</v>
      </c>
      <c r="C232" s="11">
        <v>43308.520833333336</v>
      </c>
      <c r="D232" s="13">
        <v>2.5254187589999999</v>
      </c>
      <c r="E232" s="14">
        <f t="shared" si="36"/>
        <v>3.3813238349000003</v>
      </c>
      <c r="F232" s="12">
        <v>1.450720191</v>
      </c>
      <c r="G232" s="9">
        <f t="shared" si="39"/>
        <v>0.85590507590000042</v>
      </c>
      <c r="H232" s="9">
        <f t="shared" si="43"/>
        <v>4.3351315279500016</v>
      </c>
      <c r="I232" s="47">
        <f t="shared" si="44"/>
        <v>0</v>
      </c>
      <c r="J232" s="8">
        <f t="shared" si="40"/>
        <v>-0.85590507590000042</v>
      </c>
      <c r="K232" s="8">
        <f t="shared" si="37"/>
        <v>0</v>
      </c>
      <c r="L232" s="8">
        <f t="shared" si="38"/>
        <v>-0.85590507590000042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3">
      <c r="A233" s="28">
        <f t="shared" si="42"/>
        <v>27</v>
      </c>
      <c r="B233" s="28">
        <v>5</v>
      </c>
      <c r="C233" s="11">
        <v>43308.541666666664</v>
      </c>
      <c r="D233" s="13">
        <v>2.4667980900000002</v>
      </c>
      <c r="E233" s="14">
        <f t="shared" si="36"/>
        <v>3.3813238349000003</v>
      </c>
      <c r="F233" s="12">
        <v>1.774218321</v>
      </c>
      <c r="G233" s="9">
        <f t="shared" si="39"/>
        <v>0.91452574490000016</v>
      </c>
      <c r="H233" s="9">
        <f t="shared" si="43"/>
        <v>4.7923944004000019</v>
      </c>
      <c r="I233" s="47">
        <f t="shared" si="44"/>
        <v>0</v>
      </c>
      <c r="J233" s="8">
        <f t="shared" si="40"/>
        <v>-0.91452574490000016</v>
      </c>
      <c r="K233" s="8">
        <f t="shared" si="37"/>
        <v>0</v>
      </c>
      <c r="L233" s="8">
        <f t="shared" si="38"/>
        <v>-0.91452574490000016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3">
      <c r="A234" s="28">
        <f t="shared" si="42"/>
        <v>28</v>
      </c>
      <c r="B234" s="28">
        <v>5</v>
      </c>
      <c r="C234" s="11">
        <v>43308.5625</v>
      </c>
      <c r="D234" s="13">
        <v>2.4652173749999999</v>
      </c>
      <c r="E234" s="14">
        <f t="shared" si="36"/>
        <v>3.3813238349000003</v>
      </c>
      <c r="F234" s="12">
        <v>1.753413439</v>
      </c>
      <c r="G234" s="9">
        <f t="shared" si="39"/>
        <v>0.91610645990000039</v>
      </c>
      <c r="H234" s="9">
        <f t="shared" si="43"/>
        <v>5.2504476303500018</v>
      </c>
      <c r="I234" s="47">
        <f t="shared" si="44"/>
        <v>0</v>
      </c>
      <c r="J234" s="8">
        <f t="shared" si="40"/>
        <v>-0.91610645990000039</v>
      </c>
      <c r="K234" s="8">
        <f t="shared" si="37"/>
        <v>0</v>
      </c>
      <c r="L234" s="8">
        <f t="shared" si="38"/>
        <v>-0.91610645990000039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3">
      <c r="A235" s="28">
        <f t="shared" si="42"/>
        <v>29</v>
      </c>
      <c r="B235" s="28">
        <v>5</v>
      </c>
      <c r="C235" s="11">
        <v>43308.583333333336</v>
      </c>
      <c r="D235" s="13">
        <v>2.3784545399999999</v>
      </c>
      <c r="E235" s="14">
        <f t="shared" si="36"/>
        <v>3.3813238349000003</v>
      </c>
      <c r="F235" s="12">
        <v>2.0478529929999998</v>
      </c>
      <c r="G235" s="9">
        <f t="shared" si="39"/>
        <v>1.0028692949000004</v>
      </c>
      <c r="H235" s="9">
        <f t="shared" si="43"/>
        <v>5.7518822778000018</v>
      </c>
      <c r="I235" s="47">
        <f t="shared" si="44"/>
        <v>0</v>
      </c>
      <c r="J235" s="8">
        <f t="shared" si="40"/>
        <v>-1.0028692949000004</v>
      </c>
      <c r="K235" s="8">
        <f t="shared" si="37"/>
        <v>0</v>
      </c>
      <c r="L235" s="8">
        <f t="shared" si="38"/>
        <v>-1.0028692949000004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3">
      <c r="A236" s="29">
        <f t="shared" si="42"/>
        <v>30</v>
      </c>
      <c r="B236" s="29">
        <v>5</v>
      </c>
      <c r="C236" s="18">
        <v>43308.604166666664</v>
      </c>
      <c r="D236" s="19">
        <v>2.5326032569999999</v>
      </c>
      <c r="E236" s="20">
        <f t="shared" si="36"/>
        <v>3.0288387013999962</v>
      </c>
      <c r="F236" s="21">
        <v>1.8479237559999999</v>
      </c>
      <c r="G236" s="9">
        <f t="shared" si="39"/>
        <v>0.49623544439999634</v>
      </c>
      <c r="H236" s="9">
        <f t="shared" si="43"/>
        <v>6</v>
      </c>
      <c r="I236" s="47">
        <f t="shared" si="44"/>
        <v>0</v>
      </c>
      <c r="J236" s="8">
        <f t="shared" si="40"/>
        <v>-0.49623544439999634</v>
      </c>
      <c r="K236" s="8">
        <f t="shared" si="37"/>
        <v>0</v>
      </c>
      <c r="L236" s="33">
        <f t="shared" si="38"/>
        <v>-0.49623544439999634</v>
      </c>
      <c r="M236" s="33">
        <f t="shared" si="41"/>
        <v>0</v>
      </c>
      <c r="N236" s="17">
        <v>-2.5</v>
      </c>
      <c r="O236" s="17">
        <v>0</v>
      </c>
      <c r="P236" s="1"/>
      <c r="Q236" s="1"/>
    </row>
    <row r="237" spans="1:28" s="44" customFormat="1" ht="15" thickBot="1" x14ac:dyDescent="0.35">
      <c r="A237" s="35">
        <f t="shared" si="42"/>
        <v>31</v>
      </c>
      <c r="B237" s="35">
        <v>5</v>
      </c>
      <c r="C237" s="36">
        <v>43308.625</v>
      </c>
      <c r="D237" s="37">
        <v>2.714076516</v>
      </c>
      <c r="E237" s="38">
        <f t="shared" si="36"/>
        <v>2.714076516</v>
      </c>
      <c r="F237" s="39">
        <v>0.99275994300000003</v>
      </c>
      <c r="G237" s="73">
        <f>-SUM(I237,J237,K237)</f>
        <v>0</v>
      </c>
      <c r="H237" s="73">
        <f t="shared" si="43"/>
        <v>6</v>
      </c>
      <c r="I237" s="48">
        <f t="shared" si="44"/>
        <v>0</v>
      </c>
      <c r="J237" s="40">
        <f t="shared" si="40"/>
        <v>0</v>
      </c>
      <c r="K237" s="40">
        <f t="shared" si="37"/>
        <v>0</v>
      </c>
      <c r="L237" s="40">
        <f t="shared" si="38"/>
        <v>0</v>
      </c>
      <c r="M237" s="40">
        <f t="shared" si="41"/>
        <v>0</v>
      </c>
      <c r="N237" s="41">
        <v>-2.5</v>
      </c>
      <c r="O237" s="41">
        <v>0</v>
      </c>
      <c r="P237" s="42"/>
      <c r="Q237" s="42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141" customFormat="1" x14ac:dyDescent="0.3">
      <c r="A238" s="116">
        <f>A237+1</f>
        <v>32</v>
      </c>
      <c r="B238" s="116">
        <v>5</v>
      </c>
      <c r="C238" s="117">
        <v>43308.645833333336</v>
      </c>
      <c r="D238" s="118">
        <v>2.847364545</v>
      </c>
      <c r="E238" s="119">
        <f t="shared" si="36"/>
        <v>1.8077759369999999</v>
      </c>
      <c r="F238" s="120">
        <v>0.88566940999999999</v>
      </c>
      <c r="G238" s="121">
        <f t="shared" si="39"/>
        <v>-1.0395886080000001</v>
      </c>
      <c r="H238" s="121">
        <f t="shared" si="43"/>
        <v>5.4802056959999996</v>
      </c>
      <c r="I238" s="123">
        <f t="shared" si="44"/>
        <v>1.0395886080000001</v>
      </c>
      <c r="J238" s="123">
        <f t="shared" si="40"/>
        <v>0</v>
      </c>
      <c r="K238" s="123">
        <f t="shared" si="37"/>
        <v>0</v>
      </c>
      <c r="L238" s="121"/>
      <c r="M238" s="121"/>
      <c r="N238" s="124">
        <v>0</v>
      </c>
      <c r="O238" s="124">
        <v>2.5</v>
      </c>
      <c r="P238" s="140"/>
      <c r="Q238" s="140"/>
    </row>
    <row r="239" spans="1:28" s="141" customFormat="1" x14ac:dyDescent="0.3">
      <c r="A239" s="125">
        <f t="shared" si="42"/>
        <v>33</v>
      </c>
      <c r="B239" s="125">
        <v>5</v>
      </c>
      <c r="C239" s="126">
        <v>43308.666666666664</v>
      </c>
      <c r="D239" s="127">
        <v>3.0283333959999998</v>
      </c>
      <c r="E239" s="128">
        <f t="shared" si="36"/>
        <v>1.8077759369999999</v>
      </c>
      <c r="F239" s="129">
        <v>0.44464132200000001</v>
      </c>
      <c r="G239" s="130">
        <f t="shared" si="39"/>
        <v>-1.2205574589999999</v>
      </c>
      <c r="H239" s="130">
        <f t="shared" si="43"/>
        <v>4.8699269664999996</v>
      </c>
      <c r="I239" s="122">
        <f t="shared" si="44"/>
        <v>1.2205574589999999</v>
      </c>
      <c r="J239" s="122">
        <f t="shared" si="40"/>
        <v>0</v>
      </c>
      <c r="K239" s="122">
        <f t="shared" si="37"/>
        <v>0</v>
      </c>
      <c r="L239" s="130"/>
      <c r="M239" s="130"/>
      <c r="N239" s="131">
        <v>0</v>
      </c>
      <c r="O239" s="131">
        <v>2.5</v>
      </c>
      <c r="P239" s="140"/>
      <c r="Q239" s="140"/>
    </row>
    <row r="240" spans="1:28" s="141" customFormat="1" x14ac:dyDescent="0.3">
      <c r="A240" s="125">
        <f t="shared" si="42"/>
        <v>34</v>
      </c>
      <c r="B240" s="125">
        <v>5</v>
      </c>
      <c r="C240" s="126">
        <v>43308.6875</v>
      </c>
      <c r="D240" s="127">
        <v>3.073930759</v>
      </c>
      <c r="E240" s="128">
        <f t="shared" si="36"/>
        <v>1.8077759369999999</v>
      </c>
      <c r="F240" s="129">
        <v>0.40945255800000002</v>
      </c>
      <c r="G240" s="130">
        <f t="shared" si="39"/>
        <v>-1.2661548220000001</v>
      </c>
      <c r="H240" s="130">
        <f t="shared" si="43"/>
        <v>4.2368495554999992</v>
      </c>
      <c r="I240" s="122">
        <f t="shared" si="44"/>
        <v>1.2661548220000001</v>
      </c>
      <c r="J240" s="122">
        <f t="shared" si="40"/>
        <v>0</v>
      </c>
      <c r="K240" s="122">
        <f t="shared" si="37"/>
        <v>0</v>
      </c>
      <c r="L240" s="130"/>
      <c r="M240" s="130"/>
      <c r="N240" s="131">
        <v>0</v>
      </c>
      <c r="O240" s="131">
        <v>2.5</v>
      </c>
      <c r="P240" s="140"/>
      <c r="Q240" s="140"/>
    </row>
    <row r="241" spans="1:28" s="141" customFormat="1" x14ac:dyDescent="0.3">
      <c r="A241" s="125">
        <f t="shared" si="42"/>
        <v>35</v>
      </c>
      <c r="B241" s="125">
        <v>5</v>
      </c>
      <c r="C241" s="126">
        <v>43308.708333333336</v>
      </c>
      <c r="D241" s="127">
        <v>3.0617563990000001</v>
      </c>
      <c r="E241" s="128">
        <f t="shared" si="36"/>
        <v>1.8077759369999999</v>
      </c>
      <c r="F241" s="129">
        <v>0.30886298400000001</v>
      </c>
      <c r="G241" s="130">
        <f t="shared" si="39"/>
        <v>-1.2539804620000001</v>
      </c>
      <c r="H241" s="130">
        <f t="shared" si="43"/>
        <v>3.609859324499999</v>
      </c>
      <c r="I241" s="122">
        <f t="shared" si="44"/>
        <v>1.2539804620000001</v>
      </c>
      <c r="J241" s="122">
        <f t="shared" si="40"/>
        <v>0</v>
      </c>
      <c r="K241" s="122">
        <f t="shared" si="37"/>
        <v>0</v>
      </c>
      <c r="L241" s="130"/>
      <c r="M241" s="130"/>
      <c r="N241" s="131">
        <v>0</v>
      </c>
      <c r="O241" s="131">
        <v>2.5</v>
      </c>
      <c r="P241" s="140"/>
      <c r="Q241" s="140"/>
    </row>
    <row r="242" spans="1:28" s="141" customFormat="1" x14ac:dyDescent="0.3">
      <c r="A242" s="125">
        <f t="shared" si="42"/>
        <v>36</v>
      </c>
      <c r="B242" s="125">
        <v>5</v>
      </c>
      <c r="C242" s="126">
        <v>43308.729166666664</v>
      </c>
      <c r="D242" s="127">
        <v>2.98409711</v>
      </c>
      <c r="E242" s="128">
        <f t="shared" si="36"/>
        <v>1.8077759369999999</v>
      </c>
      <c r="F242" s="129">
        <v>0.23781317499999999</v>
      </c>
      <c r="G242" s="130">
        <f t="shared" si="39"/>
        <v>-1.1763211730000001</v>
      </c>
      <c r="H242" s="130">
        <f t="shared" si="43"/>
        <v>3.0216987379999991</v>
      </c>
      <c r="I242" s="122">
        <f t="shared" si="44"/>
        <v>1.1763211730000001</v>
      </c>
      <c r="J242" s="122">
        <f t="shared" si="40"/>
        <v>0</v>
      </c>
      <c r="K242" s="122">
        <f t="shared" si="37"/>
        <v>0</v>
      </c>
      <c r="L242" s="130"/>
      <c r="M242" s="130"/>
      <c r="N242" s="131">
        <v>0</v>
      </c>
      <c r="O242" s="131">
        <v>2.5</v>
      </c>
      <c r="P242" s="140"/>
      <c r="Q242" s="140"/>
    </row>
    <row r="243" spans="1:28" s="141" customFormat="1" x14ac:dyDescent="0.3">
      <c r="A243" s="125">
        <f t="shared" si="42"/>
        <v>37</v>
      </c>
      <c r="B243" s="125">
        <v>5</v>
      </c>
      <c r="C243" s="126">
        <v>43308.75</v>
      </c>
      <c r="D243" s="127">
        <v>2.9565394079999998</v>
      </c>
      <c r="E243" s="128">
        <f t="shared" si="36"/>
        <v>1.8077759369999999</v>
      </c>
      <c r="F243" s="129">
        <v>0.15275833</v>
      </c>
      <c r="G243" s="130">
        <f t="shared" si="39"/>
        <v>-1.1487634709999999</v>
      </c>
      <c r="H243" s="130">
        <f t="shared" si="43"/>
        <v>2.4473170024999993</v>
      </c>
      <c r="I243" s="122">
        <f t="shared" si="44"/>
        <v>1.1487634709999999</v>
      </c>
      <c r="J243" s="122">
        <f t="shared" si="40"/>
        <v>0</v>
      </c>
      <c r="K243" s="122">
        <f t="shared" si="37"/>
        <v>0</v>
      </c>
      <c r="L243" s="130"/>
      <c r="M243" s="130"/>
      <c r="N243" s="131">
        <v>0</v>
      </c>
      <c r="O243" s="131">
        <v>2.5</v>
      </c>
      <c r="P243" s="140"/>
      <c r="Q243" s="140"/>
    </row>
    <row r="244" spans="1:28" s="141" customFormat="1" x14ac:dyDescent="0.3">
      <c r="A244" s="125">
        <f t="shared" si="42"/>
        <v>38</v>
      </c>
      <c r="B244" s="125">
        <v>5</v>
      </c>
      <c r="C244" s="126">
        <v>43308.770833333336</v>
      </c>
      <c r="D244" s="127">
        <v>2.9479586059999998</v>
      </c>
      <c r="E244" s="128">
        <f t="shared" si="36"/>
        <v>1.8077759369999999</v>
      </c>
      <c r="F244" s="129">
        <v>0.15064397500000001</v>
      </c>
      <c r="G244" s="130">
        <f t="shared" si="39"/>
        <v>-1.1401826689999999</v>
      </c>
      <c r="H244" s="130">
        <f t="shared" si="43"/>
        <v>1.8772256679999995</v>
      </c>
      <c r="I244" s="122">
        <f t="shared" si="44"/>
        <v>1.1401826689999999</v>
      </c>
      <c r="J244" s="122">
        <f t="shared" si="40"/>
        <v>0</v>
      </c>
      <c r="K244" s="122">
        <f t="shared" si="37"/>
        <v>0</v>
      </c>
      <c r="L244" s="130"/>
      <c r="M244" s="130"/>
      <c r="N244" s="131">
        <v>0</v>
      </c>
      <c r="O244" s="131">
        <v>2.5</v>
      </c>
      <c r="P244" s="140"/>
      <c r="Q244" s="140"/>
    </row>
    <row r="245" spans="1:28" s="141" customFormat="1" x14ac:dyDescent="0.3">
      <c r="A245" s="125">
        <f t="shared" si="42"/>
        <v>39</v>
      </c>
      <c r="B245" s="125">
        <v>5</v>
      </c>
      <c r="C245" s="126">
        <v>43308.791666666664</v>
      </c>
      <c r="D245" s="127">
        <v>2.800745118</v>
      </c>
      <c r="E245" s="128">
        <f t="shared" si="36"/>
        <v>1.8077759369999999</v>
      </c>
      <c r="F245" s="129">
        <v>4.5566349999999999E-2</v>
      </c>
      <c r="G245" s="130">
        <f t="shared" si="39"/>
        <v>-0.99296918100000009</v>
      </c>
      <c r="H245" s="130">
        <f t="shared" si="43"/>
        <v>1.3807410774999993</v>
      </c>
      <c r="I245" s="122">
        <f t="shared" si="44"/>
        <v>0.99296918100000009</v>
      </c>
      <c r="J245" s="122">
        <f t="shared" si="40"/>
        <v>0</v>
      </c>
      <c r="K245" s="122">
        <f t="shared" si="37"/>
        <v>0</v>
      </c>
      <c r="L245" s="130"/>
      <c r="M245" s="130"/>
      <c r="N245" s="131">
        <v>0</v>
      </c>
      <c r="O245" s="131">
        <v>2.5</v>
      </c>
      <c r="P245" s="140"/>
      <c r="Q245" s="140"/>
    </row>
    <row r="246" spans="1:28" s="141" customFormat="1" x14ac:dyDescent="0.3">
      <c r="A246" s="125">
        <f t="shared" si="42"/>
        <v>40</v>
      </c>
      <c r="B246" s="125">
        <v>5</v>
      </c>
      <c r="C246" s="126">
        <v>43308.8125</v>
      </c>
      <c r="D246" s="127">
        <v>2.7661333419999998</v>
      </c>
      <c r="E246" s="128">
        <f t="shared" si="36"/>
        <v>1.8077759369999999</v>
      </c>
      <c r="F246" s="129">
        <v>4.5566349999999999E-2</v>
      </c>
      <c r="G246" s="130">
        <f t="shared" si="39"/>
        <v>-0.95835740499999988</v>
      </c>
      <c r="H246" s="130">
        <f t="shared" si="43"/>
        <v>0.90156237499999936</v>
      </c>
      <c r="I246" s="122">
        <f t="shared" si="44"/>
        <v>0.95835740499999988</v>
      </c>
      <c r="J246" s="122">
        <f t="shared" si="40"/>
        <v>0</v>
      </c>
      <c r="K246" s="122">
        <f t="shared" si="37"/>
        <v>0</v>
      </c>
      <c r="L246" s="130"/>
      <c r="M246" s="130"/>
      <c r="N246" s="131">
        <v>0</v>
      </c>
      <c r="O246" s="131">
        <v>2.5</v>
      </c>
      <c r="P246" s="140"/>
      <c r="Q246" s="140"/>
    </row>
    <row r="247" spans="1:28" s="141" customFormat="1" x14ac:dyDescent="0.3">
      <c r="A247" s="142">
        <f t="shared" si="42"/>
        <v>41</v>
      </c>
      <c r="B247" s="142">
        <v>5</v>
      </c>
      <c r="C247" s="143">
        <v>43308.833333333336</v>
      </c>
      <c r="D247" s="144">
        <v>2.7486804970000001</v>
      </c>
      <c r="E247" s="145">
        <f t="shared" si="36"/>
        <v>1.8077759369999999</v>
      </c>
      <c r="F247" s="146">
        <v>5.3364930000000003E-3</v>
      </c>
      <c r="G247" s="130">
        <f t="shared" si="39"/>
        <v>-0.94090456000000011</v>
      </c>
      <c r="H247" s="130">
        <f t="shared" si="43"/>
        <v>0.4311100949999993</v>
      </c>
      <c r="I247" s="122">
        <f t="shared" si="44"/>
        <v>0.94090456000000011</v>
      </c>
      <c r="J247" s="122">
        <f t="shared" si="40"/>
        <v>0</v>
      </c>
      <c r="K247" s="122">
        <f t="shared" si="37"/>
        <v>0</v>
      </c>
      <c r="L247" s="147"/>
      <c r="M247" s="147"/>
      <c r="N247" s="148">
        <v>0</v>
      </c>
      <c r="O247" s="148">
        <v>2.5</v>
      </c>
      <c r="P247" s="140"/>
      <c r="Q247" s="140"/>
    </row>
    <row r="248" spans="1:28" s="151" customFormat="1" ht="15" thickBot="1" x14ac:dyDescent="0.35">
      <c r="A248" s="132">
        <f t="shared" si="42"/>
        <v>42</v>
      </c>
      <c r="B248" s="132">
        <v>5</v>
      </c>
      <c r="C248" s="133">
        <v>43308.854166666664</v>
      </c>
      <c r="D248" s="134">
        <v>2.6215436759999999</v>
      </c>
      <c r="E248" s="135">
        <f t="shared" si="36"/>
        <v>1.8077759369999999</v>
      </c>
      <c r="F248" s="136">
        <v>5.3364930000000003E-3</v>
      </c>
      <c r="G248" s="137">
        <f t="shared" si="39"/>
        <v>-0.81376773899999999</v>
      </c>
      <c r="H248" s="137">
        <f t="shared" si="43"/>
        <v>2.422622549999931E-2</v>
      </c>
      <c r="I248" s="138">
        <f t="shared" si="44"/>
        <v>0.81376773899999999</v>
      </c>
      <c r="J248" s="138">
        <f t="shared" si="40"/>
        <v>0</v>
      </c>
      <c r="K248" s="138">
        <f t="shared" si="37"/>
        <v>0</v>
      </c>
      <c r="L248" s="137"/>
      <c r="M248" s="137"/>
      <c r="N248" s="139">
        <v>0</v>
      </c>
      <c r="O248" s="139">
        <v>2.5</v>
      </c>
      <c r="P248" s="149"/>
      <c r="Q248" s="149"/>
      <c r="R248" s="150"/>
      <c r="S248" s="150"/>
      <c r="T248" s="150"/>
      <c r="U248" s="150"/>
      <c r="V248" s="150"/>
      <c r="W248" s="150"/>
      <c r="X248" s="150"/>
      <c r="Y248" s="150"/>
      <c r="Z248" s="150"/>
      <c r="AA248" s="150"/>
      <c r="AB248" s="150"/>
    </row>
    <row r="249" spans="1:28" x14ac:dyDescent="0.3">
      <c r="A249" s="30">
        <f t="shared" si="42"/>
        <v>43</v>
      </c>
      <c r="B249" s="30">
        <v>5</v>
      </c>
      <c r="C249" s="24">
        <v>43308.875</v>
      </c>
      <c r="D249" s="25">
        <v>2.6148325680000002</v>
      </c>
      <c r="E249" s="26">
        <f t="shared" si="36"/>
        <v>2.6148325680000002</v>
      </c>
      <c r="F249" s="31">
        <v>5.3364930000000003E-3</v>
      </c>
      <c r="G249" s="59">
        <f t="shared" si="39"/>
        <v>0</v>
      </c>
      <c r="H249" s="59">
        <f t="shared" si="43"/>
        <v>2.422622549999931E-2</v>
      </c>
      <c r="I249" s="46">
        <f t="shared" si="44"/>
        <v>0</v>
      </c>
      <c r="J249" s="32">
        <f t="shared" si="40"/>
        <v>0</v>
      </c>
      <c r="K249" s="32">
        <f t="shared" si="37"/>
        <v>0</v>
      </c>
      <c r="L249" s="27"/>
      <c r="M249" s="27"/>
      <c r="N249" s="23">
        <v>0</v>
      </c>
      <c r="O249" s="23">
        <v>0</v>
      </c>
      <c r="P249" s="1"/>
      <c r="Q249" s="1"/>
    </row>
    <row r="250" spans="1:28" x14ac:dyDescent="0.3">
      <c r="A250" s="28">
        <f t="shared" si="42"/>
        <v>44</v>
      </c>
      <c r="B250" s="28">
        <v>5</v>
      </c>
      <c r="C250" s="11">
        <v>43308.895833333336</v>
      </c>
      <c r="D250" s="13">
        <v>2.425646457</v>
      </c>
      <c r="E250" s="14">
        <f t="shared" si="36"/>
        <v>2.425646457</v>
      </c>
      <c r="F250" s="12">
        <v>5.3364930000000003E-3</v>
      </c>
      <c r="G250" s="9">
        <f t="shared" si="39"/>
        <v>0</v>
      </c>
      <c r="H250" s="9">
        <f t="shared" si="43"/>
        <v>2.422622549999931E-2</v>
      </c>
      <c r="I250" s="47">
        <f t="shared" si="44"/>
        <v>0</v>
      </c>
      <c r="J250" s="8">
        <f t="shared" si="40"/>
        <v>0</v>
      </c>
      <c r="K250" s="8">
        <f t="shared" si="37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8">
        <f t="shared" si="42"/>
        <v>45</v>
      </c>
      <c r="B251" s="28">
        <v>5</v>
      </c>
      <c r="C251" s="11">
        <v>43308.916666666664</v>
      </c>
      <c r="D251" s="13">
        <v>2.1710926320000001</v>
      </c>
      <c r="E251" s="14">
        <f t="shared" si="36"/>
        <v>2.1710926320000001</v>
      </c>
      <c r="F251" s="12">
        <v>5.3364930000000003E-3</v>
      </c>
      <c r="G251" s="9">
        <f t="shared" si="39"/>
        <v>0</v>
      </c>
      <c r="H251" s="9">
        <f t="shared" si="43"/>
        <v>2.422622549999931E-2</v>
      </c>
      <c r="I251" s="47">
        <f t="shared" si="44"/>
        <v>0</v>
      </c>
      <c r="J251" s="8">
        <f t="shared" si="40"/>
        <v>0</v>
      </c>
      <c r="K251" s="8">
        <f t="shared" si="37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8">
        <f t="shared" si="42"/>
        <v>46</v>
      </c>
      <c r="B252" s="28">
        <v>5</v>
      </c>
      <c r="C252" s="11">
        <v>43308.9375</v>
      </c>
      <c r="D252" s="13">
        <v>1.930942586</v>
      </c>
      <c r="E252" s="14">
        <f t="shared" si="36"/>
        <v>1.930942586</v>
      </c>
      <c r="F252" s="12">
        <v>5.3364930000000003E-3</v>
      </c>
      <c r="G252" s="9">
        <f t="shared" si="39"/>
        <v>0</v>
      </c>
      <c r="H252" s="9">
        <f t="shared" si="43"/>
        <v>2.422622549999931E-2</v>
      </c>
      <c r="I252" s="47">
        <f t="shared" si="44"/>
        <v>0</v>
      </c>
      <c r="J252" s="8">
        <f t="shared" si="40"/>
        <v>0</v>
      </c>
      <c r="K252" s="8">
        <f t="shared" si="37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9">
        <f t="shared" si="42"/>
        <v>47</v>
      </c>
      <c r="B253" s="29">
        <v>5</v>
      </c>
      <c r="C253" s="18">
        <v>43308.958333333336</v>
      </c>
      <c r="D253" s="19">
        <v>1.824982712</v>
      </c>
      <c r="E253" s="20">
        <f t="shared" si="36"/>
        <v>1.824982712</v>
      </c>
      <c r="F253" s="21">
        <v>1.831472E-3</v>
      </c>
      <c r="G253" s="60">
        <f t="shared" si="39"/>
        <v>0</v>
      </c>
      <c r="H253" s="60">
        <f t="shared" si="43"/>
        <v>2.422622549999931E-2</v>
      </c>
      <c r="I253" s="47">
        <f t="shared" si="44"/>
        <v>0</v>
      </c>
      <c r="J253" s="8">
        <f t="shared" si="40"/>
        <v>0</v>
      </c>
      <c r="K253" s="33">
        <f t="shared" si="37"/>
        <v>0</v>
      </c>
      <c r="L253" s="22"/>
      <c r="M253" s="22"/>
      <c r="N253" s="17">
        <v>0</v>
      </c>
      <c r="O253" s="17">
        <v>0</v>
      </c>
      <c r="P253" s="1"/>
      <c r="Q253" s="1"/>
    </row>
    <row r="254" spans="1:28" s="72" customFormat="1" ht="15" thickBot="1" x14ac:dyDescent="0.35">
      <c r="A254" s="61">
        <f t="shared" si="42"/>
        <v>48</v>
      </c>
      <c r="B254" s="61">
        <v>5</v>
      </c>
      <c r="C254" s="62">
        <v>43308.979166666664</v>
      </c>
      <c r="D254" s="63">
        <v>1.709715176</v>
      </c>
      <c r="E254" s="64">
        <f t="shared" si="36"/>
        <v>1.709715176</v>
      </c>
      <c r="F254" s="65">
        <v>1.831472E-3</v>
      </c>
      <c r="G254" s="66">
        <f t="shared" si="39"/>
        <v>0</v>
      </c>
      <c r="H254" s="66">
        <f t="shared" si="43"/>
        <v>2.422622549999931E-2</v>
      </c>
      <c r="I254" s="67">
        <f t="shared" si="44"/>
        <v>0</v>
      </c>
      <c r="J254" s="68">
        <f t="shared" si="40"/>
        <v>0</v>
      </c>
      <c r="K254" s="68">
        <f t="shared" si="37"/>
        <v>0</v>
      </c>
      <c r="L254" s="69"/>
      <c r="M254" s="69"/>
      <c r="N254" s="70">
        <v>0</v>
      </c>
      <c r="O254" s="70">
        <v>0</v>
      </c>
      <c r="P254" s="71"/>
      <c r="Q254" s="71"/>
    </row>
    <row r="255" spans="1:28" s="115" customFormat="1" x14ac:dyDescent="0.3">
      <c r="A255" s="106">
        <v>1</v>
      </c>
      <c r="B255" s="106">
        <v>6</v>
      </c>
      <c r="C255" s="107">
        <v>43309</v>
      </c>
      <c r="D255" s="108">
        <v>1.755981507</v>
      </c>
      <c r="E255" s="109">
        <f t="shared" si="36"/>
        <v>1.755981507</v>
      </c>
      <c r="F255" s="110">
        <v>1.831472E-3</v>
      </c>
      <c r="G255" s="111">
        <f t="shared" si="39"/>
        <v>0</v>
      </c>
      <c r="H255" s="111">
        <v>0</v>
      </c>
      <c r="I255" s="112">
        <f t="shared" si="44"/>
        <v>0</v>
      </c>
      <c r="J255" s="112">
        <f t="shared" si="40"/>
        <v>0</v>
      </c>
      <c r="K255" s="112">
        <f t="shared" si="37"/>
        <v>0</v>
      </c>
      <c r="L255" s="112">
        <f t="shared" ref="L255:L285" si="45">MIN(J255,F255)</f>
        <v>0</v>
      </c>
      <c r="M255" s="112">
        <f>J255-L255</f>
        <v>0</v>
      </c>
      <c r="N255" s="113">
        <v>-2.5</v>
      </c>
      <c r="O255" s="113">
        <v>0</v>
      </c>
      <c r="P255" s="114"/>
      <c r="Q255" s="114"/>
    </row>
    <row r="256" spans="1:28" x14ac:dyDescent="0.3">
      <c r="A256" s="28">
        <f>A255+1</f>
        <v>2</v>
      </c>
      <c r="B256" s="28">
        <v>6</v>
      </c>
      <c r="C256" s="11">
        <v>43309.020833333336</v>
      </c>
      <c r="D256" s="13">
        <v>1.664851359</v>
      </c>
      <c r="E256" s="14">
        <f t="shared" si="36"/>
        <v>1.664851359</v>
      </c>
      <c r="F256" s="12">
        <v>1.831472E-3</v>
      </c>
      <c r="G256" s="9">
        <f t="shared" si="39"/>
        <v>0</v>
      </c>
      <c r="H256" s="9">
        <f t="shared" si="43"/>
        <v>0</v>
      </c>
      <c r="I256" s="47">
        <f t="shared" si="44"/>
        <v>0</v>
      </c>
      <c r="J256" s="8">
        <f t="shared" si="40"/>
        <v>0</v>
      </c>
      <c r="K256" s="8">
        <f t="shared" si="37"/>
        <v>0</v>
      </c>
      <c r="L256" s="8">
        <f t="shared" si="45"/>
        <v>0</v>
      </c>
      <c r="M256" s="8">
        <f t="shared" ref="M256:M285" si="46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8">
        <f t="shared" ref="A257:A302" si="47">A256+1</f>
        <v>3</v>
      </c>
      <c r="B257" s="28">
        <v>6</v>
      </c>
      <c r="C257" s="11">
        <v>43309.041666666664</v>
      </c>
      <c r="D257" s="13">
        <v>1.5970955069999999</v>
      </c>
      <c r="E257" s="14">
        <f t="shared" si="36"/>
        <v>1.5970955069999999</v>
      </c>
      <c r="F257" s="12">
        <v>1.831472E-3</v>
      </c>
      <c r="G257" s="9">
        <f t="shared" si="39"/>
        <v>0</v>
      </c>
      <c r="H257" s="9">
        <f t="shared" si="43"/>
        <v>0</v>
      </c>
      <c r="I257" s="47">
        <f t="shared" si="44"/>
        <v>0</v>
      </c>
      <c r="J257" s="8">
        <f t="shared" si="40"/>
        <v>0</v>
      </c>
      <c r="K257" s="8">
        <f t="shared" si="37"/>
        <v>0</v>
      </c>
      <c r="L257" s="8">
        <f t="shared" si="45"/>
        <v>0</v>
      </c>
      <c r="M257" s="8">
        <f t="shared" si="46"/>
        <v>0</v>
      </c>
      <c r="N257" s="7">
        <v>-2.5</v>
      </c>
      <c r="O257" s="7">
        <v>0</v>
      </c>
      <c r="P257" s="1"/>
      <c r="Q257" s="1"/>
    </row>
    <row r="258" spans="1:17" x14ac:dyDescent="0.3">
      <c r="A258" s="28">
        <f t="shared" si="47"/>
        <v>4</v>
      </c>
      <c r="B258" s="28">
        <v>6</v>
      </c>
      <c r="C258" s="11">
        <v>43309.0625</v>
      </c>
      <c r="D258" s="13">
        <v>1.5354887589999999</v>
      </c>
      <c r="E258" s="14">
        <f t="shared" si="36"/>
        <v>1.5354887589999999</v>
      </c>
      <c r="F258" s="12">
        <v>1.831472E-3</v>
      </c>
      <c r="G258" s="9">
        <f t="shared" si="39"/>
        <v>0</v>
      </c>
      <c r="H258" s="9">
        <f t="shared" si="43"/>
        <v>0</v>
      </c>
      <c r="I258" s="47">
        <f t="shared" si="44"/>
        <v>0</v>
      </c>
      <c r="J258" s="8">
        <f t="shared" si="40"/>
        <v>0</v>
      </c>
      <c r="K258" s="8">
        <f t="shared" si="37"/>
        <v>0</v>
      </c>
      <c r="L258" s="8">
        <f t="shared" si="45"/>
        <v>0</v>
      </c>
      <c r="M258" s="8">
        <f t="shared" si="46"/>
        <v>0</v>
      </c>
      <c r="N258" s="7">
        <v>-2.5</v>
      </c>
      <c r="O258" s="7">
        <v>0</v>
      </c>
      <c r="P258" s="1"/>
      <c r="Q258" s="1"/>
    </row>
    <row r="259" spans="1:17" x14ac:dyDescent="0.3">
      <c r="A259" s="28">
        <f t="shared" si="47"/>
        <v>5</v>
      </c>
      <c r="B259" s="28">
        <v>6</v>
      </c>
      <c r="C259" s="11">
        <v>43309.083333333336</v>
      </c>
      <c r="D259" s="13">
        <v>1.513540852</v>
      </c>
      <c r="E259" s="14">
        <f t="shared" si="36"/>
        <v>1.513540852</v>
      </c>
      <c r="F259" s="12">
        <v>1.831472E-3</v>
      </c>
      <c r="G259" s="9">
        <f t="shared" si="39"/>
        <v>0</v>
      </c>
      <c r="H259" s="9">
        <f t="shared" si="43"/>
        <v>0</v>
      </c>
      <c r="I259" s="47">
        <f t="shared" si="44"/>
        <v>0</v>
      </c>
      <c r="J259" s="8">
        <f t="shared" si="40"/>
        <v>0</v>
      </c>
      <c r="K259" s="8">
        <f t="shared" si="37"/>
        <v>0</v>
      </c>
      <c r="L259" s="8">
        <f t="shared" si="45"/>
        <v>0</v>
      </c>
      <c r="M259" s="8">
        <f t="shared" si="46"/>
        <v>0</v>
      </c>
      <c r="N259" s="7">
        <v>-2.5</v>
      </c>
      <c r="O259" s="7">
        <v>0</v>
      </c>
      <c r="P259" s="1"/>
      <c r="Q259" s="1"/>
    </row>
    <row r="260" spans="1:17" x14ac:dyDescent="0.3">
      <c r="A260" s="28">
        <f t="shared" si="47"/>
        <v>6</v>
      </c>
      <c r="B260" s="28">
        <v>6</v>
      </c>
      <c r="C260" s="11">
        <v>43309.104166666664</v>
      </c>
      <c r="D260" s="13">
        <v>1.4745957139999999</v>
      </c>
      <c r="E260" s="14">
        <f t="shared" si="36"/>
        <v>1.4745957139999999</v>
      </c>
      <c r="F260" s="12">
        <v>1.831472E-3</v>
      </c>
      <c r="G260" s="9">
        <f t="shared" si="39"/>
        <v>0</v>
      </c>
      <c r="H260" s="9">
        <f t="shared" si="43"/>
        <v>0</v>
      </c>
      <c r="I260" s="47">
        <f t="shared" si="44"/>
        <v>0</v>
      </c>
      <c r="J260" s="8">
        <f t="shared" si="40"/>
        <v>0</v>
      </c>
      <c r="K260" s="8">
        <f t="shared" si="37"/>
        <v>0</v>
      </c>
      <c r="L260" s="8">
        <f t="shared" si="45"/>
        <v>0</v>
      </c>
      <c r="M260" s="8">
        <f t="shared" si="46"/>
        <v>0</v>
      </c>
      <c r="N260" s="7">
        <v>-2.5</v>
      </c>
      <c r="O260" s="7">
        <v>0</v>
      </c>
      <c r="P260" s="1"/>
      <c r="Q260" s="1"/>
    </row>
    <row r="261" spans="1:17" x14ac:dyDescent="0.3">
      <c r="A261" s="28">
        <f t="shared" si="47"/>
        <v>7</v>
      </c>
      <c r="B261" s="28">
        <v>6</v>
      </c>
      <c r="C261" s="11">
        <v>43309.125</v>
      </c>
      <c r="D261" s="13">
        <v>1.493196612</v>
      </c>
      <c r="E261" s="14">
        <f t="shared" si="36"/>
        <v>1.493196612</v>
      </c>
      <c r="F261" s="12">
        <v>1.831472E-3</v>
      </c>
      <c r="G261" s="9">
        <f t="shared" si="39"/>
        <v>0</v>
      </c>
      <c r="H261" s="9">
        <f t="shared" si="43"/>
        <v>0</v>
      </c>
      <c r="I261" s="47">
        <f t="shared" si="44"/>
        <v>0</v>
      </c>
      <c r="J261" s="8">
        <f t="shared" si="40"/>
        <v>0</v>
      </c>
      <c r="K261" s="8">
        <f t="shared" si="37"/>
        <v>0</v>
      </c>
      <c r="L261" s="8">
        <f t="shared" si="45"/>
        <v>0</v>
      </c>
      <c r="M261" s="8">
        <f t="shared" si="46"/>
        <v>0</v>
      </c>
      <c r="N261" s="7">
        <v>-2.5</v>
      </c>
      <c r="O261" s="7">
        <v>0</v>
      </c>
      <c r="P261" s="1"/>
      <c r="Q261" s="1"/>
    </row>
    <row r="262" spans="1:17" x14ac:dyDescent="0.3">
      <c r="A262" s="28">
        <f t="shared" si="47"/>
        <v>8</v>
      </c>
      <c r="B262" s="28">
        <v>6</v>
      </c>
      <c r="C262" s="11">
        <v>43309.145833333336</v>
      </c>
      <c r="D262" s="13">
        <v>1.4608111770000001</v>
      </c>
      <c r="E262" s="14">
        <f t="shared" si="36"/>
        <v>1.4608111770000001</v>
      </c>
      <c r="F262" s="12">
        <v>1.831472E-3</v>
      </c>
      <c r="G262" s="9">
        <f t="shared" si="39"/>
        <v>0</v>
      </c>
      <c r="H262" s="9">
        <f t="shared" si="43"/>
        <v>0</v>
      </c>
      <c r="I262" s="47">
        <f t="shared" si="44"/>
        <v>0</v>
      </c>
      <c r="J262" s="8">
        <f t="shared" si="40"/>
        <v>0</v>
      </c>
      <c r="K262" s="8">
        <f t="shared" si="37"/>
        <v>0</v>
      </c>
      <c r="L262" s="8">
        <f t="shared" si="45"/>
        <v>0</v>
      </c>
      <c r="M262" s="8">
        <f t="shared" si="46"/>
        <v>0</v>
      </c>
      <c r="N262" s="7">
        <v>-2.5</v>
      </c>
      <c r="O262" s="7">
        <v>0</v>
      </c>
      <c r="P262" s="1"/>
      <c r="Q262" s="1"/>
    </row>
    <row r="263" spans="1:17" x14ac:dyDescent="0.3">
      <c r="A263" s="28">
        <f t="shared" si="47"/>
        <v>9</v>
      </c>
      <c r="B263" s="28">
        <v>6</v>
      </c>
      <c r="C263" s="11">
        <v>43309.166666666664</v>
      </c>
      <c r="D263" s="13">
        <v>1.488609539</v>
      </c>
      <c r="E263" s="14">
        <f t="shared" si="36"/>
        <v>1.488609539</v>
      </c>
      <c r="F263" s="12">
        <v>1.831472E-3</v>
      </c>
      <c r="G263" s="9">
        <f t="shared" si="39"/>
        <v>0</v>
      </c>
      <c r="H263" s="9">
        <f t="shared" si="43"/>
        <v>0</v>
      </c>
      <c r="I263" s="47">
        <f t="shared" si="44"/>
        <v>0</v>
      </c>
      <c r="J263" s="8">
        <f t="shared" si="40"/>
        <v>0</v>
      </c>
      <c r="K263" s="8">
        <f t="shared" si="37"/>
        <v>0</v>
      </c>
      <c r="L263" s="8">
        <f t="shared" si="45"/>
        <v>0</v>
      </c>
      <c r="M263" s="8">
        <f t="shared" si="46"/>
        <v>0</v>
      </c>
      <c r="N263" s="7">
        <v>-2.5</v>
      </c>
      <c r="O263" s="7">
        <v>0</v>
      </c>
      <c r="P263" s="1"/>
      <c r="Q263" s="1"/>
    </row>
    <row r="264" spans="1:17" x14ac:dyDescent="0.3">
      <c r="A264" s="28">
        <f t="shared" si="47"/>
        <v>10</v>
      </c>
      <c r="B264" s="28">
        <v>6</v>
      </c>
      <c r="C264" s="11">
        <v>43309.1875</v>
      </c>
      <c r="D264" s="13">
        <v>1.5565664480000001</v>
      </c>
      <c r="E264" s="14">
        <f t="shared" si="36"/>
        <v>1.5565664480000001</v>
      </c>
      <c r="F264" s="12">
        <v>1.831472E-3</v>
      </c>
      <c r="G264" s="9">
        <f t="shared" si="39"/>
        <v>0</v>
      </c>
      <c r="H264" s="9">
        <f t="shared" si="43"/>
        <v>0</v>
      </c>
      <c r="I264" s="47">
        <f t="shared" si="44"/>
        <v>0</v>
      </c>
      <c r="J264" s="8">
        <f t="shared" si="40"/>
        <v>0</v>
      </c>
      <c r="K264" s="8">
        <f t="shared" si="37"/>
        <v>0</v>
      </c>
      <c r="L264" s="8">
        <f t="shared" si="45"/>
        <v>0</v>
      </c>
      <c r="M264" s="8">
        <f t="shared" si="46"/>
        <v>0</v>
      </c>
      <c r="N264" s="7">
        <v>-2.5</v>
      </c>
      <c r="O264" s="7">
        <v>0</v>
      </c>
      <c r="P264" s="1"/>
      <c r="Q264" s="1"/>
    </row>
    <row r="265" spans="1:17" x14ac:dyDescent="0.3">
      <c r="A265" s="28">
        <f t="shared" si="47"/>
        <v>11</v>
      </c>
      <c r="B265" s="28">
        <v>6</v>
      </c>
      <c r="C265" s="11">
        <v>43309.208333333336</v>
      </c>
      <c r="D265" s="13">
        <v>1.6934638740000001</v>
      </c>
      <c r="E265" s="14">
        <f t="shared" si="36"/>
        <v>1.6934638740000001</v>
      </c>
      <c r="F265" s="12">
        <v>0.201490164</v>
      </c>
      <c r="G265" s="9">
        <f t="shared" si="39"/>
        <v>0</v>
      </c>
      <c r="H265" s="9">
        <f t="shared" si="43"/>
        <v>0</v>
      </c>
      <c r="I265" s="47">
        <f t="shared" si="44"/>
        <v>0</v>
      </c>
      <c r="J265" s="8">
        <f t="shared" si="40"/>
        <v>0</v>
      </c>
      <c r="K265" s="8">
        <f t="shared" si="37"/>
        <v>0</v>
      </c>
      <c r="L265" s="8">
        <f t="shared" si="45"/>
        <v>0</v>
      </c>
      <c r="M265" s="8">
        <f t="shared" si="46"/>
        <v>0</v>
      </c>
      <c r="N265" s="7">
        <v>-2.5</v>
      </c>
      <c r="O265" s="7">
        <v>0</v>
      </c>
      <c r="P265" s="1"/>
      <c r="Q265" s="1"/>
    </row>
    <row r="266" spans="1:17" x14ac:dyDescent="0.3">
      <c r="A266" s="28">
        <f t="shared" si="47"/>
        <v>12</v>
      </c>
      <c r="B266" s="28">
        <v>6</v>
      </c>
      <c r="C266" s="11">
        <v>43309.229166666664</v>
      </c>
      <c r="D266" s="13">
        <v>1.8377911</v>
      </c>
      <c r="E266" s="14">
        <f t="shared" si="36"/>
        <v>1.8377911</v>
      </c>
      <c r="F266" s="12">
        <v>0.201490164</v>
      </c>
      <c r="G266" s="9">
        <f t="shared" si="39"/>
        <v>0</v>
      </c>
      <c r="H266" s="9">
        <f t="shared" si="43"/>
        <v>0</v>
      </c>
      <c r="I266" s="47">
        <f t="shared" si="44"/>
        <v>0</v>
      </c>
      <c r="J266" s="8">
        <f t="shared" si="40"/>
        <v>0</v>
      </c>
      <c r="K266" s="8">
        <f t="shared" si="37"/>
        <v>0</v>
      </c>
      <c r="L266" s="8">
        <f t="shared" si="45"/>
        <v>0</v>
      </c>
      <c r="M266" s="8">
        <f t="shared" si="46"/>
        <v>0</v>
      </c>
      <c r="N266" s="7">
        <v>-2.5</v>
      </c>
      <c r="O266" s="7">
        <v>0</v>
      </c>
      <c r="P266" s="1"/>
      <c r="Q266" s="1"/>
    </row>
    <row r="267" spans="1:17" x14ac:dyDescent="0.3">
      <c r="A267" s="28">
        <f t="shared" si="47"/>
        <v>13</v>
      </c>
      <c r="B267" s="28">
        <v>6</v>
      </c>
      <c r="C267" s="11">
        <v>43309.25</v>
      </c>
      <c r="D267" s="13">
        <v>1.9566848779999999</v>
      </c>
      <c r="E267" s="14">
        <f t="shared" si="36"/>
        <v>1.9566848779999999</v>
      </c>
      <c r="F267" s="12">
        <v>0.33644121900000001</v>
      </c>
      <c r="G267" s="9">
        <f t="shared" si="39"/>
        <v>0</v>
      </c>
      <c r="H267" s="9">
        <f t="shared" si="43"/>
        <v>0</v>
      </c>
      <c r="I267" s="47">
        <f t="shared" si="44"/>
        <v>0</v>
      </c>
      <c r="J267" s="8">
        <f t="shared" si="40"/>
        <v>0</v>
      </c>
      <c r="K267" s="8">
        <f t="shared" si="37"/>
        <v>0</v>
      </c>
      <c r="L267" s="8">
        <f t="shared" si="45"/>
        <v>0</v>
      </c>
      <c r="M267" s="8">
        <f t="shared" si="46"/>
        <v>0</v>
      </c>
      <c r="N267" s="7">
        <v>-2.5</v>
      </c>
      <c r="O267" s="7">
        <v>0</v>
      </c>
      <c r="P267" s="1"/>
      <c r="Q267" s="1"/>
    </row>
    <row r="268" spans="1:17" x14ac:dyDescent="0.3">
      <c r="A268" s="28">
        <f t="shared" si="47"/>
        <v>14</v>
      </c>
      <c r="B268" s="28">
        <v>6</v>
      </c>
      <c r="C268" s="11">
        <v>43309.270833333336</v>
      </c>
      <c r="D268" s="13">
        <v>2.2014541950000002</v>
      </c>
      <c r="E268" s="14">
        <f t="shared" si="36"/>
        <v>2.2014541950000002</v>
      </c>
      <c r="F268" s="12">
        <v>0.37732064700000001</v>
      </c>
      <c r="G268" s="9">
        <f t="shared" si="39"/>
        <v>0</v>
      </c>
      <c r="H268" s="9">
        <f t="shared" si="43"/>
        <v>0</v>
      </c>
      <c r="I268" s="47">
        <f t="shared" si="44"/>
        <v>0</v>
      </c>
      <c r="J268" s="8">
        <f t="shared" si="40"/>
        <v>0</v>
      </c>
      <c r="K268" s="8">
        <f t="shared" si="37"/>
        <v>0</v>
      </c>
      <c r="L268" s="8">
        <f t="shared" si="45"/>
        <v>0</v>
      </c>
      <c r="M268" s="8">
        <f t="shared" si="46"/>
        <v>0</v>
      </c>
      <c r="N268" s="7">
        <v>-2.5</v>
      </c>
      <c r="O268" s="7">
        <v>0</v>
      </c>
      <c r="P268" s="1"/>
      <c r="Q268" s="1"/>
    </row>
    <row r="269" spans="1:17" x14ac:dyDescent="0.3">
      <c r="A269" s="28">
        <f t="shared" si="47"/>
        <v>15</v>
      </c>
      <c r="B269" s="28">
        <v>6</v>
      </c>
      <c r="C269" s="11">
        <v>43309.291666666664</v>
      </c>
      <c r="D269" s="13">
        <v>2.5278165179999998</v>
      </c>
      <c r="E269" s="14">
        <f t="shared" si="36"/>
        <v>2.5278165179999998</v>
      </c>
      <c r="F269" s="12">
        <v>0.65600782599999996</v>
      </c>
      <c r="G269" s="9">
        <f t="shared" si="39"/>
        <v>0</v>
      </c>
      <c r="H269" s="9">
        <f t="shared" si="43"/>
        <v>0</v>
      </c>
      <c r="I269" s="47">
        <f t="shared" si="44"/>
        <v>0</v>
      </c>
      <c r="J269" s="8">
        <f t="shared" si="40"/>
        <v>0</v>
      </c>
      <c r="K269" s="8">
        <f t="shared" si="37"/>
        <v>0</v>
      </c>
      <c r="L269" s="8">
        <f t="shared" si="45"/>
        <v>0</v>
      </c>
      <c r="M269" s="8">
        <f t="shared" si="46"/>
        <v>0</v>
      </c>
      <c r="N269" s="7">
        <v>-2.5</v>
      </c>
      <c r="O269" s="7">
        <v>0</v>
      </c>
      <c r="P269" s="1"/>
      <c r="Q269" s="1"/>
    </row>
    <row r="270" spans="1:17" x14ac:dyDescent="0.3">
      <c r="A270" s="28">
        <f t="shared" si="47"/>
        <v>16</v>
      </c>
      <c r="B270" s="28">
        <v>6</v>
      </c>
      <c r="C270" s="11">
        <v>43309.3125</v>
      </c>
      <c r="D270" s="13">
        <v>2.6138295760000001</v>
      </c>
      <c r="E270" s="14">
        <f t="shared" si="36"/>
        <v>2.6138295760000001</v>
      </c>
      <c r="F270" s="12">
        <v>0.87058448799999999</v>
      </c>
      <c r="G270" s="9">
        <f t="shared" si="39"/>
        <v>0</v>
      </c>
      <c r="H270" s="9">
        <f t="shared" si="43"/>
        <v>0</v>
      </c>
      <c r="I270" s="47">
        <f t="shared" si="44"/>
        <v>0</v>
      </c>
      <c r="J270" s="8">
        <f t="shared" si="40"/>
        <v>0</v>
      </c>
      <c r="K270" s="8">
        <f t="shared" si="37"/>
        <v>0</v>
      </c>
      <c r="L270" s="8">
        <f t="shared" si="45"/>
        <v>0</v>
      </c>
      <c r="M270" s="8">
        <f t="shared" si="46"/>
        <v>0</v>
      </c>
      <c r="N270" s="7">
        <v>-2.5</v>
      </c>
      <c r="O270" s="7">
        <v>0</v>
      </c>
      <c r="P270" s="1"/>
      <c r="Q270" s="1"/>
    </row>
    <row r="271" spans="1:17" x14ac:dyDescent="0.3">
      <c r="A271" s="28">
        <f t="shared" si="47"/>
        <v>17</v>
      </c>
      <c r="B271" s="28">
        <v>6</v>
      </c>
      <c r="C271" s="11">
        <v>43309.333333333336</v>
      </c>
      <c r="D271" s="13">
        <v>2.8746005139999999</v>
      </c>
      <c r="E271" s="14">
        <f t="shared" ref="E271:E334" si="48">D271-J271-I271</f>
        <v>3.4798449466000001</v>
      </c>
      <c r="F271" s="12">
        <v>1.257747889</v>
      </c>
      <c r="G271" s="9">
        <f t="shared" si="39"/>
        <v>0.60524443260000016</v>
      </c>
      <c r="H271" s="9">
        <f t="shared" si="43"/>
        <v>0.30262221630000008</v>
      </c>
      <c r="I271" s="47">
        <f t="shared" si="44"/>
        <v>0</v>
      </c>
      <c r="J271" s="8">
        <f t="shared" si="40"/>
        <v>-0.60524443260000016</v>
      </c>
      <c r="K271" s="8">
        <f t="shared" ref="K271:K332" si="49">IF(A271&lt;&gt;31,0,-2*((6-H270+((J271*0.5)))))</f>
        <v>0</v>
      </c>
      <c r="L271" s="8">
        <f t="shared" si="45"/>
        <v>-0.60524443260000016</v>
      </c>
      <c r="M271" s="8">
        <f t="shared" si="46"/>
        <v>0</v>
      </c>
      <c r="N271" s="7">
        <v>-2.5</v>
      </c>
      <c r="O271" s="7">
        <v>0</v>
      </c>
      <c r="P271" s="1"/>
      <c r="Q271" s="1"/>
    </row>
    <row r="272" spans="1:17" x14ac:dyDescent="0.3">
      <c r="A272" s="28">
        <f t="shared" si="47"/>
        <v>18</v>
      </c>
      <c r="B272" s="28">
        <v>6</v>
      </c>
      <c r="C272" s="11">
        <v>43309.354166666664</v>
      </c>
      <c r="D272" s="13">
        <v>2.8489268729999999</v>
      </c>
      <c r="E272" s="14">
        <f t="shared" si="48"/>
        <v>3.4798449466000001</v>
      </c>
      <c r="F272" s="12">
        <v>1.4018055199999999</v>
      </c>
      <c r="G272" s="9">
        <f t="shared" ref="G272:G335" si="50">-SUM(I272,J272,K272)</f>
        <v>0.63091807360000018</v>
      </c>
      <c r="H272" s="9">
        <f t="shared" si="43"/>
        <v>0.61808125310000017</v>
      </c>
      <c r="I272" s="47">
        <f t="shared" si="44"/>
        <v>0</v>
      </c>
      <c r="J272" s="8">
        <f t="shared" ref="J272:J335" si="51">IF(F272&gt;VLOOKUP($B$16,$B$2:$F$9,5,FALSE),MAX(N272,-F272*(VLOOKUP(B272,$B$2:$E$9,4,FALSE)),-2*(6-H271),-(VLOOKUP(B272,$B$2:$G$9,6,FALSE)-D272)),0)</f>
        <v>-0.63091807360000018</v>
      </c>
      <c r="K272" s="8">
        <f t="shared" si="49"/>
        <v>0</v>
      </c>
      <c r="L272" s="8">
        <f t="shared" si="45"/>
        <v>-0.63091807360000018</v>
      </c>
      <c r="M272" s="8">
        <f t="shared" si="46"/>
        <v>0</v>
      </c>
      <c r="N272" s="7">
        <v>-2.5</v>
      </c>
      <c r="O272" s="7">
        <v>0</v>
      </c>
      <c r="P272" s="1"/>
      <c r="Q272" s="1"/>
    </row>
    <row r="273" spans="1:28" x14ac:dyDescent="0.3">
      <c r="A273" s="28">
        <f t="shared" si="47"/>
        <v>19</v>
      </c>
      <c r="B273" s="28">
        <v>6</v>
      </c>
      <c r="C273" s="11">
        <v>43309.375</v>
      </c>
      <c r="D273" s="13">
        <v>2.814629638</v>
      </c>
      <c r="E273" s="14">
        <f t="shared" si="48"/>
        <v>3.4798449466000001</v>
      </c>
      <c r="F273" s="12">
        <v>1.375908613</v>
      </c>
      <c r="G273" s="9">
        <f t="shared" si="50"/>
        <v>0.66521530860000011</v>
      </c>
      <c r="H273" s="9">
        <f t="shared" ref="H273:H336" si="52">H272+((G273*0.5))</f>
        <v>0.95068890740000023</v>
      </c>
      <c r="I273" s="47">
        <f t="shared" ref="I273:I336" si="53">MAX(0,MIN(O273,H272*2,(D273-VLOOKUP(B273,$B$2:$D$9,3,FALSE))))</f>
        <v>0</v>
      </c>
      <c r="J273" s="8">
        <f t="shared" si="51"/>
        <v>-0.66521530860000011</v>
      </c>
      <c r="K273" s="8">
        <f t="shared" si="49"/>
        <v>0</v>
      </c>
      <c r="L273" s="8">
        <f t="shared" si="45"/>
        <v>-0.66521530860000011</v>
      </c>
      <c r="M273" s="8">
        <f t="shared" si="46"/>
        <v>0</v>
      </c>
      <c r="N273" s="7">
        <v>-2.5</v>
      </c>
      <c r="O273" s="7">
        <v>0</v>
      </c>
      <c r="P273" s="1"/>
      <c r="Q273" s="1"/>
    </row>
    <row r="274" spans="1:28" x14ac:dyDescent="0.3">
      <c r="A274" s="28">
        <f t="shared" si="47"/>
        <v>20</v>
      </c>
      <c r="B274" s="28">
        <v>6</v>
      </c>
      <c r="C274" s="11">
        <v>43309.395833333336</v>
      </c>
      <c r="D274" s="13">
        <v>2.7337739590000001</v>
      </c>
      <c r="E274" s="14">
        <f t="shared" si="48"/>
        <v>3.4798449466000001</v>
      </c>
      <c r="F274" s="12">
        <v>1.5129449370000001</v>
      </c>
      <c r="G274" s="9">
        <f t="shared" si="50"/>
        <v>0.74607098760000001</v>
      </c>
      <c r="H274" s="9">
        <f t="shared" si="52"/>
        <v>1.3237244012000002</v>
      </c>
      <c r="I274" s="47">
        <f t="shared" si="53"/>
        <v>0</v>
      </c>
      <c r="J274" s="8">
        <f t="shared" si="51"/>
        <v>-0.74607098760000001</v>
      </c>
      <c r="K274" s="8">
        <f t="shared" si="49"/>
        <v>0</v>
      </c>
      <c r="L274" s="8">
        <f t="shared" si="45"/>
        <v>-0.74607098760000001</v>
      </c>
      <c r="M274" s="8">
        <f t="shared" si="46"/>
        <v>0</v>
      </c>
      <c r="N274" s="7">
        <v>-2.5</v>
      </c>
      <c r="O274" s="7">
        <v>0</v>
      </c>
      <c r="P274" s="1"/>
      <c r="Q274" s="1"/>
    </row>
    <row r="275" spans="1:28" x14ac:dyDescent="0.3">
      <c r="A275" s="28">
        <f t="shared" si="47"/>
        <v>21</v>
      </c>
      <c r="B275" s="28">
        <v>6</v>
      </c>
      <c r="C275" s="11">
        <v>43309.416666666664</v>
      </c>
      <c r="D275" s="13">
        <v>2.7166951849999998</v>
      </c>
      <c r="E275" s="14">
        <f t="shared" si="48"/>
        <v>3.4798449466000001</v>
      </c>
      <c r="F275" s="12">
        <v>1.565722346</v>
      </c>
      <c r="G275" s="9">
        <f t="shared" si="50"/>
        <v>0.76314976160000025</v>
      </c>
      <c r="H275" s="9">
        <f t="shared" si="52"/>
        <v>1.7052992820000004</v>
      </c>
      <c r="I275" s="47">
        <f t="shared" si="53"/>
        <v>0</v>
      </c>
      <c r="J275" s="8">
        <f t="shared" si="51"/>
        <v>-0.76314976160000025</v>
      </c>
      <c r="K275" s="8">
        <f t="shared" si="49"/>
        <v>0</v>
      </c>
      <c r="L275" s="8">
        <f t="shared" si="45"/>
        <v>-0.76314976160000025</v>
      </c>
      <c r="M275" s="8">
        <f t="shared" si="46"/>
        <v>0</v>
      </c>
      <c r="N275" s="7">
        <v>-2.5</v>
      </c>
      <c r="O275" s="7">
        <v>0</v>
      </c>
      <c r="P275" s="1"/>
      <c r="Q275" s="1"/>
    </row>
    <row r="276" spans="1:28" x14ac:dyDescent="0.3">
      <c r="A276" s="28">
        <f t="shared" si="47"/>
        <v>22</v>
      </c>
      <c r="B276" s="28">
        <v>6</v>
      </c>
      <c r="C276" s="11">
        <v>43309.4375</v>
      </c>
      <c r="D276" s="13">
        <v>2.6716914159999998</v>
      </c>
      <c r="E276" s="14">
        <f t="shared" si="48"/>
        <v>3.4798449466000001</v>
      </c>
      <c r="F276" s="12">
        <v>1.6007786989999999</v>
      </c>
      <c r="G276" s="9">
        <f t="shared" si="50"/>
        <v>0.80815353060000028</v>
      </c>
      <c r="H276" s="9">
        <f t="shared" si="52"/>
        <v>2.1093760473000005</v>
      </c>
      <c r="I276" s="47">
        <f t="shared" si="53"/>
        <v>0</v>
      </c>
      <c r="J276" s="8">
        <f t="shared" si="51"/>
        <v>-0.80815353060000028</v>
      </c>
      <c r="K276" s="8">
        <f t="shared" si="49"/>
        <v>0</v>
      </c>
      <c r="L276" s="8">
        <f t="shared" si="45"/>
        <v>-0.80815353060000028</v>
      </c>
      <c r="M276" s="8">
        <f t="shared" si="46"/>
        <v>0</v>
      </c>
      <c r="N276" s="7">
        <v>-2.5</v>
      </c>
      <c r="O276" s="7">
        <v>0</v>
      </c>
      <c r="P276" s="1"/>
      <c r="Q276" s="1"/>
    </row>
    <row r="277" spans="1:28" x14ac:dyDescent="0.3">
      <c r="A277" s="28">
        <f t="shared" si="47"/>
        <v>23</v>
      </c>
      <c r="B277" s="28">
        <v>6</v>
      </c>
      <c r="C277" s="11">
        <v>43309.458333333336</v>
      </c>
      <c r="D277" s="13">
        <v>2.5625628909999998</v>
      </c>
      <c r="E277" s="14">
        <f t="shared" si="48"/>
        <v>3.4798449466000001</v>
      </c>
      <c r="F277" s="12">
        <v>2.431239605</v>
      </c>
      <c r="G277" s="9">
        <f t="shared" si="50"/>
        <v>0.91728205560000031</v>
      </c>
      <c r="H277" s="9">
        <f t="shared" si="52"/>
        <v>2.5680170751000007</v>
      </c>
      <c r="I277" s="47">
        <f t="shared" si="53"/>
        <v>0</v>
      </c>
      <c r="J277" s="8">
        <f t="shared" si="51"/>
        <v>-0.91728205560000031</v>
      </c>
      <c r="K277" s="8">
        <f t="shared" si="49"/>
        <v>0</v>
      </c>
      <c r="L277" s="8">
        <f t="shared" si="45"/>
        <v>-0.91728205560000031</v>
      </c>
      <c r="M277" s="8">
        <f t="shared" si="46"/>
        <v>0</v>
      </c>
      <c r="N277" s="7">
        <v>-2.5</v>
      </c>
      <c r="O277" s="7">
        <v>0</v>
      </c>
      <c r="P277" s="1"/>
      <c r="Q277" s="1"/>
    </row>
    <row r="278" spans="1:28" x14ac:dyDescent="0.3">
      <c r="A278" s="28">
        <f t="shared" si="47"/>
        <v>24</v>
      </c>
      <c r="B278" s="28">
        <v>6</v>
      </c>
      <c r="C278" s="11">
        <v>43309.479166666664</v>
      </c>
      <c r="D278" s="13">
        <v>2.5261836799999999</v>
      </c>
      <c r="E278" s="14">
        <f t="shared" si="48"/>
        <v>3.4798449466000001</v>
      </c>
      <c r="F278" s="12">
        <v>2.431239605</v>
      </c>
      <c r="G278" s="9">
        <f t="shared" si="50"/>
        <v>0.95366126660000017</v>
      </c>
      <c r="H278" s="9">
        <f t="shared" si="52"/>
        <v>3.0448477084000007</v>
      </c>
      <c r="I278" s="47">
        <f t="shared" si="53"/>
        <v>0</v>
      </c>
      <c r="J278" s="8">
        <f t="shared" si="51"/>
        <v>-0.95366126660000017</v>
      </c>
      <c r="K278" s="8">
        <f t="shared" si="49"/>
        <v>0</v>
      </c>
      <c r="L278" s="8">
        <f t="shared" si="45"/>
        <v>-0.95366126660000017</v>
      </c>
      <c r="M278" s="8">
        <f t="shared" si="46"/>
        <v>0</v>
      </c>
      <c r="N278" s="7">
        <v>-2.5</v>
      </c>
      <c r="O278" s="7">
        <v>0</v>
      </c>
      <c r="P278" s="1"/>
      <c r="Q278" s="1"/>
    </row>
    <row r="279" spans="1:28" x14ac:dyDescent="0.3">
      <c r="A279" s="28">
        <f t="shared" si="47"/>
        <v>25</v>
      </c>
      <c r="B279" s="28">
        <v>6</v>
      </c>
      <c r="C279" s="11">
        <v>43309.5</v>
      </c>
      <c r="D279" s="13">
        <v>2.4439773659999999</v>
      </c>
      <c r="E279" s="14">
        <f t="shared" si="48"/>
        <v>3.4798449466000001</v>
      </c>
      <c r="F279" s="12">
        <v>2.4522004129999999</v>
      </c>
      <c r="G279" s="9">
        <f t="shared" si="50"/>
        <v>1.0358675806000002</v>
      </c>
      <c r="H279" s="9">
        <f t="shared" si="52"/>
        <v>3.5627814987000006</v>
      </c>
      <c r="I279" s="47">
        <f t="shared" si="53"/>
        <v>0</v>
      </c>
      <c r="J279" s="8">
        <f t="shared" si="51"/>
        <v>-1.0358675806000002</v>
      </c>
      <c r="K279" s="8">
        <f t="shared" si="49"/>
        <v>0</v>
      </c>
      <c r="L279" s="8">
        <f t="shared" si="45"/>
        <v>-1.0358675806000002</v>
      </c>
      <c r="M279" s="8">
        <f t="shared" si="46"/>
        <v>0</v>
      </c>
      <c r="N279" s="7">
        <v>-2.5</v>
      </c>
      <c r="O279" s="7">
        <v>0</v>
      </c>
      <c r="P279" s="1"/>
      <c r="Q279" s="1"/>
    </row>
    <row r="280" spans="1:28" x14ac:dyDescent="0.3">
      <c r="A280" s="28">
        <f t="shared" si="47"/>
        <v>26</v>
      </c>
      <c r="B280" s="28">
        <v>6</v>
      </c>
      <c r="C280" s="11">
        <v>43309.520833333336</v>
      </c>
      <c r="D280" s="13">
        <v>2.433610077</v>
      </c>
      <c r="E280" s="14">
        <f t="shared" si="48"/>
        <v>3.4798449466000001</v>
      </c>
      <c r="F280" s="12">
        <v>2.4522004129999999</v>
      </c>
      <c r="G280" s="9">
        <f t="shared" si="50"/>
        <v>1.0462348696000001</v>
      </c>
      <c r="H280" s="9">
        <f t="shared" si="52"/>
        <v>4.0858989335000011</v>
      </c>
      <c r="I280" s="47">
        <f t="shared" si="53"/>
        <v>0</v>
      </c>
      <c r="J280" s="8">
        <f t="shared" si="51"/>
        <v>-1.0462348696000001</v>
      </c>
      <c r="K280" s="8">
        <f t="shared" si="49"/>
        <v>0</v>
      </c>
      <c r="L280" s="8">
        <f t="shared" si="45"/>
        <v>-1.0462348696000001</v>
      </c>
      <c r="M280" s="8">
        <f t="shared" si="46"/>
        <v>0</v>
      </c>
      <c r="N280" s="7">
        <v>-2.5</v>
      </c>
      <c r="O280" s="7">
        <v>0</v>
      </c>
      <c r="P280" s="1"/>
      <c r="Q280" s="1"/>
    </row>
    <row r="281" spans="1:28" x14ac:dyDescent="0.3">
      <c r="A281" s="28">
        <f t="shared" si="47"/>
        <v>27</v>
      </c>
      <c r="B281" s="28">
        <v>6</v>
      </c>
      <c r="C281" s="11">
        <v>43309.541666666664</v>
      </c>
      <c r="D281" s="13">
        <v>2.3834644210000002</v>
      </c>
      <c r="E281" s="14">
        <f t="shared" si="48"/>
        <v>3.4798449466000001</v>
      </c>
      <c r="F281" s="12">
        <v>2.1455945970000001</v>
      </c>
      <c r="G281" s="9">
        <f t="shared" si="50"/>
        <v>1.0963805255999999</v>
      </c>
      <c r="H281" s="9">
        <f t="shared" si="52"/>
        <v>4.6340891963000015</v>
      </c>
      <c r="I281" s="47">
        <f t="shared" si="53"/>
        <v>0</v>
      </c>
      <c r="J281" s="8">
        <f t="shared" si="51"/>
        <v>-1.0963805255999999</v>
      </c>
      <c r="K281" s="8">
        <f t="shared" si="49"/>
        <v>0</v>
      </c>
      <c r="L281" s="8">
        <f t="shared" si="45"/>
        <v>-1.0963805255999999</v>
      </c>
      <c r="M281" s="8">
        <f t="shared" si="46"/>
        <v>0</v>
      </c>
      <c r="N281" s="7">
        <v>-2.5</v>
      </c>
      <c r="O281" s="7">
        <v>0</v>
      </c>
      <c r="P281" s="1"/>
      <c r="Q281" s="1"/>
    </row>
    <row r="282" spans="1:28" x14ac:dyDescent="0.3">
      <c r="A282" s="28">
        <f t="shared" si="47"/>
        <v>28</v>
      </c>
      <c r="B282" s="28">
        <v>6</v>
      </c>
      <c r="C282" s="11">
        <v>43309.5625</v>
      </c>
      <c r="D282" s="13">
        <v>2.393784648</v>
      </c>
      <c r="E282" s="14">
        <f t="shared" si="48"/>
        <v>3.4798449466000001</v>
      </c>
      <c r="F282" s="12">
        <v>2.2075219150000001</v>
      </c>
      <c r="G282" s="9">
        <f t="shared" si="50"/>
        <v>1.0860602986000001</v>
      </c>
      <c r="H282" s="9">
        <f t="shared" si="52"/>
        <v>5.1771193456000013</v>
      </c>
      <c r="I282" s="47">
        <f t="shared" si="53"/>
        <v>0</v>
      </c>
      <c r="J282" s="8">
        <f t="shared" si="51"/>
        <v>-1.0860602986000001</v>
      </c>
      <c r="K282" s="8">
        <f t="shared" si="49"/>
        <v>0</v>
      </c>
      <c r="L282" s="8">
        <f t="shared" si="45"/>
        <v>-1.0860602986000001</v>
      </c>
      <c r="M282" s="8">
        <f t="shared" si="46"/>
        <v>0</v>
      </c>
      <c r="N282" s="7">
        <v>-2.5</v>
      </c>
      <c r="O282" s="7">
        <v>0</v>
      </c>
      <c r="P282" s="1"/>
      <c r="Q282" s="1"/>
    </row>
    <row r="283" spans="1:28" x14ac:dyDescent="0.3">
      <c r="A283" s="28">
        <f t="shared" si="47"/>
        <v>29</v>
      </c>
      <c r="B283" s="28">
        <v>6</v>
      </c>
      <c r="C283" s="11">
        <v>43309.583333333336</v>
      </c>
      <c r="D283" s="13">
        <v>2.4341255959999999</v>
      </c>
      <c r="E283" s="14">
        <f t="shared" si="48"/>
        <v>3.4798449466000001</v>
      </c>
      <c r="F283" s="12">
        <v>1.8256363870000001</v>
      </c>
      <c r="G283" s="9">
        <f t="shared" si="50"/>
        <v>1.0457193506000002</v>
      </c>
      <c r="H283" s="9">
        <f t="shared" si="52"/>
        <v>5.6999790209000016</v>
      </c>
      <c r="I283" s="47">
        <f t="shared" si="53"/>
        <v>0</v>
      </c>
      <c r="J283" s="8">
        <f t="shared" si="51"/>
        <v>-1.0457193506000002</v>
      </c>
      <c r="K283" s="8">
        <f t="shared" si="49"/>
        <v>0</v>
      </c>
      <c r="L283" s="8">
        <f t="shared" si="45"/>
        <v>-1.0457193506000002</v>
      </c>
      <c r="M283" s="8">
        <f t="shared" si="46"/>
        <v>0</v>
      </c>
      <c r="N283" s="7">
        <v>-2.5</v>
      </c>
      <c r="O283" s="7">
        <v>0</v>
      </c>
      <c r="P283" s="1"/>
      <c r="Q283" s="1"/>
    </row>
    <row r="284" spans="1:28" x14ac:dyDescent="0.3">
      <c r="A284" s="29">
        <f t="shared" si="47"/>
        <v>30</v>
      </c>
      <c r="B284" s="29">
        <v>6</v>
      </c>
      <c r="C284" s="18">
        <v>43309.604166666664</v>
      </c>
      <c r="D284" s="19">
        <v>2.5096927619999998</v>
      </c>
      <c r="E284" s="20">
        <f t="shared" si="48"/>
        <v>3.1097347201999965</v>
      </c>
      <c r="F284" s="21">
        <v>1.640534401</v>
      </c>
      <c r="G284" s="9">
        <f t="shared" si="50"/>
        <v>0.60004195819999673</v>
      </c>
      <c r="H284" s="9">
        <f t="shared" si="52"/>
        <v>6</v>
      </c>
      <c r="I284" s="47">
        <f t="shared" si="53"/>
        <v>0</v>
      </c>
      <c r="J284" s="8">
        <f t="shared" si="51"/>
        <v>-0.60004195819999673</v>
      </c>
      <c r="K284" s="8">
        <f t="shared" si="49"/>
        <v>0</v>
      </c>
      <c r="L284" s="33">
        <f t="shared" si="45"/>
        <v>-0.60004195819999673</v>
      </c>
      <c r="M284" s="33">
        <f t="shared" si="46"/>
        <v>0</v>
      </c>
      <c r="N284" s="17">
        <v>-2.5</v>
      </c>
      <c r="O284" s="17">
        <v>0</v>
      </c>
      <c r="P284" s="1"/>
      <c r="Q284" s="1"/>
    </row>
    <row r="285" spans="1:28" s="44" customFormat="1" ht="15" thickBot="1" x14ac:dyDescent="0.35">
      <c r="A285" s="35">
        <f t="shared" si="47"/>
        <v>31</v>
      </c>
      <c r="B285" s="35">
        <v>6</v>
      </c>
      <c r="C285" s="36">
        <v>43309.625</v>
      </c>
      <c r="D285" s="37">
        <v>2.7464518770000002</v>
      </c>
      <c r="E285" s="38">
        <f t="shared" si="48"/>
        <v>2.7464518770000002</v>
      </c>
      <c r="F285" s="39">
        <v>1.3573064800000001</v>
      </c>
      <c r="G285" s="73">
        <f t="shared" si="50"/>
        <v>0</v>
      </c>
      <c r="H285" s="73">
        <f t="shared" si="52"/>
        <v>6</v>
      </c>
      <c r="I285" s="48">
        <f t="shared" si="53"/>
        <v>0</v>
      </c>
      <c r="J285" s="40">
        <f t="shared" si="51"/>
        <v>0</v>
      </c>
      <c r="K285" s="40">
        <f t="shared" si="49"/>
        <v>0</v>
      </c>
      <c r="L285" s="40">
        <f t="shared" si="45"/>
        <v>0</v>
      </c>
      <c r="M285" s="40">
        <f t="shared" si="46"/>
        <v>0</v>
      </c>
      <c r="N285" s="41">
        <v>-2.5</v>
      </c>
      <c r="O285" s="41">
        <v>0</v>
      </c>
      <c r="P285" s="42"/>
      <c r="Q285" s="42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141" customFormat="1" x14ac:dyDescent="0.3">
      <c r="A286" s="116">
        <f>A285+1</f>
        <v>32</v>
      </c>
      <c r="B286" s="116">
        <v>6</v>
      </c>
      <c r="C286" s="117">
        <v>43309.645833333336</v>
      </c>
      <c r="D286" s="118">
        <v>2.9221604800000001</v>
      </c>
      <c r="E286" s="119">
        <f t="shared" si="48"/>
        <v>1.8359911687272727</v>
      </c>
      <c r="F286" s="120">
        <v>1.2502158880000001</v>
      </c>
      <c r="G286" s="121">
        <f t="shared" si="50"/>
        <v>-1.0861693112727273</v>
      </c>
      <c r="H286" s="121">
        <f t="shared" si="52"/>
        <v>5.4569153443636367</v>
      </c>
      <c r="I286" s="123">
        <f>MAX(0,MIN(O286,H285*2,(D286-VLOOKUP(B286,$B$2:$D$9,3,FALSE))))</f>
        <v>1.0861693112727273</v>
      </c>
      <c r="J286" s="123">
        <f t="shared" si="51"/>
        <v>0</v>
      </c>
      <c r="K286" s="123">
        <f t="shared" si="49"/>
        <v>0</v>
      </c>
      <c r="L286" s="121"/>
      <c r="M286" s="121"/>
      <c r="N286" s="124">
        <v>0</v>
      </c>
      <c r="O286" s="124">
        <v>2.5</v>
      </c>
      <c r="P286" s="140"/>
      <c r="Q286" s="140"/>
    </row>
    <row r="287" spans="1:28" s="141" customFormat="1" x14ac:dyDescent="0.3">
      <c r="A287" s="125">
        <f t="shared" si="47"/>
        <v>33</v>
      </c>
      <c r="B287" s="125">
        <v>6</v>
      </c>
      <c r="C287" s="126">
        <v>43309.666666666664</v>
      </c>
      <c r="D287" s="127">
        <v>3.0557768950000002</v>
      </c>
      <c r="E287" s="128">
        <f t="shared" si="48"/>
        <v>1.8359911687272727</v>
      </c>
      <c r="F287" s="129">
        <v>1.0279327629999999</v>
      </c>
      <c r="G287" s="130">
        <f t="shared" si="50"/>
        <v>-1.2197857262727274</v>
      </c>
      <c r="H287" s="130">
        <f t="shared" si="52"/>
        <v>4.8470224812272731</v>
      </c>
      <c r="I287" s="122">
        <f t="shared" si="53"/>
        <v>1.2197857262727274</v>
      </c>
      <c r="J287" s="122">
        <f t="shared" si="51"/>
        <v>0</v>
      </c>
      <c r="K287" s="122">
        <f t="shared" si="49"/>
        <v>0</v>
      </c>
      <c r="L287" s="130"/>
      <c r="M287" s="130"/>
      <c r="N287" s="131">
        <v>0</v>
      </c>
      <c r="O287" s="131">
        <v>2.5</v>
      </c>
      <c r="P287" s="140"/>
      <c r="Q287" s="140"/>
    </row>
    <row r="288" spans="1:28" s="141" customFormat="1" x14ac:dyDescent="0.3">
      <c r="A288" s="125">
        <f t="shared" si="47"/>
        <v>34</v>
      </c>
      <c r="B288" s="125">
        <v>6</v>
      </c>
      <c r="C288" s="126">
        <v>43309.6875</v>
      </c>
      <c r="D288" s="127">
        <v>3.0825005860000001</v>
      </c>
      <c r="E288" s="128">
        <f t="shared" si="48"/>
        <v>1.8359911687272727</v>
      </c>
      <c r="F288" s="129">
        <v>0.75716233300000002</v>
      </c>
      <c r="G288" s="130">
        <f t="shared" si="50"/>
        <v>-1.2465094172727273</v>
      </c>
      <c r="H288" s="130">
        <f t="shared" si="52"/>
        <v>4.2237677725909091</v>
      </c>
      <c r="I288" s="122">
        <f t="shared" si="53"/>
        <v>1.2465094172727273</v>
      </c>
      <c r="J288" s="122">
        <f t="shared" si="51"/>
        <v>0</v>
      </c>
      <c r="K288" s="122">
        <f t="shared" si="49"/>
        <v>0</v>
      </c>
      <c r="L288" s="130"/>
      <c r="M288" s="130"/>
      <c r="N288" s="131">
        <v>0</v>
      </c>
      <c r="O288" s="131">
        <v>2.5</v>
      </c>
      <c r="P288" s="140"/>
      <c r="Q288" s="140"/>
    </row>
    <row r="289" spans="1:28" s="141" customFormat="1" x14ac:dyDescent="0.3">
      <c r="A289" s="125">
        <f t="shared" si="47"/>
        <v>35</v>
      </c>
      <c r="B289" s="125">
        <v>6</v>
      </c>
      <c r="C289" s="126">
        <v>43309.708333333336</v>
      </c>
      <c r="D289" s="127">
        <v>3.163495406</v>
      </c>
      <c r="E289" s="128">
        <f t="shared" si="48"/>
        <v>1.8359911687272727</v>
      </c>
      <c r="F289" s="129">
        <v>0.38151928800000001</v>
      </c>
      <c r="G289" s="130">
        <f t="shared" si="50"/>
        <v>-1.3275042372727273</v>
      </c>
      <c r="H289" s="130">
        <f t="shared" si="52"/>
        <v>3.5600156539545456</v>
      </c>
      <c r="I289" s="122">
        <f t="shared" si="53"/>
        <v>1.3275042372727273</v>
      </c>
      <c r="J289" s="122">
        <f t="shared" si="51"/>
        <v>0</v>
      </c>
      <c r="K289" s="122">
        <f t="shared" si="49"/>
        <v>0</v>
      </c>
      <c r="L289" s="130"/>
      <c r="M289" s="130"/>
      <c r="N289" s="131">
        <v>0</v>
      </c>
      <c r="O289" s="131">
        <v>2.5</v>
      </c>
      <c r="P289" s="140"/>
      <c r="Q289" s="140"/>
    </row>
    <row r="290" spans="1:28" s="141" customFormat="1" x14ac:dyDescent="0.3">
      <c r="A290" s="125">
        <f t="shared" si="47"/>
        <v>36</v>
      </c>
      <c r="B290" s="125">
        <v>6</v>
      </c>
      <c r="C290" s="126">
        <v>43309.729166666664</v>
      </c>
      <c r="D290" s="127">
        <v>3.0564888940000001</v>
      </c>
      <c r="E290" s="128">
        <f t="shared" si="48"/>
        <v>1.8359911687272727</v>
      </c>
      <c r="F290" s="129">
        <v>0.31046950800000001</v>
      </c>
      <c r="G290" s="130">
        <f t="shared" si="50"/>
        <v>-1.2204977252727274</v>
      </c>
      <c r="H290" s="130">
        <f t="shared" si="52"/>
        <v>2.949766791318182</v>
      </c>
      <c r="I290" s="122">
        <f t="shared" si="53"/>
        <v>1.2204977252727274</v>
      </c>
      <c r="J290" s="122">
        <f t="shared" si="51"/>
        <v>0</v>
      </c>
      <c r="K290" s="122">
        <f t="shared" si="49"/>
        <v>0</v>
      </c>
      <c r="L290" s="130"/>
      <c r="M290" s="130"/>
      <c r="N290" s="131">
        <v>0</v>
      </c>
      <c r="O290" s="131">
        <v>2.5</v>
      </c>
      <c r="P290" s="140"/>
      <c r="Q290" s="140"/>
    </row>
    <row r="291" spans="1:28" s="141" customFormat="1" x14ac:dyDescent="0.3">
      <c r="A291" s="125">
        <f t="shared" si="47"/>
        <v>37</v>
      </c>
      <c r="B291" s="125">
        <v>6</v>
      </c>
      <c r="C291" s="126">
        <v>43309.75</v>
      </c>
      <c r="D291" s="127">
        <v>2.9768132139999999</v>
      </c>
      <c r="E291" s="128">
        <f t="shared" si="48"/>
        <v>1.8359911687272727</v>
      </c>
      <c r="F291" s="129">
        <v>0.126444221</v>
      </c>
      <c r="G291" s="130">
        <f t="shared" si="50"/>
        <v>-1.1408220452727271</v>
      </c>
      <c r="H291" s="130">
        <f t="shared" si="52"/>
        <v>2.3793557686818185</v>
      </c>
      <c r="I291" s="122">
        <f t="shared" si="53"/>
        <v>1.1408220452727271</v>
      </c>
      <c r="J291" s="122">
        <f t="shared" si="51"/>
        <v>0</v>
      </c>
      <c r="K291" s="122">
        <f t="shared" si="49"/>
        <v>0</v>
      </c>
      <c r="L291" s="130"/>
      <c r="M291" s="130"/>
      <c r="N291" s="131">
        <v>0</v>
      </c>
      <c r="O291" s="131">
        <v>2.5</v>
      </c>
      <c r="P291" s="140"/>
      <c r="Q291" s="140"/>
    </row>
    <row r="292" spans="1:28" s="141" customFormat="1" x14ac:dyDescent="0.3">
      <c r="A292" s="125">
        <f t="shared" si="47"/>
        <v>38</v>
      </c>
      <c r="B292" s="125">
        <v>6</v>
      </c>
      <c r="C292" s="126">
        <v>43309.770833333336</v>
      </c>
      <c r="D292" s="127">
        <v>2.9685145419999999</v>
      </c>
      <c r="E292" s="128">
        <f t="shared" si="48"/>
        <v>1.8359911687272727</v>
      </c>
      <c r="F292" s="129">
        <v>0.12004917900000001</v>
      </c>
      <c r="G292" s="130">
        <f t="shared" si="50"/>
        <v>-1.1325233732727271</v>
      </c>
      <c r="H292" s="130">
        <f t="shared" si="52"/>
        <v>1.8130940820454549</v>
      </c>
      <c r="I292" s="122">
        <f t="shared" si="53"/>
        <v>1.1325233732727271</v>
      </c>
      <c r="J292" s="122">
        <f t="shared" si="51"/>
        <v>0</v>
      </c>
      <c r="K292" s="122">
        <f t="shared" si="49"/>
        <v>0</v>
      </c>
      <c r="L292" s="130"/>
      <c r="M292" s="130"/>
      <c r="N292" s="131">
        <v>0</v>
      </c>
      <c r="O292" s="131">
        <v>2.5</v>
      </c>
      <c r="P292" s="140"/>
      <c r="Q292" s="140"/>
    </row>
    <row r="293" spans="1:28" s="141" customFormat="1" x14ac:dyDescent="0.3">
      <c r="A293" s="125">
        <f t="shared" si="47"/>
        <v>39</v>
      </c>
      <c r="B293" s="125">
        <v>6</v>
      </c>
      <c r="C293" s="126">
        <v>43309.791666666664</v>
      </c>
      <c r="D293" s="127">
        <v>2.852132036</v>
      </c>
      <c r="E293" s="128">
        <f t="shared" si="48"/>
        <v>1.8359911687272727</v>
      </c>
      <c r="F293" s="129">
        <v>1.7821461E-2</v>
      </c>
      <c r="G293" s="130">
        <f t="shared" si="50"/>
        <v>-1.0161408672727272</v>
      </c>
      <c r="H293" s="130">
        <f t="shared" si="52"/>
        <v>1.3050236484090911</v>
      </c>
      <c r="I293" s="122">
        <f t="shared" si="53"/>
        <v>1.0161408672727272</v>
      </c>
      <c r="J293" s="122">
        <f t="shared" si="51"/>
        <v>0</v>
      </c>
      <c r="K293" s="122">
        <f t="shared" si="49"/>
        <v>0</v>
      </c>
      <c r="L293" s="130"/>
      <c r="M293" s="130"/>
      <c r="N293" s="131">
        <v>0</v>
      </c>
      <c r="O293" s="131">
        <v>2.5</v>
      </c>
      <c r="P293" s="140"/>
      <c r="Q293" s="140"/>
    </row>
    <row r="294" spans="1:28" s="141" customFormat="1" x14ac:dyDescent="0.3">
      <c r="A294" s="125">
        <f t="shared" si="47"/>
        <v>40</v>
      </c>
      <c r="B294" s="125">
        <v>6</v>
      </c>
      <c r="C294" s="126">
        <v>43309.8125</v>
      </c>
      <c r="D294" s="127">
        <v>2.7910629189999998</v>
      </c>
      <c r="E294" s="128">
        <f t="shared" si="48"/>
        <v>1.8359911687272727</v>
      </c>
      <c r="F294" s="129">
        <v>1.7821461E-2</v>
      </c>
      <c r="G294" s="130">
        <f t="shared" si="50"/>
        <v>-0.95507175027272706</v>
      </c>
      <c r="H294" s="130">
        <f t="shared" si="52"/>
        <v>0.8274877732727276</v>
      </c>
      <c r="I294" s="122">
        <f t="shared" si="53"/>
        <v>0.95507175027272706</v>
      </c>
      <c r="J294" s="122">
        <f t="shared" si="51"/>
        <v>0</v>
      </c>
      <c r="K294" s="122">
        <f t="shared" si="49"/>
        <v>0</v>
      </c>
      <c r="L294" s="130"/>
      <c r="M294" s="130"/>
      <c r="N294" s="131">
        <v>0</v>
      </c>
      <c r="O294" s="131">
        <v>2.5</v>
      </c>
      <c r="P294" s="140"/>
      <c r="Q294" s="140"/>
    </row>
    <row r="295" spans="1:28" s="141" customFormat="1" x14ac:dyDescent="0.3">
      <c r="A295" s="142">
        <f t="shared" si="47"/>
        <v>41</v>
      </c>
      <c r="B295" s="142">
        <v>6</v>
      </c>
      <c r="C295" s="143">
        <v>43309.833333333336</v>
      </c>
      <c r="D295" s="144">
        <v>2.7209653770000002</v>
      </c>
      <c r="E295" s="145">
        <f t="shared" si="48"/>
        <v>1.8359911687272727</v>
      </c>
      <c r="F295" s="146">
        <v>5.3364930000000003E-3</v>
      </c>
      <c r="G295" s="130">
        <f t="shared" si="50"/>
        <v>-0.88497420827272744</v>
      </c>
      <c r="H295" s="130">
        <f t="shared" si="52"/>
        <v>0.38500066913636388</v>
      </c>
      <c r="I295" s="122">
        <f t="shared" si="53"/>
        <v>0.88497420827272744</v>
      </c>
      <c r="J295" s="122">
        <f t="shared" si="51"/>
        <v>0</v>
      </c>
      <c r="K295" s="122">
        <f t="shared" si="49"/>
        <v>0</v>
      </c>
      <c r="L295" s="147"/>
      <c r="M295" s="147"/>
      <c r="N295" s="148">
        <v>0</v>
      </c>
      <c r="O295" s="148">
        <v>2.5</v>
      </c>
      <c r="P295" s="140"/>
      <c r="Q295" s="140"/>
    </row>
    <row r="296" spans="1:28" s="151" customFormat="1" ht="15" thickBot="1" x14ac:dyDescent="0.35">
      <c r="A296" s="132">
        <f t="shared" si="47"/>
        <v>42</v>
      </c>
      <c r="B296" s="132">
        <v>6</v>
      </c>
      <c r="C296" s="133">
        <v>43309.854166666664</v>
      </c>
      <c r="D296" s="134">
        <v>2.606276448</v>
      </c>
      <c r="E296" s="135">
        <f t="shared" si="48"/>
        <v>1.8362751097272723</v>
      </c>
      <c r="F296" s="136">
        <v>5.3364930000000003E-3</v>
      </c>
      <c r="G296" s="137">
        <f t="shared" si="50"/>
        <v>-0.77000133827272776</v>
      </c>
      <c r="H296" s="137">
        <f t="shared" si="52"/>
        <v>0</v>
      </c>
      <c r="I296" s="138">
        <f t="shared" si="53"/>
        <v>0.77000133827272776</v>
      </c>
      <c r="J296" s="138">
        <f t="shared" si="51"/>
        <v>0</v>
      </c>
      <c r="K296" s="138">
        <f t="shared" si="49"/>
        <v>0</v>
      </c>
      <c r="L296" s="137"/>
      <c r="M296" s="137"/>
      <c r="N296" s="139">
        <v>0</v>
      </c>
      <c r="O296" s="139">
        <v>2.5</v>
      </c>
      <c r="P296" s="149"/>
      <c r="Q296" s="149"/>
      <c r="R296" s="150"/>
      <c r="S296" s="150"/>
      <c r="T296" s="150"/>
      <c r="U296" s="150"/>
      <c r="V296" s="150"/>
      <c r="W296" s="150"/>
      <c r="X296" s="150"/>
      <c r="Y296" s="150"/>
      <c r="Z296" s="150"/>
      <c r="AA296" s="150"/>
      <c r="AB296" s="150"/>
    </row>
    <row r="297" spans="1:28" x14ac:dyDescent="0.3">
      <c r="A297" s="30">
        <f t="shared" si="47"/>
        <v>43</v>
      </c>
      <c r="B297" s="30">
        <v>6</v>
      </c>
      <c r="C297" s="24">
        <v>43309.875</v>
      </c>
      <c r="D297" s="25">
        <v>2.5857917270000002</v>
      </c>
      <c r="E297" s="26">
        <f t="shared" si="48"/>
        <v>2.5857917270000002</v>
      </c>
      <c r="F297" s="31">
        <v>5.3364930000000003E-3</v>
      </c>
      <c r="G297" s="59">
        <f t="shared" si="50"/>
        <v>0</v>
      </c>
      <c r="H297" s="59">
        <f t="shared" si="52"/>
        <v>0</v>
      </c>
      <c r="I297" s="46">
        <f t="shared" si="53"/>
        <v>0</v>
      </c>
      <c r="J297" s="32">
        <f t="shared" si="51"/>
        <v>0</v>
      </c>
      <c r="K297" s="32">
        <f t="shared" si="49"/>
        <v>0</v>
      </c>
      <c r="L297" s="27"/>
      <c r="M297" s="27"/>
      <c r="N297" s="23">
        <v>0</v>
      </c>
      <c r="O297" s="23">
        <v>0</v>
      </c>
      <c r="P297" s="1"/>
      <c r="Q297" s="1"/>
    </row>
    <row r="298" spans="1:28" x14ac:dyDescent="0.3">
      <c r="A298" s="28">
        <f t="shared" si="47"/>
        <v>44</v>
      </c>
      <c r="B298" s="28">
        <v>6</v>
      </c>
      <c r="C298" s="11">
        <v>43309.895833333336</v>
      </c>
      <c r="D298" s="13">
        <v>2.399355371</v>
      </c>
      <c r="E298" s="14">
        <f t="shared" si="48"/>
        <v>2.399355371</v>
      </c>
      <c r="F298" s="12">
        <v>5.3364930000000003E-3</v>
      </c>
      <c r="G298" s="9">
        <f t="shared" si="50"/>
        <v>0</v>
      </c>
      <c r="H298" s="9">
        <f t="shared" si="52"/>
        <v>0</v>
      </c>
      <c r="I298" s="47">
        <f t="shared" si="53"/>
        <v>0</v>
      </c>
      <c r="J298" s="8">
        <f t="shared" si="51"/>
        <v>0</v>
      </c>
      <c r="K298" s="8">
        <f t="shared" si="49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8">
        <f t="shared" si="47"/>
        <v>45</v>
      </c>
      <c r="B299" s="28">
        <v>6</v>
      </c>
      <c r="C299" s="11">
        <v>43309.916666666664</v>
      </c>
      <c r="D299" s="13">
        <v>2.1514471390000001</v>
      </c>
      <c r="E299" s="14">
        <f t="shared" si="48"/>
        <v>2.1514471390000001</v>
      </c>
      <c r="F299" s="12">
        <v>5.3364930000000003E-3</v>
      </c>
      <c r="G299" s="9">
        <f t="shared" si="50"/>
        <v>0</v>
      </c>
      <c r="H299" s="9">
        <f t="shared" si="52"/>
        <v>0</v>
      </c>
      <c r="I299" s="47">
        <f t="shared" si="53"/>
        <v>0</v>
      </c>
      <c r="J299" s="8">
        <f t="shared" si="51"/>
        <v>0</v>
      </c>
      <c r="K299" s="8">
        <f t="shared" si="49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8">
        <f t="shared" si="47"/>
        <v>46</v>
      </c>
      <c r="B300" s="28">
        <v>6</v>
      </c>
      <c r="C300" s="11">
        <v>43309.9375</v>
      </c>
      <c r="D300" s="13">
        <v>1.9192763639999999</v>
      </c>
      <c r="E300" s="14">
        <f t="shared" si="48"/>
        <v>1.9192763639999999</v>
      </c>
      <c r="F300" s="12">
        <v>5.3364930000000003E-3</v>
      </c>
      <c r="G300" s="9">
        <f t="shared" si="50"/>
        <v>0</v>
      </c>
      <c r="H300" s="9">
        <f t="shared" si="52"/>
        <v>0</v>
      </c>
      <c r="I300" s="47">
        <f t="shared" si="53"/>
        <v>0</v>
      </c>
      <c r="J300" s="8">
        <f t="shared" si="51"/>
        <v>0</v>
      </c>
      <c r="K300" s="8">
        <f t="shared" si="49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9">
        <f t="shared" si="47"/>
        <v>47</v>
      </c>
      <c r="B301" s="29">
        <v>6</v>
      </c>
      <c r="C301" s="18">
        <v>43309.958333333336</v>
      </c>
      <c r="D301" s="19">
        <v>1.8374660519999999</v>
      </c>
      <c r="E301" s="20">
        <f t="shared" si="48"/>
        <v>1.8374660519999999</v>
      </c>
      <c r="F301" s="21">
        <v>1.831472E-3</v>
      </c>
      <c r="G301" s="60">
        <f t="shared" si="50"/>
        <v>0</v>
      </c>
      <c r="H301" s="60">
        <f t="shared" si="52"/>
        <v>0</v>
      </c>
      <c r="I301" s="47">
        <f t="shared" si="53"/>
        <v>0</v>
      </c>
      <c r="J301" s="8">
        <f t="shared" si="51"/>
        <v>0</v>
      </c>
      <c r="K301" s="33">
        <f t="shared" si="49"/>
        <v>0</v>
      </c>
      <c r="L301" s="22"/>
      <c r="M301" s="22"/>
      <c r="N301" s="17">
        <v>0</v>
      </c>
      <c r="O301" s="17">
        <v>0</v>
      </c>
      <c r="P301" s="1"/>
      <c r="Q301" s="1"/>
    </row>
    <row r="302" spans="1:28" s="72" customFormat="1" ht="15" thickBot="1" x14ac:dyDescent="0.35">
      <c r="A302" s="61">
        <f t="shared" si="47"/>
        <v>48</v>
      </c>
      <c r="B302" s="61">
        <v>6</v>
      </c>
      <c r="C302" s="62">
        <v>43309.979166666664</v>
      </c>
      <c r="D302" s="63">
        <v>1.722527946</v>
      </c>
      <c r="E302" s="64">
        <f t="shared" si="48"/>
        <v>1.722527946</v>
      </c>
      <c r="F302" s="65">
        <v>1.831472E-3</v>
      </c>
      <c r="G302" s="66">
        <f t="shared" si="50"/>
        <v>0</v>
      </c>
      <c r="H302" s="66">
        <f t="shared" si="52"/>
        <v>0</v>
      </c>
      <c r="I302" s="67">
        <f t="shared" si="53"/>
        <v>0</v>
      </c>
      <c r="J302" s="68">
        <f t="shared" si="51"/>
        <v>0</v>
      </c>
      <c r="K302" s="68">
        <f t="shared" si="49"/>
        <v>0</v>
      </c>
      <c r="L302" s="69"/>
      <c r="M302" s="69"/>
      <c r="N302" s="70">
        <v>0</v>
      </c>
      <c r="O302" s="70">
        <v>0</v>
      </c>
      <c r="P302" s="71"/>
      <c r="Q302" s="71"/>
    </row>
    <row r="303" spans="1:28" s="115" customFormat="1" x14ac:dyDescent="0.3">
      <c r="A303" s="106">
        <v>1</v>
      </c>
      <c r="B303" s="106">
        <v>7</v>
      </c>
      <c r="C303" s="107">
        <v>43310</v>
      </c>
      <c r="D303" s="108">
        <v>1.7608755490000001</v>
      </c>
      <c r="E303" s="109">
        <f t="shared" si="48"/>
        <v>1.7608755490000001</v>
      </c>
      <c r="F303" s="110">
        <v>1.831472E-3</v>
      </c>
      <c r="G303" s="111">
        <f t="shared" si="50"/>
        <v>0</v>
      </c>
      <c r="H303" s="111">
        <v>0</v>
      </c>
      <c r="I303" s="112">
        <f t="shared" si="53"/>
        <v>0</v>
      </c>
      <c r="J303" s="112">
        <f t="shared" si="51"/>
        <v>0</v>
      </c>
      <c r="K303" s="112">
        <f t="shared" si="49"/>
        <v>0</v>
      </c>
      <c r="L303" s="112">
        <f t="shared" ref="L303:L333" si="54">MIN(J303,F303)</f>
        <v>0</v>
      </c>
      <c r="M303" s="112">
        <f>J303-L303</f>
        <v>0</v>
      </c>
      <c r="N303" s="113">
        <v>-2.5</v>
      </c>
      <c r="O303" s="113">
        <v>0</v>
      </c>
      <c r="P303" s="114"/>
      <c r="Q303" s="114"/>
    </row>
    <row r="304" spans="1:28" x14ac:dyDescent="0.3">
      <c r="A304" s="28">
        <f>A303+1</f>
        <v>2</v>
      </c>
      <c r="B304" s="28">
        <v>7</v>
      </c>
      <c r="C304" s="11">
        <v>43310.020833333336</v>
      </c>
      <c r="D304" s="13">
        <v>1.6784091910000001</v>
      </c>
      <c r="E304" s="14">
        <f t="shared" si="48"/>
        <v>1.6784091910000001</v>
      </c>
      <c r="F304" s="12">
        <v>1.831472E-3</v>
      </c>
      <c r="G304" s="9">
        <f t="shared" si="50"/>
        <v>0</v>
      </c>
      <c r="H304" s="9">
        <f t="shared" si="52"/>
        <v>0</v>
      </c>
      <c r="I304" s="47">
        <f t="shared" si="53"/>
        <v>0</v>
      </c>
      <c r="J304" s="8">
        <f t="shared" si="51"/>
        <v>0</v>
      </c>
      <c r="K304" s="8">
        <f t="shared" si="49"/>
        <v>0</v>
      </c>
      <c r="L304" s="8">
        <f t="shared" si="54"/>
        <v>0</v>
      </c>
      <c r="M304" s="8">
        <f t="shared" ref="M304:M333" si="55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8">
        <f t="shared" ref="A305:A350" si="56">A304+1</f>
        <v>3</v>
      </c>
      <c r="B305" s="28">
        <v>7</v>
      </c>
      <c r="C305" s="11">
        <v>43310.041666666664</v>
      </c>
      <c r="D305" s="13">
        <v>1.5996815310000001</v>
      </c>
      <c r="E305" s="14">
        <f t="shared" si="48"/>
        <v>1.5996815310000001</v>
      </c>
      <c r="F305" s="12">
        <v>1.831472E-3</v>
      </c>
      <c r="G305" s="9">
        <f t="shared" si="50"/>
        <v>0</v>
      </c>
      <c r="H305" s="9">
        <f t="shared" si="52"/>
        <v>0</v>
      </c>
      <c r="I305" s="47">
        <f t="shared" si="53"/>
        <v>0</v>
      </c>
      <c r="J305" s="8">
        <f t="shared" si="51"/>
        <v>0</v>
      </c>
      <c r="K305" s="8">
        <f t="shared" si="49"/>
        <v>0</v>
      </c>
      <c r="L305" s="8">
        <f t="shared" si="54"/>
        <v>0</v>
      </c>
      <c r="M305" s="8">
        <f t="shared" si="55"/>
        <v>0</v>
      </c>
      <c r="N305" s="7">
        <v>-2.5</v>
      </c>
      <c r="O305" s="7">
        <v>0</v>
      </c>
      <c r="P305" s="1"/>
      <c r="Q305" s="1"/>
    </row>
    <row r="306" spans="1:17" x14ac:dyDescent="0.3">
      <c r="A306" s="28">
        <f t="shared" si="56"/>
        <v>4</v>
      </c>
      <c r="B306" s="28">
        <v>7</v>
      </c>
      <c r="C306" s="11">
        <v>43310.0625</v>
      </c>
      <c r="D306" s="13">
        <v>1.5391118509999999</v>
      </c>
      <c r="E306" s="14">
        <f t="shared" si="48"/>
        <v>1.5391118509999999</v>
      </c>
      <c r="F306" s="12">
        <v>1.831472E-3</v>
      </c>
      <c r="G306" s="9">
        <f t="shared" si="50"/>
        <v>0</v>
      </c>
      <c r="H306" s="9">
        <f t="shared" si="52"/>
        <v>0</v>
      </c>
      <c r="I306" s="47">
        <f t="shared" si="53"/>
        <v>0</v>
      </c>
      <c r="J306" s="8">
        <f t="shared" si="51"/>
        <v>0</v>
      </c>
      <c r="K306" s="8">
        <f t="shared" si="49"/>
        <v>0</v>
      </c>
      <c r="L306" s="8">
        <f t="shared" si="54"/>
        <v>0</v>
      </c>
      <c r="M306" s="8">
        <f t="shared" si="55"/>
        <v>0</v>
      </c>
      <c r="N306" s="7">
        <v>-2.5</v>
      </c>
      <c r="O306" s="7">
        <v>0</v>
      </c>
      <c r="P306" s="1"/>
      <c r="Q306" s="1"/>
    </row>
    <row r="307" spans="1:17" x14ac:dyDescent="0.3">
      <c r="A307" s="28">
        <f t="shared" si="56"/>
        <v>5</v>
      </c>
      <c r="B307" s="28">
        <v>7</v>
      </c>
      <c r="C307" s="11">
        <v>43310.083333333336</v>
      </c>
      <c r="D307" s="13">
        <v>1.5250056599999999</v>
      </c>
      <c r="E307" s="14">
        <f t="shared" si="48"/>
        <v>1.5250056599999999</v>
      </c>
      <c r="F307" s="12">
        <v>1.831472E-3</v>
      </c>
      <c r="G307" s="9">
        <f t="shared" si="50"/>
        <v>0</v>
      </c>
      <c r="H307" s="9">
        <f t="shared" si="52"/>
        <v>0</v>
      </c>
      <c r="I307" s="47">
        <f t="shared" si="53"/>
        <v>0</v>
      </c>
      <c r="J307" s="8">
        <f t="shared" si="51"/>
        <v>0</v>
      </c>
      <c r="K307" s="8">
        <f t="shared" si="49"/>
        <v>0</v>
      </c>
      <c r="L307" s="8">
        <f t="shared" si="54"/>
        <v>0</v>
      </c>
      <c r="M307" s="8">
        <f t="shared" si="55"/>
        <v>0</v>
      </c>
      <c r="N307" s="7">
        <v>-2.5</v>
      </c>
      <c r="O307" s="7">
        <v>0</v>
      </c>
      <c r="P307" s="1"/>
      <c r="Q307" s="1"/>
    </row>
    <row r="308" spans="1:17" x14ac:dyDescent="0.3">
      <c r="A308" s="28">
        <f t="shared" si="56"/>
        <v>6</v>
      </c>
      <c r="B308" s="28">
        <v>7</v>
      </c>
      <c r="C308" s="11">
        <v>43310.104166666664</v>
      </c>
      <c r="D308" s="13">
        <v>1.488712912</v>
      </c>
      <c r="E308" s="14">
        <f t="shared" si="48"/>
        <v>1.488712912</v>
      </c>
      <c r="F308" s="12">
        <v>1.831472E-3</v>
      </c>
      <c r="G308" s="9">
        <f t="shared" si="50"/>
        <v>0</v>
      </c>
      <c r="H308" s="9">
        <f t="shared" si="52"/>
        <v>0</v>
      </c>
      <c r="I308" s="47">
        <f t="shared" si="53"/>
        <v>0</v>
      </c>
      <c r="J308" s="8">
        <f t="shared" si="51"/>
        <v>0</v>
      </c>
      <c r="K308" s="8">
        <f t="shared" si="49"/>
        <v>0</v>
      </c>
      <c r="L308" s="8">
        <f t="shared" si="54"/>
        <v>0</v>
      </c>
      <c r="M308" s="8">
        <f t="shared" si="55"/>
        <v>0</v>
      </c>
      <c r="N308" s="7">
        <v>-2.5</v>
      </c>
      <c r="O308" s="7">
        <v>0</v>
      </c>
      <c r="P308" s="1"/>
      <c r="Q308" s="1"/>
    </row>
    <row r="309" spans="1:17" x14ac:dyDescent="0.3">
      <c r="A309" s="28">
        <f t="shared" si="56"/>
        <v>7</v>
      </c>
      <c r="B309" s="28">
        <v>7</v>
      </c>
      <c r="C309" s="11">
        <v>43310.125</v>
      </c>
      <c r="D309" s="13">
        <v>1.4887543409999999</v>
      </c>
      <c r="E309" s="14">
        <f t="shared" si="48"/>
        <v>1.4887543409999999</v>
      </c>
      <c r="F309" s="12">
        <v>1.831472E-3</v>
      </c>
      <c r="G309" s="9">
        <f t="shared" si="50"/>
        <v>0</v>
      </c>
      <c r="H309" s="9">
        <f t="shared" si="52"/>
        <v>0</v>
      </c>
      <c r="I309" s="47">
        <f t="shared" si="53"/>
        <v>0</v>
      </c>
      <c r="J309" s="8">
        <f t="shared" si="51"/>
        <v>0</v>
      </c>
      <c r="K309" s="8">
        <f t="shared" si="49"/>
        <v>0</v>
      </c>
      <c r="L309" s="8">
        <f t="shared" si="54"/>
        <v>0</v>
      </c>
      <c r="M309" s="8">
        <f t="shared" si="55"/>
        <v>0</v>
      </c>
      <c r="N309" s="7">
        <v>-2.5</v>
      </c>
      <c r="O309" s="7">
        <v>0</v>
      </c>
      <c r="P309" s="1"/>
      <c r="Q309" s="1"/>
    </row>
    <row r="310" spans="1:17" x14ac:dyDescent="0.3">
      <c r="A310" s="28">
        <f t="shared" si="56"/>
        <v>8</v>
      </c>
      <c r="B310" s="28">
        <v>7</v>
      </c>
      <c r="C310" s="11">
        <v>43310.145833333336</v>
      </c>
      <c r="D310" s="13">
        <v>1.465001223</v>
      </c>
      <c r="E310" s="14">
        <f t="shared" si="48"/>
        <v>1.465001223</v>
      </c>
      <c r="F310" s="12">
        <v>1.831472E-3</v>
      </c>
      <c r="G310" s="9">
        <f t="shared" si="50"/>
        <v>0</v>
      </c>
      <c r="H310" s="9">
        <f t="shared" si="52"/>
        <v>0</v>
      </c>
      <c r="I310" s="47">
        <f t="shared" si="53"/>
        <v>0</v>
      </c>
      <c r="J310" s="8">
        <f t="shared" si="51"/>
        <v>0</v>
      </c>
      <c r="K310" s="8">
        <f t="shared" si="49"/>
        <v>0</v>
      </c>
      <c r="L310" s="8">
        <f t="shared" si="54"/>
        <v>0</v>
      </c>
      <c r="M310" s="8">
        <f t="shared" si="55"/>
        <v>0</v>
      </c>
      <c r="N310" s="7">
        <v>-2.5</v>
      </c>
      <c r="O310" s="7">
        <v>0</v>
      </c>
      <c r="P310" s="1"/>
      <c r="Q310" s="1"/>
    </row>
    <row r="311" spans="1:17" x14ac:dyDescent="0.3">
      <c r="A311" s="28">
        <f t="shared" si="56"/>
        <v>9</v>
      </c>
      <c r="B311" s="28">
        <v>7</v>
      </c>
      <c r="C311" s="11">
        <v>43310.166666666664</v>
      </c>
      <c r="D311" s="13">
        <v>1.4287209299999999</v>
      </c>
      <c r="E311" s="14">
        <f t="shared" si="48"/>
        <v>1.4287209299999999</v>
      </c>
      <c r="F311" s="12">
        <v>1.831472E-3</v>
      </c>
      <c r="G311" s="9">
        <f t="shared" si="50"/>
        <v>0</v>
      </c>
      <c r="H311" s="9">
        <f t="shared" si="52"/>
        <v>0</v>
      </c>
      <c r="I311" s="47">
        <f t="shared" si="53"/>
        <v>0</v>
      </c>
      <c r="J311" s="8">
        <f t="shared" si="51"/>
        <v>0</v>
      </c>
      <c r="K311" s="8">
        <f t="shared" si="49"/>
        <v>0</v>
      </c>
      <c r="L311" s="8">
        <f t="shared" si="54"/>
        <v>0</v>
      </c>
      <c r="M311" s="8">
        <f t="shared" si="55"/>
        <v>0</v>
      </c>
      <c r="N311" s="7">
        <v>-2.5</v>
      </c>
      <c r="O311" s="7">
        <v>0</v>
      </c>
      <c r="P311" s="1"/>
      <c r="Q311" s="1"/>
    </row>
    <row r="312" spans="1:17" x14ac:dyDescent="0.3">
      <c r="A312" s="28">
        <f t="shared" si="56"/>
        <v>10</v>
      </c>
      <c r="B312" s="28">
        <v>7</v>
      </c>
      <c r="C312" s="11">
        <v>43310.1875</v>
      </c>
      <c r="D312" s="13">
        <v>1.4908228610000001</v>
      </c>
      <c r="E312" s="14">
        <f t="shared" si="48"/>
        <v>1.4908228610000001</v>
      </c>
      <c r="F312" s="12">
        <v>1.831472E-3</v>
      </c>
      <c r="G312" s="9">
        <f t="shared" si="50"/>
        <v>0</v>
      </c>
      <c r="H312" s="9">
        <f t="shared" si="52"/>
        <v>0</v>
      </c>
      <c r="I312" s="47">
        <f t="shared" si="53"/>
        <v>0</v>
      </c>
      <c r="J312" s="8">
        <f t="shared" si="51"/>
        <v>0</v>
      </c>
      <c r="K312" s="8">
        <f t="shared" si="49"/>
        <v>0</v>
      </c>
      <c r="L312" s="8">
        <f t="shared" si="54"/>
        <v>0</v>
      </c>
      <c r="M312" s="8">
        <f t="shared" si="55"/>
        <v>0</v>
      </c>
      <c r="N312" s="7">
        <v>-2.5</v>
      </c>
      <c r="O312" s="7">
        <v>0</v>
      </c>
      <c r="P312" s="1"/>
      <c r="Q312" s="1"/>
    </row>
    <row r="313" spans="1:17" x14ac:dyDescent="0.3">
      <c r="A313" s="28">
        <f t="shared" si="56"/>
        <v>11</v>
      </c>
      <c r="B313" s="28">
        <v>7</v>
      </c>
      <c r="C313" s="11">
        <v>43310.208333333336</v>
      </c>
      <c r="D313" s="13">
        <v>1.627475343</v>
      </c>
      <c r="E313" s="14">
        <f t="shared" si="48"/>
        <v>1.627475343</v>
      </c>
      <c r="F313" s="12">
        <v>2.8760910000000001E-2</v>
      </c>
      <c r="G313" s="9">
        <f t="shared" si="50"/>
        <v>0</v>
      </c>
      <c r="H313" s="9">
        <f t="shared" si="52"/>
        <v>0</v>
      </c>
      <c r="I313" s="47">
        <f t="shared" si="53"/>
        <v>0</v>
      </c>
      <c r="J313" s="8">
        <f t="shared" si="51"/>
        <v>0</v>
      </c>
      <c r="K313" s="8">
        <f t="shared" si="49"/>
        <v>0</v>
      </c>
      <c r="L313" s="8">
        <f t="shared" si="54"/>
        <v>0</v>
      </c>
      <c r="M313" s="8">
        <f t="shared" si="55"/>
        <v>0</v>
      </c>
      <c r="N313" s="7">
        <v>-2.5</v>
      </c>
      <c r="O313" s="7">
        <v>0</v>
      </c>
      <c r="P313" s="1"/>
      <c r="Q313" s="1"/>
    </row>
    <row r="314" spans="1:17" x14ac:dyDescent="0.3">
      <c r="A314" s="28">
        <f t="shared" si="56"/>
        <v>12</v>
      </c>
      <c r="B314" s="28">
        <v>7</v>
      </c>
      <c r="C314" s="11">
        <v>43310.229166666664</v>
      </c>
      <c r="D314" s="13">
        <v>1.671168148</v>
      </c>
      <c r="E314" s="14">
        <f t="shared" si="48"/>
        <v>1.671168148</v>
      </c>
      <c r="F314" s="12">
        <v>2.8760910000000001E-2</v>
      </c>
      <c r="G314" s="9">
        <f t="shared" si="50"/>
        <v>0</v>
      </c>
      <c r="H314" s="9">
        <f t="shared" si="52"/>
        <v>0</v>
      </c>
      <c r="I314" s="47">
        <f t="shared" si="53"/>
        <v>0</v>
      </c>
      <c r="J314" s="8">
        <f t="shared" si="51"/>
        <v>0</v>
      </c>
      <c r="K314" s="8">
        <f t="shared" si="49"/>
        <v>0</v>
      </c>
      <c r="L314" s="8">
        <f t="shared" si="54"/>
        <v>0</v>
      </c>
      <c r="M314" s="8">
        <f t="shared" si="55"/>
        <v>0</v>
      </c>
      <c r="N314" s="7">
        <v>-2.5</v>
      </c>
      <c r="O314" s="7">
        <v>0</v>
      </c>
      <c r="P314" s="1"/>
      <c r="Q314" s="1"/>
    </row>
    <row r="315" spans="1:17" x14ac:dyDescent="0.3">
      <c r="A315" s="28">
        <f t="shared" si="56"/>
        <v>13</v>
      </c>
      <c r="B315" s="28">
        <v>7</v>
      </c>
      <c r="C315" s="11">
        <v>43310.25</v>
      </c>
      <c r="D315" s="13">
        <v>1.8583342839999999</v>
      </c>
      <c r="E315" s="14">
        <f t="shared" si="48"/>
        <v>1.8583342839999999</v>
      </c>
      <c r="F315" s="12">
        <v>6.5142959E-2</v>
      </c>
      <c r="G315" s="9">
        <f t="shared" si="50"/>
        <v>0</v>
      </c>
      <c r="H315" s="9">
        <f t="shared" si="52"/>
        <v>0</v>
      </c>
      <c r="I315" s="47">
        <f t="shared" si="53"/>
        <v>0</v>
      </c>
      <c r="J315" s="8">
        <f t="shared" si="51"/>
        <v>0</v>
      </c>
      <c r="K315" s="8">
        <f t="shared" si="49"/>
        <v>0</v>
      </c>
      <c r="L315" s="8">
        <f t="shared" si="54"/>
        <v>0</v>
      </c>
      <c r="M315" s="8">
        <f t="shared" si="55"/>
        <v>0</v>
      </c>
      <c r="N315" s="7">
        <v>-2.5</v>
      </c>
      <c r="O315" s="7">
        <v>0</v>
      </c>
      <c r="P315" s="1"/>
      <c r="Q315" s="1"/>
    </row>
    <row r="316" spans="1:17" x14ac:dyDescent="0.3">
      <c r="A316" s="28">
        <f t="shared" si="56"/>
        <v>14</v>
      </c>
      <c r="B316" s="28">
        <v>7</v>
      </c>
      <c r="C316" s="11">
        <v>43310.270833333336</v>
      </c>
      <c r="D316" s="13">
        <v>1.9577239179999999</v>
      </c>
      <c r="E316" s="14">
        <f t="shared" si="48"/>
        <v>1.9577239179999999</v>
      </c>
      <c r="F316" s="12">
        <v>7.5135559000000005E-2</v>
      </c>
      <c r="G316" s="9">
        <f t="shared" si="50"/>
        <v>0</v>
      </c>
      <c r="H316" s="9">
        <f t="shared" si="52"/>
        <v>0</v>
      </c>
      <c r="I316" s="47">
        <f t="shared" si="53"/>
        <v>0</v>
      </c>
      <c r="J316" s="8">
        <f t="shared" si="51"/>
        <v>0</v>
      </c>
      <c r="K316" s="8">
        <f t="shared" si="49"/>
        <v>0</v>
      </c>
      <c r="L316" s="8">
        <f t="shared" si="54"/>
        <v>0</v>
      </c>
      <c r="M316" s="8">
        <f t="shared" si="55"/>
        <v>0</v>
      </c>
      <c r="N316" s="7">
        <v>-2.5</v>
      </c>
      <c r="O316" s="7">
        <v>0</v>
      </c>
      <c r="P316" s="1"/>
      <c r="Q316" s="1"/>
    </row>
    <row r="317" spans="1:17" x14ac:dyDescent="0.3">
      <c r="A317" s="28">
        <f t="shared" si="56"/>
        <v>15</v>
      </c>
      <c r="B317" s="28">
        <v>7</v>
      </c>
      <c r="C317" s="11">
        <v>43310.291666666664</v>
      </c>
      <c r="D317" s="13">
        <v>2.3214154900000001</v>
      </c>
      <c r="E317" s="14">
        <f t="shared" si="48"/>
        <v>2.3214154900000001</v>
      </c>
      <c r="F317" s="12">
        <v>0.25268137499999999</v>
      </c>
      <c r="G317" s="9">
        <f t="shared" si="50"/>
        <v>0</v>
      </c>
      <c r="H317" s="9">
        <f t="shared" si="52"/>
        <v>0</v>
      </c>
      <c r="I317" s="47">
        <f t="shared" si="53"/>
        <v>0</v>
      </c>
      <c r="J317" s="8">
        <f t="shared" si="51"/>
        <v>0</v>
      </c>
      <c r="K317" s="8">
        <f t="shared" si="49"/>
        <v>0</v>
      </c>
      <c r="L317" s="8">
        <f t="shared" si="54"/>
        <v>0</v>
      </c>
      <c r="M317" s="8">
        <f t="shared" si="55"/>
        <v>0</v>
      </c>
      <c r="N317" s="7">
        <v>-2.5</v>
      </c>
      <c r="O317" s="7">
        <v>0</v>
      </c>
      <c r="P317" s="1"/>
      <c r="Q317" s="1"/>
    </row>
    <row r="318" spans="1:17" x14ac:dyDescent="0.3">
      <c r="A318" s="28">
        <f t="shared" si="56"/>
        <v>16</v>
      </c>
      <c r="B318" s="28">
        <v>7</v>
      </c>
      <c r="C318" s="11">
        <v>43310.3125</v>
      </c>
      <c r="D318" s="13">
        <v>2.4574770610000001</v>
      </c>
      <c r="E318" s="14">
        <f t="shared" si="48"/>
        <v>2.4574770610000001</v>
      </c>
      <c r="F318" s="12">
        <v>0.32854080200000002</v>
      </c>
      <c r="G318" s="9">
        <f t="shared" si="50"/>
        <v>0</v>
      </c>
      <c r="H318" s="9">
        <f t="shared" si="52"/>
        <v>0</v>
      </c>
      <c r="I318" s="47">
        <f t="shared" si="53"/>
        <v>0</v>
      </c>
      <c r="J318" s="8">
        <f t="shared" si="51"/>
        <v>0</v>
      </c>
      <c r="K318" s="8">
        <f t="shared" si="49"/>
        <v>0</v>
      </c>
      <c r="L318" s="8">
        <f t="shared" si="54"/>
        <v>0</v>
      </c>
      <c r="M318" s="8">
        <f t="shared" si="55"/>
        <v>0</v>
      </c>
      <c r="N318" s="7">
        <v>-2.5</v>
      </c>
      <c r="O318" s="7">
        <v>0</v>
      </c>
      <c r="P318" s="1"/>
      <c r="Q318" s="1"/>
    </row>
    <row r="319" spans="1:17" x14ac:dyDescent="0.3">
      <c r="A319" s="28">
        <f t="shared" si="56"/>
        <v>17</v>
      </c>
      <c r="B319" s="28">
        <v>7</v>
      </c>
      <c r="C319" s="11">
        <v>43310.333333333336</v>
      </c>
      <c r="D319" s="13">
        <v>2.8967349740000001</v>
      </c>
      <c r="E319" s="14">
        <f t="shared" si="48"/>
        <v>2.8967349740000001</v>
      </c>
      <c r="F319" s="12">
        <v>0.57902067899999998</v>
      </c>
      <c r="G319" s="9">
        <f t="shared" si="50"/>
        <v>0</v>
      </c>
      <c r="H319" s="9">
        <f t="shared" si="52"/>
        <v>0</v>
      </c>
      <c r="I319" s="47">
        <f t="shared" si="53"/>
        <v>0</v>
      </c>
      <c r="J319" s="8">
        <f t="shared" si="51"/>
        <v>0</v>
      </c>
      <c r="K319" s="8">
        <f t="shared" si="49"/>
        <v>0</v>
      </c>
      <c r="L319" s="8">
        <f t="shared" si="54"/>
        <v>0</v>
      </c>
      <c r="M319" s="8">
        <f t="shared" si="55"/>
        <v>0</v>
      </c>
      <c r="N319" s="7">
        <v>-2.5</v>
      </c>
      <c r="O319" s="7">
        <v>0</v>
      </c>
      <c r="P319" s="1"/>
      <c r="Q319" s="1"/>
    </row>
    <row r="320" spans="1:17" x14ac:dyDescent="0.3">
      <c r="A320" s="28">
        <f t="shared" si="56"/>
        <v>18</v>
      </c>
      <c r="B320" s="28">
        <v>7</v>
      </c>
      <c r="C320" s="11">
        <v>43310.354166666664</v>
      </c>
      <c r="D320" s="13">
        <v>2.910588325</v>
      </c>
      <c r="E320" s="14">
        <f t="shared" si="48"/>
        <v>2.910588325</v>
      </c>
      <c r="F320" s="12">
        <v>0.82445561899999997</v>
      </c>
      <c r="G320" s="9">
        <f t="shared" si="50"/>
        <v>0</v>
      </c>
      <c r="H320" s="9">
        <f t="shared" si="52"/>
        <v>0</v>
      </c>
      <c r="I320" s="47">
        <f t="shared" si="53"/>
        <v>0</v>
      </c>
      <c r="J320" s="8">
        <f t="shared" si="51"/>
        <v>0</v>
      </c>
      <c r="K320" s="8">
        <f t="shared" si="49"/>
        <v>0</v>
      </c>
      <c r="L320" s="8">
        <f t="shared" si="54"/>
        <v>0</v>
      </c>
      <c r="M320" s="8">
        <f t="shared" si="55"/>
        <v>0</v>
      </c>
      <c r="N320" s="7">
        <v>-2.5</v>
      </c>
      <c r="O320" s="7">
        <v>0</v>
      </c>
      <c r="P320" s="1"/>
      <c r="Q320" s="1"/>
    </row>
    <row r="321" spans="1:28" x14ac:dyDescent="0.3">
      <c r="A321" s="28">
        <f t="shared" si="56"/>
        <v>19</v>
      </c>
      <c r="B321" s="28">
        <v>7</v>
      </c>
      <c r="C321" s="11">
        <v>43310.375</v>
      </c>
      <c r="D321" s="13">
        <v>2.9425569899999999</v>
      </c>
      <c r="E321" s="14">
        <f t="shared" si="48"/>
        <v>2.9425569899999999</v>
      </c>
      <c r="F321" s="12">
        <v>0.88621586600000002</v>
      </c>
      <c r="G321" s="9">
        <f t="shared" si="50"/>
        <v>0</v>
      </c>
      <c r="H321" s="9">
        <f t="shared" si="52"/>
        <v>0</v>
      </c>
      <c r="I321" s="47">
        <f t="shared" si="53"/>
        <v>0</v>
      </c>
      <c r="J321" s="8">
        <f t="shared" si="51"/>
        <v>0</v>
      </c>
      <c r="K321" s="8">
        <f t="shared" si="49"/>
        <v>0</v>
      </c>
      <c r="L321" s="8">
        <f t="shared" si="54"/>
        <v>0</v>
      </c>
      <c r="M321" s="8">
        <f t="shared" si="55"/>
        <v>0</v>
      </c>
      <c r="N321" s="7">
        <v>-2.5</v>
      </c>
      <c r="O321" s="7">
        <v>0</v>
      </c>
      <c r="P321" s="1"/>
      <c r="Q321" s="1"/>
    </row>
    <row r="322" spans="1:28" x14ac:dyDescent="0.3">
      <c r="A322" s="28">
        <f t="shared" si="56"/>
        <v>20</v>
      </c>
      <c r="B322" s="28">
        <v>7</v>
      </c>
      <c r="C322" s="11">
        <v>43310.395833333336</v>
      </c>
      <c r="D322" s="13">
        <v>2.8865789159999999</v>
      </c>
      <c r="E322" s="14">
        <f t="shared" si="48"/>
        <v>3.5994869642730318</v>
      </c>
      <c r="F322" s="12">
        <v>1.07110858</v>
      </c>
      <c r="G322" s="9">
        <f t="shared" si="50"/>
        <v>0.71290804827303189</v>
      </c>
      <c r="H322" s="9">
        <f t="shared" si="52"/>
        <v>0.35645402413651595</v>
      </c>
      <c r="I322" s="47">
        <f t="shared" si="53"/>
        <v>0</v>
      </c>
      <c r="J322" s="8">
        <f t="shared" si="51"/>
        <v>-0.71290804827303189</v>
      </c>
      <c r="K322" s="8">
        <f t="shared" si="49"/>
        <v>0</v>
      </c>
      <c r="L322" s="8">
        <f t="shared" si="54"/>
        <v>-0.71290804827303189</v>
      </c>
      <c r="M322" s="8">
        <f t="shared" si="55"/>
        <v>0</v>
      </c>
      <c r="N322" s="7">
        <v>-2.5</v>
      </c>
      <c r="O322" s="7">
        <v>0</v>
      </c>
      <c r="P322" s="1"/>
      <c r="Q322" s="1"/>
    </row>
    <row r="323" spans="1:28" x14ac:dyDescent="0.3">
      <c r="A323" s="28">
        <f t="shared" si="56"/>
        <v>21</v>
      </c>
      <c r="B323" s="28">
        <v>7</v>
      </c>
      <c r="C323" s="11">
        <v>43310.416666666664</v>
      </c>
      <c r="D323" s="13">
        <v>2.8070105320000001</v>
      </c>
      <c r="E323" s="14">
        <f t="shared" si="48"/>
        <v>3.8344734371999998</v>
      </c>
      <c r="F323" s="12">
        <v>1.938806295</v>
      </c>
      <c r="G323" s="9">
        <f t="shared" si="50"/>
        <v>1.0274629051999997</v>
      </c>
      <c r="H323" s="9">
        <f t="shared" si="52"/>
        <v>0.87018547673651581</v>
      </c>
      <c r="I323" s="47">
        <f t="shared" si="53"/>
        <v>0</v>
      </c>
      <c r="J323" s="8">
        <f t="shared" si="51"/>
        <v>-1.0274629051999997</v>
      </c>
      <c r="K323" s="8">
        <f t="shared" si="49"/>
        <v>0</v>
      </c>
      <c r="L323" s="8">
        <f t="shared" si="54"/>
        <v>-1.0274629051999997</v>
      </c>
      <c r="M323" s="8">
        <f t="shared" si="55"/>
        <v>0</v>
      </c>
      <c r="N323" s="7">
        <v>-2.5</v>
      </c>
      <c r="O323" s="7">
        <v>0</v>
      </c>
      <c r="P323" s="1"/>
      <c r="Q323" s="1"/>
    </row>
    <row r="324" spans="1:28" x14ac:dyDescent="0.3">
      <c r="A324" s="28">
        <f t="shared" si="56"/>
        <v>22</v>
      </c>
      <c r="B324" s="28">
        <v>7</v>
      </c>
      <c r="C324" s="11">
        <v>43310.4375</v>
      </c>
      <c r="D324" s="13">
        <v>2.78594542</v>
      </c>
      <c r="E324" s="14">
        <f t="shared" si="48"/>
        <v>3.8344734371999998</v>
      </c>
      <c r="F324" s="12">
        <v>2.0033552650000002</v>
      </c>
      <c r="G324" s="9">
        <f t="shared" si="50"/>
        <v>1.0485280171999998</v>
      </c>
      <c r="H324" s="9">
        <f t="shared" si="52"/>
        <v>1.3944494853365157</v>
      </c>
      <c r="I324" s="47">
        <f t="shared" si="53"/>
        <v>0</v>
      </c>
      <c r="J324" s="8">
        <f t="shared" si="51"/>
        <v>-1.0485280171999998</v>
      </c>
      <c r="K324" s="8">
        <f t="shared" si="49"/>
        <v>0</v>
      </c>
      <c r="L324" s="8">
        <f t="shared" si="54"/>
        <v>-1.0485280171999998</v>
      </c>
      <c r="M324" s="8">
        <f t="shared" si="55"/>
        <v>0</v>
      </c>
      <c r="N324" s="7">
        <v>-2.5</v>
      </c>
      <c r="O324" s="7">
        <v>0</v>
      </c>
      <c r="P324" s="1"/>
      <c r="Q324" s="1"/>
    </row>
    <row r="325" spans="1:28" x14ac:dyDescent="0.3">
      <c r="A325" s="28">
        <f t="shared" si="56"/>
        <v>23</v>
      </c>
      <c r="B325" s="28">
        <v>7</v>
      </c>
      <c r="C325" s="11">
        <v>43310.458333333336</v>
      </c>
      <c r="D325" s="13">
        <v>2.6661202230000001</v>
      </c>
      <c r="E325" s="14">
        <f t="shared" si="48"/>
        <v>3.8344734371999998</v>
      </c>
      <c r="F325" s="12">
        <v>2.6272087100000001</v>
      </c>
      <c r="G325" s="9">
        <f t="shared" si="50"/>
        <v>1.1683532141999997</v>
      </c>
      <c r="H325" s="9">
        <f t="shared" si="52"/>
        <v>1.9786260924365155</v>
      </c>
      <c r="I325" s="47">
        <f t="shared" si="53"/>
        <v>0</v>
      </c>
      <c r="J325" s="8">
        <f t="shared" si="51"/>
        <v>-1.1683532141999997</v>
      </c>
      <c r="K325" s="8">
        <f t="shared" si="49"/>
        <v>0</v>
      </c>
      <c r="L325" s="8">
        <f t="shared" si="54"/>
        <v>-1.1683532141999997</v>
      </c>
      <c r="M325" s="8">
        <f t="shared" si="55"/>
        <v>0</v>
      </c>
      <c r="N325" s="7">
        <v>-2.5</v>
      </c>
      <c r="O325" s="7">
        <v>0</v>
      </c>
      <c r="P325" s="1"/>
      <c r="Q325" s="1"/>
    </row>
    <row r="326" spans="1:28" x14ac:dyDescent="0.3">
      <c r="A326" s="28">
        <f t="shared" si="56"/>
        <v>24</v>
      </c>
      <c r="B326" s="28">
        <v>7</v>
      </c>
      <c r="C326" s="11">
        <v>43310.479166666664</v>
      </c>
      <c r="D326" s="13">
        <v>2.6566116759999998</v>
      </c>
      <c r="E326" s="14">
        <f t="shared" si="48"/>
        <v>3.8344734371999998</v>
      </c>
      <c r="F326" s="12">
        <v>2.6567013259999999</v>
      </c>
      <c r="G326" s="9">
        <f t="shared" si="50"/>
        <v>1.1778617612</v>
      </c>
      <c r="H326" s="9">
        <f t="shared" si="52"/>
        <v>2.5675569730365155</v>
      </c>
      <c r="I326" s="47">
        <f t="shared" si="53"/>
        <v>0</v>
      </c>
      <c r="J326" s="8">
        <f t="shared" si="51"/>
        <v>-1.1778617612</v>
      </c>
      <c r="K326" s="8">
        <f t="shared" si="49"/>
        <v>0</v>
      </c>
      <c r="L326" s="8">
        <f t="shared" si="54"/>
        <v>-1.1778617612</v>
      </c>
      <c r="M326" s="8">
        <f t="shared" si="55"/>
        <v>0</v>
      </c>
      <c r="N326" s="7">
        <v>-2.5</v>
      </c>
      <c r="O326" s="7">
        <v>0</v>
      </c>
      <c r="P326" s="1"/>
      <c r="Q326" s="1"/>
    </row>
    <row r="327" spans="1:28" x14ac:dyDescent="0.3">
      <c r="A327" s="28">
        <f t="shared" si="56"/>
        <v>25</v>
      </c>
      <c r="B327" s="28">
        <v>7</v>
      </c>
      <c r="C327" s="11">
        <v>43310.5</v>
      </c>
      <c r="D327" s="13">
        <v>2.4609248629999998</v>
      </c>
      <c r="E327" s="14">
        <f t="shared" si="48"/>
        <v>3.8344734371999998</v>
      </c>
      <c r="F327" s="12">
        <v>2.7817151550000001</v>
      </c>
      <c r="G327" s="9">
        <f t="shared" si="50"/>
        <v>1.3735485742</v>
      </c>
      <c r="H327" s="9">
        <f t="shared" si="52"/>
        <v>3.2543312601365155</v>
      </c>
      <c r="I327" s="47">
        <f t="shared" si="53"/>
        <v>0</v>
      </c>
      <c r="J327" s="8">
        <f t="shared" si="51"/>
        <v>-1.3735485742</v>
      </c>
      <c r="K327" s="8">
        <f t="shared" si="49"/>
        <v>0</v>
      </c>
      <c r="L327" s="8">
        <f t="shared" si="54"/>
        <v>-1.3735485742</v>
      </c>
      <c r="M327" s="8">
        <f t="shared" si="55"/>
        <v>0</v>
      </c>
      <c r="N327" s="7">
        <v>-2.5</v>
      </c>
      <c r="O327" s="7">
        <v>0</v>
      </c>
      <c r="P327" s="1"/>
      <c r="Q327" s="1"/>
    </row>
    <row r="328" spans="1:28" x14ac:dyDescent="0.3">
      <c r="A328" s="28">
        <f t="shared" si="56"/>
        <v>26</v>
      </c>
      <c r="B328" s="28">
        <v>7</v>
      </c>
      <c r="C328" s="11">
        <v>43310.520833333336</v>
      </c>
      <c r="D328" s="13">
        <v>2.4070870740000001</v>
      </c>
      <c r="E328" s="14">
        <f t="shared" si="48"/>
        <v>3.8344734371999998</v>
      </c>
      <c r="F328" s="12">
        <v>2.7457706929999999</v>
      </c>
      <c r="G328" s="9">
        <f t="shared" si="50"/>
        <v>1.4273863631999997</v>
      </c>
      <c r="H328" s="9">
        <f t="shared" si="52"/>
        <v>3.9680244417365156</v>
      </c>
      <c r="I328" s="47">
        <f t="shared" si="53"/>
        <v>0</v>
      </c>
      <c r="J328" s="8">
        <f t="shared" si="51"/>
        <v>-1.4273863631999997</v>
      </c>
      <c r="K328" s="8">
        <f t="shared" si="49"/>
        <v>0</v>
      </c>
      <c r="L328" s="8">
        <f t="shared" si="54"/>
        <v>-1.4273863631999997</v>
      </c>
      <c r="M328" s="8">
        <f t="shared" si="55"/>
        <v>0</v>
      </c>
      <c r="N328" s="7">
        <v>-2.5</v>
      </c>
      <c r="O328" s="7">
        <v>0</v>
      </c>
      <c r="P328" s="1"/>
      <c r="Q328" s="1"/>
    </row>
    <row r="329" spans="1:28" x14ac:dyDescent="0.3">
      <c r="A329" s="28">
        <f t="shared" si="56"/>
        <v>27</v>
      </c>
      <c r="B329" s="28">
        <v>7</v>
      </c>
      <c r="C329" s="11">
        <v>43310.541666666664</v>
      </c>
      <c r="D329" s="13">
        <v>2.3421261059999998</v>
      </c>
      <c r="E329" s="14">
        <f t="shared" si="48"/>
        <v>3.8344734371999998</v>
      </c>
      <c r="F329" s="12">
        <v>2.8152046199999998</v>
      </c>
      <c r="G329" s="9">
        <f t="shared" si="50"/>
        <v>1.4923473312</v>
      </c>
      <c r="H329" s="9">
        <f t="shared" si="52"/>
        <v>4.7141981073365153</v>
      </c>
      <c r="I329" s="47">
        <f t="shared" si="53"/>
        <v>0</v>
      </c>
      <c r="J329" s="8">
        <f t="shared" si="51"/>
        <v>-1.4923473312</v>
      </c>
      <c r="K329" s="8">
        <f t="shared" si="49"/>
        <v>0</v>
      </c>
      <c r="L329" s="8">
        <f t="shared" si="54"/>
        <v>-1.4923473312</v>
      </c>
      <c r="M329" s="8">
        <f t="shared" si="55"/>
        <v>0</v>
      </c>
      <c r="N329" s="7">
        <v>-2.5</v>
      </c>
      <c r="O329" s="7">
        <v>0</v>
      </c>
      <c r="P329" s="1"/>
      <c r="Q329" s="1"/>
    </row>
    <row r="330" spans="1:28" x14ac:dyDescent="0.3">
      <c r="A330" s="28">
        <f t="shared" si="56"/>
        <v>28</v>
      </c>
      <c r="B330" s="28">
        <v>7</v>
      </c>
      <c r="C330" s="11">
        <v>43310.5625</v>
      </c>
      <c r="D330" s="13">
        <v>2.3472860199999999</v>
      </c>
      <c r="E330" s="14">
        <f t="shared" si="48"/>
        <v>3.8344734371999998</v>
      </c>
      <c r="F330" s="12">
        <v>2.8152046199999998</v>
      </c>
      <c r="G330" s="9">
        <f t="shared" si="50"/>
        <v>1.4871874171999999</v>
      </c>
      <c r="H330" s="9">
        <f t="shared" si="52"/>
        <v>5.4577918159365151</v>
      </c>
      <c r="I330" s="47">
        <f t="shared" si="53"/>
        <v>0</v>
      </c>
      <c r="J330" s="8">
        <f t="shared" si="51"/>
        <v>-1.4871874171999999</v>
      </c>
      <c r="K330" s="8">
        <f t="shared" si="49"/>
        <v>0</v>
      </c>
      <c r="L330" s="8">
        <f t="shared" si="54"/>
        <v>-1.4871874171999999</v>
      </c>
      <c r="M330" s="8">
        <f t="shared" si="55"/>
        <v>0</v>
      </c>
      <c r="N330" s="7">
        <v>-2.5</v>
      </c>
      <c r="O330" s="7">
        <v>0</v>
      </c>
      <c r="P330" s="1"/>
      <c r="Q330" s="1"/>
    </row>
    <row r="331" spans="1:28" x14ac:dyDescent="0.3">
      <c r="A331" s="28">
        <f t="shared" si="56"/>
        <v>29</v>
      </c>
      <c r="B331" s="28">
        <v>7</v>
      </c>
      <c r="C331" s="11">
        <v>43310.583333333336</v>
      </c>
      <c r="D331" s="13">
        <v>2.4317770460000001</v>
      </c>
      <c r="E331" s="14">
        <f t="shared" si="48"/>
        <v>3.51619341412697</v>
      </c>
      <c r="F331" s="12">
        <v>1.8658413890000001</v>
      </c>
      <c r="G331" s="9">
        <f t="shared" si="50"/>
        <v>1.0844163681269698</v>
      </c>
      <c r="H331" s="9">
        <f t="shared" si="52"/>
        <v>6</v>
      </c>
      <c r="I331" s="47">
        <f t="shared" si="53"/>
        <v>0</v>
      </c>
      <c r="J331" s="8">
        <f t="shared" si="51"/>
        <v>-1.0844163681269698</v>
      </c>
      <c r="K331" s="8">
        <f t="shared" si="49"/>
        <v>0</v>
      </c>
      <c r="L331" s="8">
        <f t="shared" si="54"/>
        <v>-1.0844163681269698</v>
      </c>
      <c r="M331" s="8">
        <f t="shared" si="55"/>
        <v>0</v>
      </c>
      <c r="N331" s="7">
        <v>-2.5</v>
      </c>
      <c r="O331" s="7">
        <v>0</v>
      </c>
      <c r="P331" s="1"/>
      <c r="Q331" s="1"/>
    </row>
    <row r="332" spans="1:28" x14ac:dyDescent="0.3">
      <c r="A332" s="29">
        <f t="shared" si="56"/>
        <v>30</v>
      </c>
      <c r="B332" s="29">
        <v>7</v>
      </c>
      <c r="C332" s="18">
        <v>43310.604166666664</v>
      </c>
      <c r="D332" s="19">
        <v>2.4993341240000002</v>
      </c>
      <c r="E332" s="20">
        <f t="shared" si="48"/>
        <v>2.4993341240000002</v>
      </c>
      <c r="F332" s="21">
        <v>1.707827091</v>
      </c>
      <c r="G332" s="9">
        <f t="shared" si="50"/>
        <v>0</v>
      </c>
      <c r="H332" s="9">
        <f t="shared" si="52"/>
        <v>6</v>
      </c>
      <c r="I332" s="47">
        <f t="shared" si="53"/>
        <v>0</v>
      </c>
      <c r="J332" s="8">
        <f t="shared" si="51"/>
        <v>0</v>
      </c>
      <c r="K332" s="8">
        <f t="shared" si="49"/>
        <v>0</v>
      </c>
      <c r="L332" s="33">
        <f t="shared" si="54"/>
        <v>0</v>
      </c>
      <c r="M332" s="33">
        <f t="shared" si="55"/>
        <v>0</v>
      </c>
      <c r="N332" s="17">
        <v>-2.5</v>
      </c>
      <c r="O332" s="17">
        <v>0</v>
      </c>
      <c r="P332" s="1"/>
      <c r="Q332" s="1"/>
    </row>
    <row r="333" spans="1:28" s="44" customFormat="1" ht="15" thickBot="1" x14ac:dyDescent="0.35">
      <c r="A333" s="35">
        <f t="shared" si="56"/>
        <v>31</v>
      </c>
      <c r="B333" s="35">
        <v>7</v>
      </c>
      <c r="C333" s="36">
        <v>43310.625</v>
      </c>
      <c r="D333" s="37">
        <v>2.9160692070000001</v>
      </c>
      <c r="E333" s="38">
        <f t="shared" si="48"/>
        <v>2.9160692070000001</v>
      </c>
      <c r="F333" s="39">
        <v>0.75955963100000001</v>
      </c>
      <c r="G333" s="73">
        <f>-SUM(I333,J333,K333)</f>
        <v>0</v>
      </c>
      <c r="H333" s="73">
        <f>H332+((G333*0.5))</f>
        <v>6</v>
      </c>
      <c r="I333" s="48">
        <f t="shared" si="53"/>
        <v>0</v>
      </c>
      <c r="J333" s="40">
        <f t="shared" si="51"/>
        <v>0</v>
      </c>
      <c r="K333" s="40">
        <f>IF(A333&lt;&gt;31,0,-2*((6-H332+((J333*0.5)))))</f>
        <v>0</v>
      </c>
      <c r="L333" s="40">
        <f t="shared" si="54"/>
        <v>0</v>
      </c>
      <c r="M333" s="40">
        <f t="shared" si="55"/>
        <v>0</v>
      </c>
      <c r="N333" s="41">
        <v>-2.5</v>
      </c>
      <c r="O333" s="41">
        <v>0</v>
      </c>
      <c r="P333" s="42"/>
      <c r="Q333" s="42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141" customFormat="1" x14ac:dyDescent="0.3">
      <c r="A334" s="116">
        <f>A333+1</f>
        <v>32</v>
      </c>
      <c r="B334" s="116">
        <v>7</v>
      </c>
      <c r="C334" s="117">
        <v>43310.645833333336</v>
      </c>
      <c r="D334" s="118">
        <v>3.0639703709999999</v>
      </c>
      <c r="E334" s="119">
        <f t="shared" si="48"/>
        <v>1.8495019815454548</v>
      </c>
      <c r="F334" s="120">
        <v>0.69125837099999998</v>
      </c>
      <c r="G334" s="121">
        <f t="shared" si="50"/>
        <v>-1.2144683894545452</v>
      </c>
      <c r="H334" s="121">
        <f t="shared" si="52"/>
        <v>5.3927658052727274</v>
      </c>
      <c r="I334" s="123">
        <f t="shared" si="53"/>
        <v>1.2144683894545452</v>
      </c>
      <c r="J334" s="123">
        <f t="shared" si="51"/>
        <v>0</v>
      </c>
      <c r="K334" s="123">
        <f t="shared" ref="K334:K350" si="57">IF(A334&lt;&gt;31,0,-2*((6-H333+((J334*0.5)))))</f>
        <v>0</v>
      </c>
      <c r="L334" s="121"/>
      <c r="M334" s="121"/>
      <c r="N334" s="124">
        <v>0</v>
      </c>
      <c r="O334" s="124">
        <v>2.5</v>
      </c>
      <c r="P334" s="140"/>
      <c r="Q334" s="140"/>
    </row>
    <row r="335" spans="1:28" s="141" customFormat="1" x14ac:dyDescent="0.3">
      <c r="A335" s="125">
        <f t="shared" si="56"/>
        <v>33</v>
      </c>
      <c r="B335" s="125">
        <v>7</v>
      </c>
      <c r="C335" s="126">
        <v>43310.666666666664</v>
      </c>
      <c r="D335" s="127">
        <v>3.1195840380000002</v>
      </c>
      <c r="E335" s="128">
        <f t="shared" ref="E335:E350" si="58">D335-J335-I335</f>
        <v>1.8495019815454548</v>
      </c>
      <c r="F335" s="129">
        <v>0.444859952</v>
      </c>
      <c r="G335" s="130">
        <f t="shared" si="50"/>
        <v>-1.2700820564545454</v>
      </c>
      <c r="H335" s="130">
        <f t="shared" si="52"/>
        <v>4.7577247770454552</v>
      </c>
      <c r="I335" s="122">
        <f t="shared" si="53"/>
        <v>1.2700820564545454</v>
      </c>
      <c r="J335" s="122">
        <f t="shared" si="51"/>
        <v>0</v>
      </c>
      <c r="K335" s="122">
        <f t="shared" si="57"/>
        <v>0</v>
      </c>
      <c r="L335" s="130"/>
      <c r="M335" s="130"/>
      <c r="N335" s="131">
        <v>0</v>
      </c>
      <c r="O335" s="131">
        <v>2.5</v>
      </c>
      <c r="P335" s="140"/>
      <c r="Q335" s="140"/>
    </row>
    <row r="336" spans="1:28" s="141" customFormat="1" x14ac:dyDescent="0.3">
      <c r="A336" s="125">
        <f t="shared" si="56"/>
        <v>34</v>
      </c>
      <c r="B336" s="125">
        <v>7</v>
      </c>
      <c r="C336" s="126">
        <v>43310.6875</v>
      </c>
      <c r="D336" s="127">
        <v>3.1953945309999998</v>
      </c>
      <c r="E336" s="128">
        <f t="shared" si="58"/>
        <v>1.8495019815454548</v>
      </c>
      <c r="F336" s="129">
        <v>0.36950463099999997</v>
      </c>
      <c r="G336" s="130">
        <f t="shared" ref="G336:G350" si="59">-SUM(I336,J336,K336)</f>
        <v>-1.3458925494545451</v>
      </c>
      <c r="H336" s="130">
        <f t="shared" si="52"/>
        <v>4.0847785023181826</v>
      </c>
      <c r="I336" s="122">
        <f t="shared" si="53"/>
        <v>1.3458925494545451</v>
      </c>
      <c r="J336" s="122">
        <f t="shared" ref="J336:J350" si="60">IF(F336&gt;VLOOKUP($B$16,$B$2:$F$9,5,FALSE),MAX(N336,-F336*(VLOOKUP(B336,$B$2:$E$9,4,FALSE)),-2*(6-H335),-(VLOOKUP(B336,$B$2:$G$9,6,FALSE)-D336)),0)</f>
        <v>0</v>
      </c>
      <c r="K336" s="122">
        <f t="shared" si="57"/>
        <v>0</v>
      </c>
      <c r="L336" s="130"/>
      <c r="M336" s="130"/>
      <c r="N336" s="131">
        <v>0</v>
      </c>
      <c r="O336" s="131">
        <v>2.5</v>
      </c>
      <c r="P336" s="140"/>
      <c r="Q336" s="140"/>
    </row>
    <row r="337" spans="1:17" s="141" customFormat="1" x14ac:dyDescent="0.3">
      <c r="A337" s="125">
        <f t="shared" si="56"/>
        <v>35</v>
      </c>
      <c r="B337" s="125">
        <v>7</v>
      </c>
      <c r="C337" s="126">
        <v>43310.708333333336</v>
      </c>
      <c r="D337" s="127">
        <v>3.1153835390000002</v>
      </c>
      <c r="E337" s="128">
        <f t="shared" si="58"/>
        <v>1.8495019815454548</v>
      </c>
      <c r="F337" s="129">
        <v>0.40915924300000001</v>
      </c>
      <c r="G337" s="130">
        <f t="shared" si="59"/>
        <v>-1.2658815574545454</v>
      </c>
      <c r="H337" s="130">
        <f t="shared" ref="H337:H350" si="61">H336+((G337*0.5))</f>
        <v>3.4518377235909101</v>
      </c>
      <c r="I337" s="122">
        <f t="shared" ref="I337:I350" si="62">MAX(0,MIN(O337,H336*2,(D337-VLOOKUP(B337,$B$2:$D$9,3,FALSE))))</f>
        <v>1.2658815574545454</v>
      </c>
      <c r="J337" s="122">
        <f t="shared" si="60"/>
        <v>0</v>
      </c>
      <c r="K337" s="122">
        <f t="shared" si="57"/>
        <v>0</v>
      </c>
      <c r="L337" s="130"/>
      <c r="M337" s="130"/>
      <c r="N337" s="131">
        <v>0</v>
      </c>
      <c r="O337" s="131">
        <v>2.5</v>
      </c>
      <c r="P337" s="140"/>
      <c r="Q337" s="140"/>
    </row>
    <row r="338" spans="1:17" s="141" customFormat="1" x14ac:dyDescent="0.3">
      <c r="A338" s="125">
        <f t="shared" si="56"/>
        <v>36</v>
      </c>
      <c r="B338" s="125">
        <v>7</v>
      </c>
      <c r="C338" s="126">
        <v>43310.729166666664</v>
      </c>
      <c r="D338" s="127">
        <v>3.046774272</v>
      </c>
      <c r="E338" s="128">
        <f t="shared" si="58"/>
        <v>1.8495019815454548</v>
      </c>
      <c r="F338" s="129">
        <v>0.33810952300000002</v>
      </c>
      <c r="G338" s="130">
        <f t="shared" si="59"/>
        <v>-1.1972722904545452</v>
      </c>
      <c r="H338" s="130">
        <f t="shared" si="61"/>
        <v>2.8532015783636373</v>
      </c>
      <c r="I338" s="122">
        <f t="shared" si="62"/>
        <v>1.1972722904545452</v>
      </c>
      <c r="J338" s="122">
        <f t="shared" si="60"/>
        <v>0</v>
      </c>
      <c r="K338" s="122">
        <f t="shared" si="57"/>
        <v>0</v>
      </c>
      <c r="L338" s="130"/>
      <c r="M338" s="130"/>
      <c r="N338" s="131">
        <v>0</v>
      </c>
      <c r="O338" s="131">
        <v>2.5</v>
      </c>
      <c r="P338" s="140"/>
      <c r="Q338" s="140"/>
    </row>
    <row r="339" spans="1:17" s="141" customFormat="1" x14ac:dyDescent="0.3">
      <c r="A339" s="125">
        <f t="shared" si="56"/>
        <v>37</v>
      </c>
      <c r="B339" s="125">
        <v>7</v>
      </c>
      <c r="C339" s="126">
        <v>43310.75</v>
      </c>
      <c r="D339" s="127">
        <v>2.9663022379999999</v>
      </c>
      <c r="E339" s="128">
        <f t="shared" si="58"/>
        <v>1.8495019815454548</v>
      </c>
      <c r="F339" s="129">
        <v>0.26710796399999998</v>
      </c>
      <c r="G339" s="130">
        <f t="shared" si="59"/>
        <v>-1.1168002564545452</v>
      </c>
      <c r="H339" s="130">
        <f t="shared" si="61"/>
        <v>2.2948014501363647</v>
      </c>
      <c r="I339" s="122">
        <f t="shared" si="62"/>
        <v>1.1168002564545452</v>
      </c>
      <c r="J339" s="122">
        <f t="shared" si="60"/>
        <v>0</v>
      </c>
      <c r="K339" s="122">
        <f t="shared" si="57"/>
        <v>0</v>
      </c>
      <c r="L339" s="130"/>
      <c r="M339" s="130"/>
      <c r="N339" s="131">
        <v>0</v>
      </c>
      <c r="O339" s="131">
        <v>2.5</v>
      </c>
      <c r="P339" s="140"/>
      <c r="Q339" s="140"/>
    </row>
    <row r="340" spans="1:17" s="141" customFormat="1" x14ac:dyDescent="0.3">
      <c r="A340" s="125">
        <f t="shared" si="56"/>
        <v>38</v>
      </c>
      <c r="B340" s="125">
        <v>7</v>
      </c>
      <c r="C340" s="126">
        <v>43310.770833333336</v>
      </c>
      <c r="D340" s="127">
        <v>2.9187029729999998</v>
      </c>
      <c r="E340" s="128">
        <f t="shared" si="58"/>
        <v>1.8495019815454548</v>
      </c>
      <c r="F340" s="129">
        <v>0.24639233899999999</v>
      </c>
      <c r="G340" s="130">
        <f t="shared" si="59"/>
        <v>-1.0692009914545451</v>
      </c>
      <c r="H340" s="130">
        <f t="shared" si="61"/>
        <v>1.7602009544090922</v>
      </c>
      <c r="I340" s="122">
        <f t="shared" si="62"/>
        <v>1.0692009914545451</v>
      </c>
      <c r="J340" s="122">
        <f t="shared" si="60"/>
        <v>0</v>
      </c>
      <c r="K340" s="122">
        <f t="shared" si="57"/>
        <v>0</v>
      </c>
      <c r="L340" s="130"/>
      <c r="M340" s="130"/>
      <c r="N340" s="131">
        <v>0</v>
      </c>
      <c r="O340" s="131">
        <v>2.5</v>
      </c>
      <c r="P340" s="140"/>
      <c r="Q340" s="140"/>
    </row>
    <row r="341" spans="1:17" s="141" customFormat="1" x14ac:dyDescent="0.3">
      <c r="A341" s="125">
        <f t="shared" si="56"/>
        <v>39</v>
      </c>
      <c r="B341" s="125">
        <v>7</v>
      </c>
      <c r="C341" s="126">
        <v>43310.791666666664</v>
      </c>
      <c r="D341" s="127">
        <v>2.845646517</v>
      </c>
      <c r="E341" s="128">
        <f t="shared" si="58"/>
        <v>1.8495019815454548</v>
      </c>
      <c r="F341" s="129">
        <v>4.7856300999999997E-2</v>
      </c>
      <c r="G341" s="130">
        <f t="shared" si="59"/>
        <v>-0.99614453545454529</v>
      </c>
      <c r="H341" s="130">
        <f t="shared" si="61"/>
        <v>1.2621286866818195</v>
      </c>
      <c r="I341" s="122">
        <f t="shared" si="62"/>
        <v>0.99614453545454529</v>
      </c>
      <c r="J341" s="122">
        <f t="shared" si="60"/>
        <v>0</v>
      </c>
      <c r="K341" s="122">
        <f t="shared" si="57"/>
        <v>0</v>
      </c>
      <c r="L341" s="130"/>
      <c r="M341" s="130"/>
      <c r="N341" s="131">
        <v>0</v>
      </c>
      <c r="O341" s="131">
        <v>2.5</v>
      </c>
      <c r="P341" s="140"/>
      <c r="Q341" s="140"/>
    </row>
    <row r="342" spans="1:17" s="141" customFormat="1" x14ac:dyDescent="0.3">
      <c r="A342" s="125">
        <f t="shared" si="56"/>
        <v>40</v>
      </c>
      <c r="B342" s="125">
        <v>7</v>
      </c>
      <c r="C342" s="126">
        <v>43310.8125</v>
      </c>
      <c r="D342" s="127">
        <v>2.7747598340000001</v>
      </c>
      <c r="E342" s="128">
        <f t="shared" si="58"/>
        <v>1.8495019815454548</v>
      </c>
      <c r="F342" s="129">
        <v>4.7856300999999997E-2</v>
      </c>
      <c r="G342" s="130">
        <f t="shared" si="59"/>
        <v>-0.92525785245454539</v>
      </c>
      <c r="H342" s="130">
        <f t="shared" si="61"/>
        <v>0.79949976045454685</v>
      </c>
      <c r="I342" s="122">
        <f t="shared" si="62"/>
        <v>0.92525785245454539</v>
      </c>
      <c r="J342" s="122">
        <f t="shared" si="60"/>
        <v>0</v>
      </c>
      <c r="K342" s="122">
        <f t="shared" si="57"/>
        <v>0</v>
      </c>
      <c r="L342" s="130"/>
      <c r="M342" s="130"/>
      <c r="N342" s="131">
        <v>0</v>
      </c>
      <c r="O342" s="131">
        <v>2.5</v>
      </c>
      <c r="P342" s="140"/>
      <c r="Q342" s="140"/>
    </row>
    <row r="343" spans="1:17" s="141" customFormat="1" x14ac:dyDescent="0.3">
      <c r="A343" s="142">
        <f t="shared" si="56"/>
        <v>41</v>
      </c>
      <c r="B343" s="142">
        <v>7</v>
      </c>
      <c r="C343" s="143">
        <v>43310.833333333336</v>
      </c>
      <c r="D343" s="144">
        <v>2.70588864</v>
      </c>
      <c r="E343" s="145">
        <f t="shared" si="58"/>
        <v>1.8495019815454548</v>
      </c>
      <c r="F343" s="146">
        <v>5.3364930000000003E-3</v>
      </c>
      <c r="G343" s="147">
        <f t="shared" si="59"/>
        <v>-0.8563866584545452</v>
      </c>
      <c r="H343" s="147">
        <f t="shared" si="61"/>
        <v>0.37130643122727425</v>
      </c>
      <c r="I343" s="122">
        <f t="shared" si="62"/>
        <v>0.8563866584545452</v>
      </c>
      <c r="J343" s="122">
        <f t="shared" si="60"/>
        <v>0</v>
      </c>
      <c r="K343" s="154">
        <f t="shared" si="57"/>
        <v>0</v>
      </c>
      <c r="L343" s="147"/>
      <c r="M343" s="147"/>
      <c r="N343" s="148">
        <v>0</v>
      </c>
      <c r="O343" s="148">
        <v>2.5</v>
      </c>
      <c r="P343" s="140"/>
      <c r="Q343" s="140"/>
    </row>
    <row r="344" spans="1:17" s="151" customFormat="1" ht="15" thickBot="1" x14ac:dyDescent="0.35">
      <c r="A344" s="132">
        <f t="shared" si="56"/>
        <v>42</v>
      </c>
      <c r="B344" s="132">
        <v>7</v>
      </c>
      <c r="C344" s="133">
        <v>43310.854166666664</v>
      </c>
      <c r="D344" s="134">
        <v>2.591637601</v>
      </c>
      <c r="E344" s="135">
        <f t="shared" si="58"/>
        <v>1.8495019815454548</v>
      </c>
      <c r="F344" s="136">
        <v>5.3364930000000003E-3</v>
      </c>
      <c r="G344" s="137">
        <f t="shared" si="59"/>
        <v>-0.7421356194545452</v>
      </c>
      <c r="H344" s="137">
        <f t="shared" si="61"/>
        <v>2.3862150000164561E-4</v>
      </c>
      <c r="I344" s="138">
        <f t="shared" si="62"/>
        <v>0.7421356194545452</v>
      </c>
      <c r="J344" s="138">
        <f t="shared" si="60"/>
        <v>0</v>
      </c>
      <c r="K344" s="138">
        <f t="shared" si="57"/>
        <v>0</v>
      </c>
      <c r="L344" s="137"/>
      <c r="M344" s="137"/>
      <c r="N344" s="139">
        <v>0</v>
      </c>
      <c r="O344" s="139">
        <v>2.5</v>
      </c>
      <c r="P344" s="155"/>
      <c r="Q344" s="155"/>
    </row>
    <row r="345" spans="1:17" x14ac:dyDescent="0.3">
      <c r="A345" s="30">
        <f t="shared" si="56"/>
        <v>43</v>
      </c>
      <c r="B345" s="30">
        <v>7</v>
      </c>
      <c r="C345" s="24">
        <v>43310.875</v>
      </c>
      <c r="D345" s="25">
        <v>2.5711418240000001</v>
      </c>
      <c r="E345" s="26">
        <f t="shared" si="58"/>
        <v>2.5711418240000001</v>
      </c>
      <c r="F345" s="31">
        <v>5.3364930000000003E-3</v>
      </c>
      <c r="G345" s="59">
        <f t="shared" si="59"/>
        <v>0</v>
      </c>
      <c r="H345" s="59">
        <f t="shared" si="61"/>
        <v>2.3862150000164561E-4</v>
      </c>
      <c r="I345" s="46">
        <f t="shared" si="62"/>
        <v>0</v>
      </c>
      <c r="J345" s="32">
        <f t="shared" si="60"/>
        <v>0</v>
      </c>
      <c r="K345" s="32">
        <f t="shared" si="57"/>
        <v>0</v>
      </c>
      <c r="L345" s="27"/>
      <c r="M345" s="27"/>
      <c r="N345" s="23">
        <v>0</v>
      </c>
      <c r="O345" s="23">
        <v>0</v>
      </c>
      <c r="P345" s="1"/>
      <c r="Q345" s="1"/>
    </row>
    <row r="346" spans="1:17" x14ac:dyDescent="0.3">
      <c r="A346" s="28">
        <f t="shared" si="56"/>
        <v>44</v>
      </c>
      <c r="B346" s="28">
        <v>7</v>
      </c>
      <c r="C346" s="11">
        <v>43310.895833333336</v>
      </c>
      <c r="D346" s="13">
        <v>2.3953088139999998</v>
      </c>
      <c r="E346" s="14">
        <f t="shared" si="58"/>
        <v>2.3953088139999998</v>
      </c>
      <c r="F346" s="12">
        <v>5.3364930000000003E-3</v>
      </c>
      <c r="G346" s="9">
        <f t="shared" si="59"/>
        <v>0</v>
      </c>
      <c r="H346" s="9">
        <f t="shared" si="61"/>
        <v>2.3862150000164561E-4</v>
      </c>
      <c r="I346" s="47">
        <f t="shared" si="62"/>
        <v>0</v>
      </c>
      <c r="J346" s="8">
        <f t="shared" si="60"/>
        <v>0</v>
      </c>
      <c r="K346" s="8">
        <f t="shared" si="57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8">
        <f t="shared" si="56"/>
        <v>45</v>
      </c>
      <c r="B347" s="28">
        <v>7</v>
      </c>
      <c r="C347" s="11">
        <v>43310.916666666664</v>
      </c>
      <c r="D347" s="13">
        <v>2.1456691939999999</v>
      </c>
      <c r="E347" s="14">
        <f t="shared" si="58"/>
        <v>2.1456691939999999</v>
      </c>
      <c r="F347" s="12">
        <v>5.3364930000000003E-3</v>
      </c>
      <c r="G347" s="9">
        <f t="shared" si="59"/>
        <v>0</v>
      </c>
      <c r="H347" s="9">
        <f t="shared" si="61"/>
        <v>2.3862150000164561E-4</v>
      </c>
      <c r="I347" s="47">
        <f t="shared" si="62"/>
        <v>0</v>
      </c>
      <c r="J347" s="8">
        <f t="shared" si="60"/>
        <v>0</v>
      </c>
      <c r="K347" s="8">
        <f t="shared" si="57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8">
        <f t="shared" si="56"/>
        <v>46</v>
      </c>
      <c r="B348" s="28">
        <v>7</v>
      </c>
      <c r="C348" s="11">
        <v>43310.9375</v>
      </c>
      <c r="D348" s="13">
        <v>1.91298568</v>
      </c>
      <c r="E348" s="14">
        <f t="shared" si="58"/>
        <v>1.91298568</v>
      </c>
      <c r="F348" s="12">
        <v>5.3364930000000003E-3</v>
      </c>
      <c r="G348" s="9">
        <f t="shared" si="59"/>
        <v>0</v>
      </c>
      <c r="H348" s="9">
        <f t="shared" si="61"/>
        <v>2.3862150000164561E-4</v>
      </c>
      <c r="I348" s="47">
        <f t="shared" si="62"/>
        <v>0</v>
      </c>
      <c r="J348" s="8">
        <f t="shared" si="60"/>
        <v>0</v>
      </c>
      <c r="K348" s="8">
        <f t="shared" si="57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9">
        <f t="shared" si="56"/>
        <v>47</v>
      </c>
      <c r="B349" s="29">
        <v>7</v>
      </c>
      <c r="C349" s="18">
        <v>43310.958333391201</v>
      </c>
      <c r="D349" s="19">
        <v>1.800951628</v>
      </c>
      <c r="E349" s="20">
        <f t="shared" si="58"/>
        <v>1.800951628</v>
      </c>
      <c r="F349" s="21">
        <v>1.831472E-3</v>
      </c>
      <c r="G349" s="60">
        <f t="shared" si="59"/>
        <v>0</v>
      </c>
      <c r="H349" s="60">
        <f t="shared" si="61"/>
        <v>2.3862150000164561E-4</v>
      </c>
      <c r="I349" s="47">
        <f t="shared" si="62"/>
        <v>0</v>
      </c>
      <c r="J349" s="8">
        <f t="shared" si="60"/>
        <v>0</v>
      </c>
      <c r="K349" s="33">
        <f t="shared" si="57"/>
        <v>0</v>
      </c>
      <c r="L349" s="22"/>
      <c r="M349" s="22"/>
      <c r="N349" s="17">
        <v>0</v>
      </c>
      <c r="O349" s="17">
        <v>0</v>
      </c>
      <c r="P349" s="1"/>
      <c r="Q349" s="1"/>
    </row>
    <row r="350" spans="1:17" s="72" customFormat="1" ht="15" thickBot="1" x14ac:dyDescent="0.35">
      <c r="A350" s="61">
        <f t="shared" si="56"/>
        <v>48</v>
      </c>
      <c r="B350" s="61">
        <v>7</v>
      </c>
      <c r="C350" s="62">
        <v>43310.97916678241</v>
      </c>
      <c r="D350" s="63">
        <v>1.7036656290000001</v>
      </c>
      <c r="E350" s="64">
        <f t="shared" si="58"/>
        <v>1.7036656290000001</v>
      </c>
      <c r="F350" s="65">
        <v>1.831472E-3</v>
      </c>
      <c r="G350" s="66">
        <f t="shared" si="59"/>
        <v>0</v>
      </c>
      <c r="H350" s="66">
        <f t="shared" si="61"/>
        <v>2.3862150000164561E-4</v>
      </c>
      <c r="I350" s="47">
        <f t="shared" si="62"/>
        <v>0</v>
      </c>
      <c r="J350" s="8">
        <f t="shared" si="60"/>
        <v>0</v>
      </c>
      <c r="K350" s="68">
        <f t="shared" si="57"/>
        <v>0</v>
      </c>
      <c r="L350" s="69"/>
      <c r="M350" s="69"/>
      <c r="N350" s="70">
        <v>0</v>
      </c>
      <c r="O350" s="70">
        <v>0</v>
      </c>
      <c r="P350" s="71"/>
      <c r="Q350" s="7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348 D351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12" priority="6" operator="notEqual">
      <formula>0</formula>
    </cfRule>
  </conditionalFormatting>
  <conditionalFormatting sqref="K15:K350">
    <cfRule type="cellIs" dxfId="11" priority="5" operator="notEqual">
      <formula>0</formula>
    </cfRule>
  </conditionalFormatting>
  <conditionalFormatting sqref="O11">
    <cfRule type="cellIs" dxfId="10" priority="4" operator="lessThan">
      <formula>2.5</formula>
    </cfRule>
  </conditionalFormatting>
  <conditionalFormatting sqref="O12">
    <cfRule type="cellIs" dxfId="9" priority="3" operator="greaterThan">
      <formula>-2.5</formula>
    </cfRule>
  </conditionalFormatting>
  <conditionalFormatting sqref="O13">
    <cfRule type="cellIs" dxfId="8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topLeftCell="A292" workbookViewId="0">
      <selection activeCell="F319" sqref="F319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7.77734375" bestFit="1" customWidth="1"/>
    <col min="4" max="4" width="16.6640625" bestFit="1" customWidth="1"/>
    <col min="5" max="5" width="13.77734375" bestFit="1" customWidth="1"/>
    <col min="6" max="6" width="13.21875" bestFit="1" customWidth="1"/>
  </cols>
  <sheetData>
    <row r="1" spans="1: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 s="159">
        <v>43297.020833333336</v>
      </c>
      <c r="B2">
        <v>1.62</v>
      </c>
      <c r="C2">
        <v>4</v>
      </c>
      <c r="D2" s="159">
        <v>44227.0625</v>
      </c>
      <c r="E2" s="160" t="s">
        <v>44</v>
      </c>
      <c r="F2" s="160" t="s">
        <v>45</v>
      </c>
    </row>
    <row r="3" spans="1:6" x14ac:dyDescent="0.3">
      <c r="A3" s="159">
        <v>43297.041666666664</v>
      </c>
      <c r="B3">
        <v>1.56</v>
      </c>
      <c r="C3">
        <v>5</v>
      </c>
      <c r="D3" s="159">
        <v>44227.083333333336</v>
      </c>
      <c r="E3" s="160" t="s">
        <v>44</v>
      </c>
      <c r="F3" s="160" t="s">
        <v>45</v>
      </c>
    </row>
    <row r="4" spans="1:6" x14ac:dyDescent="0.3">
      <c r="A4" s="159">
        <v>43297.0625</v>
      </c>
      <c r="B4">
        <v>1.48</v>
      </c>
      <c r="C4">
        <v>6</v>
      </c>
      <c r="D4" s="159">
        <v>44227.104166666664</v>
      </c>
      <c r="E4" s="160" t="s">
        <v>44</v>
      </c>
      <c r="F4" s="160" t="s">
        <v>45</v>
      </c>
    </row>
    <row r="5" spans="1:6" x14ac:dyDescent="0.3">
      <c r="A5" s="159">
        <v>43297.083333333336</v>
      </c>
      <c r="B5">
        <v>1.48</v>
      </c>
      <c r="C5">
        <v>7</v>
      </c>
      <c r="D5" s="159">
        <v>44227.125</v>
      </c>
      <c r="E5" s="160" t="s">
        <v>44</v>
      </c>
      <c r="F5" s="160" t="s">
        <v>45</v>
      </c>
    </row>
    <row r="6" spans="1:6" x14ac:dyDescent="0.3">
      <c r="A6" s="159">
        <v>43297.104166666664</v>
      </c>
      <c r="B6">
        <v>1.48</v>
      </c>
      <c r="C6">
        <v>8</v>
      </c>
      <c r="D6" s="159">
        <v>44227.145833333336</v>
      </c>
      <c r="E6" s="160" t="s">
        <v>44</v>
      </c>
      <c r="F6" s="160" t="s">
        <v>45</v>
      </c>
    </row>
    <row r="7" spans="1:6" x14ac:dyDescent="0.3">
      <c r="A7" s="159">
        <v>43297.125</v>
      </c>
      <c r="B7">
        <v>1.48</v>
      </c>
      <c r="C7">
        <v>9</v>
      </c>
      <c r="D7" s="159">
        <v>44227.166666666664</v>
      </c>
      <c r="E7" s="160" t="s">
        <v>44</v>
      </c>
      <c r="F7" s="160" t="s">
        <v>45</v>
      </c>
    </row>
    <row r="8" spans="1:6" x14ac:dyDescent="0.3">
      <c r="A8" s="159">
        <v>43297.145833333336</v>
      </c>
      <c r="B8">
        <v>1.48</v>
      </c>
      <c r="C8">
        <v>10</v>
      </c>
      <c r="D8" s="159">
        <v>44227.1875</v>
      </c>
      <c r="E8" s="160" t="s">
        <v>44</v>
      </c>
      <c r="F8" s="160" t="s">
        <v>45</v>
      </c>
    </row>
    <row r="9" spans="1:6" x14ac:dyDescent="0.3">
      <c r="A9" s="159">
        <v>43297.166666666664</v>
      </c>
      <c r="B9">
        <v>1.55</v>
      </c>
      <c r="C9">
        <v>11</v>
      </c>
      <c r="D9" s="159">
        <v>44227.208333333336</v>
      </c>
      <c r="E9" s="160" t="s">
        <v>44</v>
      </c>
      <c r="F9" s="160" t="s">
        <v>45</v>
      </c>
    </row>
    <row r="10" spans="1:6" x14ac:dyDescent="0.3">
      <c r="A10" s="159">
        <v>43297.1875</v>
      </c>
      <c r="B10">
        <v>1.7</v>
      </c>
      <c r="C10">
        <v>12</v>
      </c>
      <c r="D10" s="159">
        <v>44227.229166666664</v>
      </c>
      <c r="E10" s="160" t="s">
        <v>44</v>
      </c>
      <c r="F10" s="160" t="s">
        <v>45</v>
      </c>
    </row>
    <row r="11" spans="1:6" x14ac:dyDescent="0.3">
      <c r="A11" s="159">
        <v>43297.208333333336</v>
      </c>
      <c r="B11">
        <v>2</v>
      </c>
      <c r="C11">
        <v>13</v>
      </c>
      <c r="D11" s="159">
        <v>44227.25</v>
      </c>
      <c r="E11" s="160" t="s">
        <v>44</v>
      </c>
      <c r="F11" s="160" t="s">
        <v>45</v>
      </c>
    </row>
    <row r="12" spans="1:6" x14ac:dyDescent="0.3">
      <c r="A12" s="159">
        <v>43297.229166666664</v>
      </c>
      <c r="B12">
        <v>2.2200000000000002</v>
      </c>
      <c r="C12">
        <v>14</v>
      </c>
      <c r="D12" s="159">
        <v>44227.270833333336</v>
      </c>
      <c r="E12" s="160" t="s">
        <v>44</v>
      </c>
      <c r="F12" s="160" t="s">
        <v>45</v>
      </c>
    </row>
    <row r="13" spans="1:6" x14ac:dyDescent="0.3">
      <c r="A13" s="159">
        <v>43297.25</v>
      </c>
      <c r="B13">
        <v>2.54</v>
      </c>
      <c r="C13">
        <v>15</v>
      </c>
      <c r="D13" s="159">
        <v>44227.291666666664</v>
      </c>
      <c r="E13" s="160" t="s">
        <v>44</v>
      </c>
      <c r="F13" s="160" t="s">
        <v>45</v>
      </c>
    </row>
    <row r="14" spans="1:6" x14ac:dyDescent="0.3">
      <c r="A14" s="159">
        <v>43297.270833333336</v>
      </c>
      <c r="B14">
        <v>2.69</v>
      </c>
      <c r="C14">
        <v>16</v>
      </c>
      <c r="D14" s="159">
        <v>44227.3125</v>
      </c>
      <c r="E14" s="160" t="s">
        <v>44</v>
      </c>
      <c r="F14" s="160" t="s">
        <v>45</v>
      </c>
    </row>
    <row r="15" spans="1:6" x14ac:dyDescent="0.3">
      <c r="A15" s="159">
        <v>43297.291666666664</v>
      </c>
      <c r="B15">
        <v>2.87</v>
      </c>
      <c r="C15">
        <v>17</v>
      </c>
      <c r="D15" s="159">
        <v>44227.333333333336</v>
      </c>
      <c r="E15" s="160" t="s">
        <v>44</v>
      </c>
      <c r="F15" s="160" t="s">
        <v>45</v>
      </c>
    </row>
    <row r="16" spans="1:6" x14ac:dyDescent="0.3">
      <c r="A16" s="159">
        <v>43297.3125</v>
      </c>
      <c r="B16">
        <v>2.87</v>
      </c>
      <c r="C16">
        <v>18</v>
      </c>
      <c r="D16" s="159">
        <v>44227.354166666664</v>
      </c>
      <c r="E16" s="160" t="s">
        <v>44</v>
      </c>
      <c r="F16" s="160" t="s">
        <v>45</v>
      </c>
    </row>
    <row r="17" spans="1:6" x14ac:dyDescent="0.3">
      <c r="A17" s="159">
        <v>43297.333333333336</v>
      </c>
      <c r="B17">
        <v>2.82</v>
      </c>
      <c r="C17">
        <v>19</v>
      </c>
      <c r="D17" s="159">
        <v>44227.375</v>
      </c>
      <c r="E17" s="160" t="s">
        <v>44</v>
      </c>
      <c r="F17" s="160" t="s">
        <v>45</v>
      </c>
    </row>
    <row r="18" spans="1:6" x14ac:dyDescent="0.3">
      <c r="A18" s="159">
        <v>43297.354166666664</v>
      </c>
      <c r="B18">
        <v>2.79</v>
      </c>
      <c r="C18">
        <v>20</v>
      </c>
      <c r="D18" s="159">
        <v>44227.395833333336</v>
      </c>
      <c r="E18" s="160" t="s">
        <v>44</v>
      </c>
      <c r="F18" s="160" t="s">
        <v>45</v>
      </c>
    </row>
    <row r="19" spans="1:6" x14ac:dyDescent="0.3">
      <c r="A19" s="159">
        <v>43297.375</v>
      </c>
      <c r="B19">
        <v>2.65</v>
      </c>
      <c r="C19">
        <v>21</v>
      </c>
      <c r="D19" s="159">
        <v>44227.416666666664</v>
      </c>
      <c r="E19" s="160" t="s">
        <v>44</v>
      </c>
      <c r="F19" s="160" t="s">
        <v>45</v>
      </c>
    </row>
    <row r="20" spans="1:6" x14ac:dyDescent="0.3">
      <c r="A20" s="159">
        <v>43297.395833333336</v>
      </c>
      <c r="B20">
        <v>2.56</v>
      </c>
      <c r="C20">
        <v>22</v>
      </c>
      <c r="D20" s="159">
        <v>44227.4375</v>
      </c>
      <c r="E20" s="160" t="s">
        <v>44</v>
      </c>
      <c r="F20" s="160" t="s">
        <v>45</v>
      </c>
    </row>
    <row r="21" spans="1:6" x14ac:dyDescent="0.3">
      <c r="A21" s="159">
        <v>43297.416666666664</v>
      </c>
      <c r="B21">
        <v>2.56</v>
      </c>
      <c r="C21">
        <v>23</v>
      </c>
      <c r="D21" s="159">
        <v>44227.458333333336</v>
      </c>
      <c r="E21" s="160" t="s">
        <v>44</v>
      </c>
      <c r="F21" s="160" t="s">
        <v>45</v>
      </c>
    </row>
    <row r="22" spans="1:6" x14ac:dyDescent="0.3">
      <c r="A22" s="159">
        <v>43297.4375</v>
      </c>
      <c r="B22">
        <v>2.52</v>
      </c>
      <c r="C22">
        <v>24</v>
      </c>
      <c r="D22" s="159">
        <v>44227.479166666664</v>
      </c>
      <c r="E22" s="160" t="s">
        <v>44</v>
      </c>
      <c r="F22" s="160" t="s">
        <v>45</v>
      </c>
    </row>
    <row r="23" spans="1:6" x14ac:dyDescent="0.3">
      <c r="A23" s="159">
        <v>43297.458333333336</v>
      </c>
      <c r="B23">
        <v>2.74</v>
      </c>
      <c r="C23">
        <v>25</v>
      </c>
      <c r="D23" s="159">
        <v>44227.5</v>
      </c>
      <c r="E23" s="160" t="s">
        <v>44</v>
      </c>
      <c r="F23" s="160" t="s">
        <v>45</v>
      </c>
    </row>
    <row r="24" spans="1:6" x14ac:dyDescent="0.3">
      <c r="A24" s="159">
        <v>43297.479166666664</v>
      </c>
      <c r="B24">
        <v>2.85</v>
      </c>
      <c r="C24">
        <v>26</v>
      </c>
      <c r="D24" s="159">
        <v>44227.520833333336</v>
      </c>
      <c r="E24" s="160" t="s">
        <v>44</v>
      </c>
      <c r="F24" s="160" t="s">
        <v>45</v>
      </c>
    </row>
    <row r="25" spans="1:6" x14ac:dyDescent="0.3">
      <c r="A25" s="159">
        <v>43297.5</v>
      </c>
      <c r="B25">
        <v>2.73</v>
      </c>
      <c r="C25">
        <v>27</v>
      </c>
      <c r="D25" s="159">
        <v>44227.541666666664</v>
      </c>
      <c r="E25" s="160" t="s">
        <v>44</v>
      </c>
      <c r="F25" s="160" t="s">
        <v>45</v>
      </c>
    </row>
    <row r="26" spans="1:6" x14ac:dyDescent="0.3">
      <c r="A26" s="159">
        <v>43297.520833333336</v>
      </c>
      <c r="B26">
        <v>2.7</v>
      </c>
      <c r="C26">
        <v>28</v>
      </c>
      <c r="D26" s="159">
        <v>44227.5625</v>
      </c>
      <c r="E26" s="160" t="s">
        <v>44</v>
      </c>
      <c r="F26" s="160" t="s">
        <v>45</v>
      </c>
    </row>
    <row r="27" spans="1:6" x14ac:dyDescent="0.3">
      <c r="A27" s="159">
        <v>43297.541666666664</v>
      </c>
      <c r="B27">
        <v>2.62</v>
      </c>
      <c r="C27">
        <v>29</v>
      </c>
      <c r="D27" s="159">
        <v>44227.583333333336</v>
      </c>
      <c r="E27" s="160" t="s">
        <v>44</v>
      </c>
      <c r="F27" s="160" t="s">
        <v>45</v>
      </c>
    </row>
    <row r="28" spans="1:6" x14ac:dyDescent="0.3">
      <c r="A28" s="159">
        <v>43297.5625</v>
      </c>
      <c r="B28">
        <v>2.4700000000000002</v>
      </c>
      <c r="C28">
        <v>30</v>
      </c>
      <c r="D28" s="159">
        <v>44227.604166666664</v>
      </c>
      <c r="E28" s="160" t="s">
        <v>44</v>
      </c>
      <c r="F28" s="160" t="s">
        <v>45</v>
      </c>
    </row>
    <row r="29" spans="1:6" x14ac:dyDescent="0.3">
      <c r="A29" s="159">
        <v>43297.583333333336</v>
      </c>
      <c r="B29">
        <v>2.5499999999999998</v>
      </c>
      <c r="C29">
        <v>31</v>
      </c>
      <c r="D29" s="159">
        <v>44227.625</v>
      </c>
      <c r="E29" s="160" t="s">
        <v>44</v>
      </c>
      <c r="F29" s="160" t="s">
        <v>45</v>
      </c>
    </row>
    <row r="30" spans="1:6" x14ac:dyDescent="0.3">
      <c r="A30" s="159">
        <v>43297.604166666664</v>
      </c>
      <c r="B30">
        <v>2.78</v>
      </c>
      <c r="C30">
        <v>32</v>
      </c>
      <c r="D30" s="159">
        <v>44227.645833333336</v>
      </c>
      <c r="E30" s="160" t="s">
        <v>44</v>
      </c>
      <c r="F30" s="160" t="s">
        <v>45</v>
      </c>
    </row>
    <row r="31" spans="1:6" x14ac:dyDescent="0.3">
      <c r="A31" s="159">
        <v>43297.625</v>
      </c>
      <c r="B31">
        <v>2.82</v>
      </c>
      <c r="C31">
        <v>33</v>
      </c>
      <c r="D31" s="159">
        <v>44227.666666666664</v>
      </c>
      <c r="E31" s="160" t="s">
        <v>44</v>
      </c>
      <c r="F31" s="160" t="s">
        <v>45</v>
      </c>
    </row>
    <row r="32" spans="1:6" x14ac:dyDescent="0.3">
      <c r="A32" s="159">
        <v>43297.645833333336</v>
      </c>
      <c r="B32">
        <v>2.9</v>
      </c>
      <c r="C32">
        <v>34</v>
      </c>
      <c r="D32" s="159">
        <v>44227.6875</v>
      </c>
      <c r="E32" s="160" t="s">
        <v>44</v>
      </c>
      <c r="F32" s="160" t="s">
        <v>45</v>
      </c>
    </row>
    <row r="33" spans="1:6" x14ac:dyDescent="0.3">
      <c r="A33" s="159">
        <v>43297.666666666664</v>
      </c>
      <c r="B33">
        <v>3.12</v>
      </c>
      <c r="C33">
        <v>35</v>
      </c>
      <c r="D33" s="159">
        <v>44227.708333333336</v>
      </c>
      <c r="E33" s="160" t="s">
        <v>44</v>
      </c>
      <c r="F33" s="160" t="s">
        <v>45</v>
      </c>
    </row>
    <row r="34" spans="1:6" x14ac:dyDescent="0.3">
      <c r="A34" s="159">
        <v>43297.6875</v>
      </c>
      <c r="B34">
        <v>3.14</v>
      </c>
      <c r="C34">
        <v>36</v>
      </c>
      <c r="D34" s="159">
        <v>44227.729166666664</v>
      </c>
      <c r="E34" s="160" t="s">
        <v>44</v>
      </c>
      <c r="F34" s="160" t="s">
        <v>45</v>
      </c>
    </row>
    <row r="35" spans="1:6" x14ac:dyDescent="0.3">
      <c r="A35" s="159">
        <v>43297.708333333336</v>
      </c>
      <c r="B35">
        <v>3.1</v>
      </c>
      <c r="C35">
        <v>37</v>
      </c>
      <c r="D35" s="159">
        <v>44227.75</v>
      </c>
      <c r="E35" s="160" t="s">
        <v>44</v>
      </c>
      <c r="F35" s="160" t="s">
        <v>45</v>
      </c>
    </row>
    <row r="36" spans="1:6" x14ac:dyDescent="0.3">
      <c r="A36" s="159">
        <v>43297.729166666664</v>
      </c>
      <c r="B36">
        <v>3.08</v>
      </c>
      <c r="C36">
        <v>38</v>
      </c>
      <c r="D36" s="159">
        <v>44227.770833333336</v>
      </c>
      <c r="E36" s="160" t="s">
        <v>44</v>
      </c>
      <c r="F36" s="160" t="s">
        <v>45</v>
      </c>
    </row>
    <row r="37" spans="1:6" x14ac:dyDescent="0.3">
      <c r="A37" s="159">
        <v>43297.75</v>
      </c>
      <c r="B37">
        <v>3.05</v>
      </c>
      <c r="C37">
        <v>39</v>
      </c>
      <c r="D37" s="159">
        <v>44227.791666666664</v>
      </c>
      <c r="E37" s="160" t="s">
        <v>44</v>
      </c>
      <c r="F37" s="160" t="s">
        <v>45</v>
      </c>
    </row>
    <row r="38" spans="1:6" x14ac:dyDescent="0.3">
      <c r="A38" s="159">
        <v>43297.770833333336</v>
      </c>
      <c r="B38">
        <v>2.96</v>
      </c>
      <c r="C38">
        <v>40</v>
      </c>
      <c r="D38" s="159">
        <v>44227.8125</v>
      </c>
      <c r="E38" s="160" t="s">
        <v>44</v>
      </c>
      <c r="F38" s="160" t="s">
        <v>45</v>
      </c>
    </row>
    <row r="39" spans="1:6" x14ac:dyDescent="0.3">
      <c r="A39" s="159">
        <v>43297.791666666664</v>
      </c>
      <c r="B39">
        <v>2.84</v>
      </c>
      <c r="C39">
        <v>41</v>
      </c>
      <c r="D39" s="159">
        <v>44227.833333333336</v>
      </c>
      <c r="E39" s="160" t="s">
        <v>44</v>
      </c>
      <c r="F39" s="160" t="s">
        <v>45</v>
      </c>
    </row>
    <row r="40" spans="1:6" x14ac:dyDescent="0.3">
      <c r="A40" s="159">
        <v>43297.8125</v>
      </c>
      <c r="B40">
        <v>2.82</v>
      </c>
      <c r="C40">
        <v>42</v>
      </c>
      <c r="D40" s="159">
        <v>44227.854166666664</v>
      </c>
      <c r="E40" s="160" t="s">
        <v>44</v>
      </c>
      <c r="F40" s="160" t="s">
        <v>45</v>
      </c>
    </row>
    <row r="41" spans="1:6" x14ac:dyDescent="0.3">
      <c r="A41" s="159">
        <v>43297.833333333336</v>
      </c>
      <c r="B41">
        <v>2.75</v>
      </c>
      <c r="C41">
        <v>43</v>
      </c>
      <c r="D41" s="159">
        <v>44227.875</v>
      </c>
      <c r="E41" s="160" t="s">
        <v>44</v>
      </c>
      <c r="F41" s="160" t="s">
        <v>45</v>
      </c>
    </row>
    <row r="42" spans="1:6" x14ac:dyDescent="0.3">
      <c r="A42" s="159">
        <v>43297.854166666664</v>
      </c>
      <c r="B42">
        <v>2.75</v>
      </c>
      <c r="C42">
        <v>44</v>
      </c>
      <c r="D42" s="159">
        <v>44227.895833333336</v>
      </c>
      <c r="E42" s="160" t="s">
        <v>44</v>
      </c>
      <c r="F42" s="160" t="s">
        <v>45</v>
      </c>
    </row>
    <row r="43" spans="1:6" x14ac:dyDescent="0.3">
      <c r="A43" s="159">
        <v>43297.875</v>
      </c>
      <c r="B43">
        <v>2.63</v>
      </c>
      <c r="C43">
        <v>45</v>
      </c>
      <c r="D43" s="159">
        <v>44227.916666666664</v>
      </c>
      <c r="E43" s="160" t="s">
        <v>44</v>
      </c>
      <c r="F43" s="160" t="s">
        <v>45</v>
      </c>
    </row>
    <row r="44" spans="1:6" x14ac:dyDescent="0.3">
      <c r="A44" s="159">
        <v>43297.895833333336</v>
      </c>
      <c r="B44">
        <v>2.37</v>
      </c>
      <c r="C44">
        <v>46</v>
      </c>
      <c r="D44" s="159">
        <v>44227.9375</v>
      </c>
      <c r="E44" s="160" t="s">
        <v>44</v>
      </c>
      <c r="F44" s="160" t="s">
        <v>45</v>
      </c>
    </row>
    <row r="45" spans="1:6" x14ac:dyDescent="0.3">
      <c r="A45" s="159">
        <v>43297.916666666664</v>
      </c>
      <c r="B45">
        <v>2.09</v>
      </c>
      <c r="C45">
        <v>47</v>
      </c>
      <c r="D45" s="159">
        <v>44227.958333333336</v>
      </c>
      <c r="E45" s="160" t="s">
        <v>44</v>
      </c>
      <c r="F45" s="160" t="s">
        <v>45</v>
      </c>
    </row>
    <row r="46" spans="1:6" x14ac:dyDescent="0.3">
      <c r="A46" s="159">
        <v>43297.9375</v>
      </c>
      <c r="B46">
        <v>1.86</v>
      </c>
      <c r="C46">
        <v>48</v>
      </c>
      <c r="D46" s="159">
        <v>44227.979166666664</v>
      </c>
      <c r="E46" s="160" t="s">
        <v>44</v>
      </c>
      <c r="F46" s="160" t="s">
        <v>45</v>
      </c>
    </row>
    <row r="47" spans="1:6" x14ac:dyDescent="0.3">
      <c r="A47" s="159">
        <v>43297.958333333336</v>
      </c>
      <c r="B47">
        <v>1.82</v>
      </c>
      <c r="C47">
        <v>1</v>
      </c>
      <c r="D47" s="159">
        <v>44227</v>
      </c>
      <c r="E47" s="160" t="s">
        <v>44</v>
      </c>
      <c r="F47" s="160" t="s">
        <v>45</v>
      </c>
    </row>
    <row r="48" spans="1:6" x14ac:dyDescent="0.3">
      <c r="A48" s="159">
        <v>43297.979166666664</v>
      </c>
      <c r="B48">
        <v>1.74</v>
      </c>
      <c r="C48">
        <v>2</v>
      </c>
      <c r="D48" s="159">
        <v>44227.020833333336</v>
      </c>
      <c r="E48" s="160" t="s">
        <v>44</v>
      </c>
      <c r="F48" s="160" t="s">
        <v>45</v>
      </c>
    </row>
    <row r="49" spans="1:6" x14ac:dyDescent="0.3">
      <c r="A49" s="159">
        <v>43298</v>
      </c>
      <c r="B49">
        <v>1.71</v>
      </c>
      <c r="C49">
        <v>3</v>
      </c>
      <c r="D49" s="159">
        <v>44227.041666666664</v>
      </c>
      <c r="E49" s="160" t="s">
        <v>44</v>
      </c>
      <c r="F49" s="160" t="s">
        <v>45</v>
      </c>
    </row>
    <row r="50" spans="1:6" x14ac:dyDescent="0.3">
      <c r="A50" s="159">
        <v>43298.020833333336</v>
      </c>
      <c r="B50">
        <v>1.61</v>
      </c>
      <c r="C50">
        <v>4</v>
      </c>
      <c r="D50" s="159">
        <v>44227.0625</v>
      </c>
      <c r="E50" s="160" t="s">
        <v>44</v>
      </c>
      <c r="F50" s="160" t="s">
        <v>45</v>
      </c>
    </row>
    <row r="51" spans="1:6" x14ac:dyDescent="0.3">
      <c r="A51" s="159">
        <v>43298.041666666664</v>
      </c>
      <c r="B51">
        <v>1.56</v>
      </c>
      <c r="C51">
        <v>5</v>
      </c>
      <c r="D51" s="159">
        <v>44227.083333333336</v>
      </c>
      <c r="E51" s="160" t="s">
        <v>44</v>
      </c>
      <c r="F51" s="160" t="s">
        <v>45</v>
      </c>
    </row>
    <row r="52" spans="1:6" x14ac:dyDescent="0.3">
      <c r="A52" s="159">
        <v>43298.0625</v>
      </c>
      <c r="B52">
        <v>1.47</v>
      </c>
      <c r="C52">
        <v>6</v>
      </c>
      <c r="D52" s="159">
        <v>44227.104166666664</v>
      </c>
      <c r="E52" s="160" t="s">
        <v>44</v>
      </c>
      <c r="F52" s="160" t="s">
        <v>45</v>
      </c>
    </row>
    <row r="53" spans="1:6" x14ac:dyDescent="0.3">
      <c r="A53" s="159">
        <v>43298.083333333336</v>
      </c>
      <c r="B53">
        <v>1.47</v>
      </c>
      <c r="C53">
        <v>7</v>
      </c>
      <c r="D53" s="159">
        <v>44227.125</v>
      </c>
      <c r="E53" s="160" t="s">
        <v>44</v>
      </c>
      <c r="F53" s="160" t="s">
        <v>45</v>
      </c>
    </row>
    <row r="54" spans="1:6" x14ac:dyDescent="0.3">
      <c r="A54" s="159">
        <v>43298.104166666664</v>
      </c>
      <c r="B54">
        <v>1.47</v>
      </c>
      <c r="C54">
        <v>8</v>
      </c>
      <c r="D54" s="159">
        <v>44227.145833333336</v>
      </c>
      <c r="E54" s="160" t="s">
        <v>44</v>
      </c>
      <c r="F54" s="160" t="s">
        <v>45</v>
      </c>
    </row>
    <row r="55" spans="1:6" x14ac:dyDescent="0.3">
      <c r="A55" s="159">
        <v>43298.125</v>
      </c>
      <c r="B55">
        <v>1.47</v>
      </c>
      <c r="C55">
        <v>9</v>
      </c>
      <c r="D55" s="159">
        <v>44227.166666666664</v>
      </c>
      <c r="E55" s="160" t="s">
        <v>44</v>
      </c>
      <c r="F55" s="160" t="s">
        <v>45</v>
      </c>
    </row>
    <row r="56" spans="1:6" x14ac:dyDescent="0.3">
      <c r="A56" s="159">
        <v>43298.145833333336</v>
      </c>
      <c r="B56">
        <v>1.47</v>
      </c>
      <c r="C56">
        <v>10</v>
      </c>
      <c r="D56" s="159">
        <v>44227.1875</v>
      </c>
      <c r="E56" s="160" t="s">
        <v>44</v>
      </c>
      <c r="F56" s="160" t="s">
        <v>45</v>
      </c>
    </row>
    <row r="57" spans="1:6" x14ac:dyDescent="0.3">
      <c r="A57" s="159">
        <v>43298.166666666664</v>
      </c>
      <c r="B57">
        <v>1.59</v>
      </c>
      <c r="C57">
        <v>11</v>
      </c>
      <c r="D57" s="159">
        <v>44227.208333333336</v>
      </c>
      <c r="E57" s="160" t="s">
        <v>44</v>
      </c>
      <c r="F57" s="160" t="s">
        <v>45</v>
      </c>
    </row>
    <row r="58" spans="1:6" x14ac:dyDescent="0.3">
      <c r="A58" s="159">
        <v>43298.1875</v>
      </c>
      <c r="B58">
        <v>1.67</v>
      </c>
      <c r="C58">
        <v>12</v>
      </c>
      <c r="D58" s="159">
        <v>44227.229166666664</v>
      </c>
      <c r="E58" s="160" t="s">
        <v>44</v>
      </c>
      <c r="F58" s="160" t="s">
        <v>45</v>
      </c>
    </row>
    <row r="59" spans="1:6" x14ac:dyDescent="0.3">
      <c r="A59" s="159">
        <v>43298.208333333336</v>
      </c>
      <c r="B59">
        <v>1.99</v>
      </c>
      <c r="C59">
        <v>13</v>
      </c>
      <c r="D59" s="159">
        <v>44227.25</v>
      </c>
      <c r="E59" s="160" t="s">
        <v>44</v>
      </c>
      <c r="F59" s="160" t="s">
        <v>45</v>
      </c>
    </row>
    <row r="60" spans="1:6" x14ac:dyDescent="0.3">
      <c r="A60" s="159">
        <v>43298.229166666664</v>
      </c>
      <c r="B60">
        <v>2.2400000000000002</v>
      </c>
      <c r="C60">
        <v>14</v>
      </c>
      <c r="D60" s="159">
        <v>44227.270833333336</v>
      </c>
      <c r="E60" s="160" t="s">
        <v>44</v>
      </c>
      <c r="F60" s="160" t="s">
        <v>45</v>
      </c>
    </row>
    <row r="61" spans="1:6" x14ac:dyDescent="0.3">
      <c r="A61" s="159">
        <v>43298.25</v>
      </c>
      <c r="B61">
        <v>2.62</v>
      </c>
      <c r="C61">
        <v>15</v>
      </c>
      <c r="D61" s="159">
        <v>44227.291666666664</v>
      </c>
      <c r="E61" s="160" t="s">
        <v>44</v>
      </c>
      <c r="F61" s="160" t="s">
        <v>45</v>
      </c>
    </row>
    <row r="62" spans="1:6" x14ac:dyDescent="0.3">
      <c r="A62" s="159">
        <v>43298.270833333336</v>
      </c>
      <c r="B62">
        <v>2.8</v>
      </c>
      <c r="C62">
        <v>16</v>
      </c>
      <c r="D62" s="159">
        <v>44227.3125</v>
      </c>
      <c r="E62" s="160" t="s">
        <v>44</v>
      </c>
      <c r="F62" s="160" t="s">
        <v>45</v>
      </c>
    </row>
    <row r="63" spans="1:6" x14ac:dyDescent="0.3">
      <c r="A63" s="159">
        <v>43298.291666666664</v>
      </c>
      <c r="B63">
        <v>2.89</v>
      </c>
      <c r="C63">
        <v>17</v>
      </c>
      <c r="D63" s="159">
        <v>44227.333333333336</v>
      </c>
      <c r="E63" s="160" t="s">
        <v>44</v>
      </c>
      <c r="F63" s="160" t="s">
        <v>45</v>
      </c>
    </row>
    <row r="64" spans="1:6" x14ac:dyDescent="0.3">
      <c r="A64" s="159">
        <v>43298.3125</v>
      </c>
      <c r="B64">
        <v>2.82</v>
      </c>
      <c r="C64">
        <v>18</v>
      </c>
      <c r="D64" s="159">
        <v>44227.354166666664</v>
      </c>
      <c r="E64" s="160" t="s">
        <v>44</v>
      </c>
      <c r="F64" s="160" t="s">
        <v>45</v>
      </c>
    </row>
    <row r="65" spans="1:6" x14ac:dyDescent="0.3">
      <c r="A65" s="159">
        <v>43298.333333333336</v>
      </c>
      <c r="B65">
        <v>2.84</v>
      </c>
      <c r="C65">
        <v>19</v>
      </c>
      <c r="D65" s="159">
        <v>44227.375</v>
      </c>
      <c r="E65" s="160" t="s">
        <v>44</v>
      </c>
      <c r="F65" s="160" t="s">
        <v>45</v>
      </c>
    </row>
    <row r="66" spans="1:6" x14ac:dyDescent="0.3">
      <c r="A66" s="159">
        <v>43298.354166666664</v>
      </c>
      <c r="B66">
        <v>2.72</v>
      </c>
      <c r="C66">
        <v>20</v>
      </c>
      <c r="D66" s="159">
        <v>44227.395833333336</v>
      </c>
      <c r="E66" s="160" t="s">
        <v>44</v>
      </c>
      <c r="F66" s="160" t="s">
        <v>45</v>
      </c>
    </row>
    <row r="67" spans="1:6" x14ac:dyDescent="0.3">
      <c r="A67" s="159">
        <v>43298.375</v>
      </c>
      <c r="B67">
        <v>2.57</v>
      </c>
      <c r="C67">
        <v>21</v>
      </c>
      <c r="D67" s="159">
        <v>44227.416666666664</v>
      </c>
      <c r="E67" s="160" t="s">
        <v>44</v>
      </c>
      <c r="F67" s="160" t="s">
        <v>45</v>
      </c>
    </row>
    <row r="68" spans="1:6" x14ac:dyDescent="0.3">
      <c r="A68" s="159">
        <v>43298.395833333336</v>
      </c>
      <c r="B68">
        <v>2.54</v>
      </c>
      <c r="C68">
        <v>22</v>
      </c>
      <c r="D68" s="159">
        <v>44227.4375</v>
      </c>
      <c r="E68" s="160" t="s">
        <v>44</v>
      </c>
      <c r="F68" s="160" t="s">
        <v>45</v>
      </c>
    </row>
    <row r="69" spans="1:6" x14ac:dyDescent="0.3">
      <c r="A69" s="159">
        <v>43298.416666666664</v>
      </c>
      <c r="B69">
        <v>2.34</v>
      </c>
      <c r="C69">
        <v>23</v>
      </c>
      <c r="D69" s="159">
        <v>44227.458333333336</v>
      </c>
      <c r="E69" s="160" t="s">
        <v>44</v>
      </c>
      <c r="F69" s="160" t="s">
        <v>45</v>
      </c>
    </row>
    <row r="70" spans="1:6" x14ac:dyDescent="0.3">
      <c r="A70" s="159">
        <v>43298.4375</v>
      </c>
      <c r="B70">
        <v>2.38</v>
      </c>
      <c r="C70">
        <v>24</v>
      </c>
      <c r="D70" s="159">
        <v>44227.479166666664</v>
      </c>
      <c r="E70" s="160" t="s">
        <v>44</v>
      </c>
      <c r="F70" s="160" t="s">
        <v>45</v>
      </c>
    </row>
    <row r="71" spans="1:6" x14ac:dyDescent="0.3">
      <c r="A71" s="159">
        <v>43298.458333333336</v>
      </c>
      <c r="B71">
        <v>2.5299999999999998</v>
      </c>
      <c r="C71">
        <v>25</v>
      </c>
      <c r="D71" s="159">
        <v>44227.5</v>
      </c>
      <c r="E71" s="160" t="s">
        <v>44</v>
      </c>
      <c r="F71" s="160" t="s">
        <v>45</v>
      </c>
    </row>
    <row r="72" spans="1:6" x14ac:dyDescent="0.3">
      <c r="A72" s="159">
        <v>43298.479166666664</v>
      </c>
      <c r="B72">
        <v>2.5099999999999998</v>
      </c>
      <c r="C72">
        <v>26</v>
      </c>
      <c r="D72" s="159">
        <v>44227.520833333336</v>
      </c>
      <c r="E72" s="160" t="s">
        <v>44</v>
      </c>
      <c r="F72" s="160" t="s">
        <v>45</v>
      </c>
    </row>
    <row r="73" spans="1:6" x14ac:dyDescent="0.3">
      <c r="A73" s="159">
        <v>43298.5</v>
      </c>
      <c r="B73">
        <v>2.5099999999999998</v>
      </c>
      <c r="C73">
        <v>27</v>
      </c>
      <c r="D73" s="159">
        <v>44227.541666666664</v>
      </c>
      <c r="E73" s="160" t="s">
        <v>44</v>
      </c>
      <c r="F73" s="160" t="s">
        <v>45</v>
      </c>
    </row>
    <row r="74" spans="1:6" x14ac:dyDescent="0.3">
      <c r="A74" s="159">
        <v>43298.520833333336</v>
      </c>
      <c r="B74">
        <v>2.38</v>
      </c>
      <c r="C74">
        <v>28</v>
      </c>
      <c r="D74" s="159">
        <v>44227.5625</v>
      </c>
      <c r="E74" s="160" t="s">
        <v>44</v>
      </c>
      <c r="F74" s="160" t="s">
        <v>45</v>
      </c>
    </row>
    <row r="75" spans="1:6" x14ac:dyDescent="0.3">
      <c r="A75" s="159">
        <v>43298.541666666664</v>
      </c>
      <c r="B75">
        <v>2.27</v>
      </c>
      <c r="C75">
        <v>29</v>
      </c>
      <c r="D75" s="159">
        <v>44227.583333333336</v>
      </c>
      <c r="E75" s="160" t="s">
        <v>44</v>
      </c>
      <c r="F75" s="160" t="s">
        <v>45</v>
      </c>
    </row>
    <row r="76" spans="1:6" x14ac:dyDescent="0.3">
      <c r="A76" s="159">
        <v>43298.5625</v>
      </c>
      <c r="B76">
        <v>2.1800000000000002</v>
      </c>
      <c r="C76">
        <v>30</v>
      </c>
      <c r="D76" s="159">
        <v>44227.604166666664</v>
      </c>
      <c r="E76" s="160" t="s">
        <v>44</v>
      </c>
      <c r="F76" s="160" t="s">
        <v>45</v>
      </c>
    </row>
    <row r="77" spans="1:6" x14ac:dyDescent="0.3">
      <c r="A77" s="159">
        <v>43298.583333333336</v>
      </c>
      <c r="B77">
        <v>2.2599999999999998</v>
      </c>
      <c r="C77">
        <v>31</v>
      </c>
      <c r="D77" s="159">
        <v>44227.625</v>
      </c>
      <c r="E77" s="160" t="s">
        <v>44</v>
      </c>
      <c r="F77" s="160" t="s">
        <v>45</v>
      </c>
    </row>
    <row r="78" spans="1:6" x14ac:dyDescent="0.3">
      <c r="A78" s="159">
        <v>43298.604166666664</v>
      </c>
      <c r="B78">
        <v>2.35</v>
      </c>
      <c r="C78">
        <v>32</v>
      </c>
      <c r="D78" s="159">
        <v>44227.645833333336</v>
      </c>
      <c r="E78" s="160" t="s">
        <v>44</v>
      </c>
      <c r="F78" s="160" t="s">
        <v>45</v>
      </c>
    </row>
    <row r="79" spans="1:6" x14ac:dyDescent="0.3">
      <c r="A79" s="159">
        <v>43298.625</v>
      </c>
      <c r="B79">
        <v>2.56</v>
      </c>
      <c r="C79">
        <v>33</v>
      </c>
      <c r="D79" s="159">
        <v>44227.666666666664</v>
      </c>
      <c r="E79" s="160" t="s">
        <v>44</v>
      </c>
      <c r="F79" s="160" t="s">
        <v>45</v>
      </c>
    </row>
    <row r="80" spans="1:6" x14ac:dyDescent="0.3">
      <c r="A80" s="159">
        <v>43298.645833333336</v>
      </c>
      <c r="B80">
        <v>2.92</v>
      </c>
      <c r="C80">
        <v>34</v>
      </c>
      <c r="D80" s="159">
        <v>44227.6875</v>
      </c>
      <c r="E80" s="160" t="s">
        <v>44</v>
      </c>
      <c r="F80" s="160" t="s">
        <v>45</v>
      </c>
    </row>
    <row r="81" spans="1:6" x14ac:dyDescent="0.3">
      <c r="A81" s="159">
        <v>43298.666666666664</v>
      </c>
      <c r="B81">
        <v>3.09</v>
      </c>
      <c r="C81">
        <v>35</v>
      </c>
      <c r="D81" s="159">
        <v>44227.708333333336</v>
      </c>
      <c r="E81" s="160" t="s">
        <v>44</v>
      </c>
      <c r="F81" s="160" t="s">
        <v>45</v>
      </c>
    </row>
    <row r="82" spans="1:6" x14ac:dyDescent="0.3">
      <c r="A82" s="159">
        <v>43298.6875</v>
      </c>
      <c r="B82">
        <v>3.11</v>
      </c>
      <c r="C82">
        <v>36</v>
      </c>
      <c r="D82" s="159">
        <v>44227.729166666664</v>
      </c>
      <c r="E82" s="160" t="s">
        <v>44</v>
      </c>
      <c r="F82" s="160" t="s">
        <v>45</v>
      </c>
    </row>
    <row r="83" spans="1:6" x14ac:dyDescent="0.3">
      <c r="A83" s="159">
        <v>43298.708333333336</v>
      </c>
      <c r="B83">
        <v>3.24</v>
      </c>
      <c r="C83">
        <v>37</v>
      </c>
      <c r="D83" s="159">
        <v>44227.75</v>
      </c>
      <c r="E83" s="160" t="s">
        <v>44</v>
      </c>
      <c r="F83" s="160" t="s">
        <v>45</v>
      </c>
    </row>
    <row r="84" spans="1:6" x14ac:dyDescent="0.3">
      <c r="A84" s="159">
        <v>43298.729166666664</v>
      </c>
      <c r="B84">
        <v>3.21</v>
      </c>
      <c r="C84">
        <v>38</v>
      </c>
      <c r="D84" s="159">
        <v>44227.770833333336</v>
      </c>
      <c r="E84" s="160" t="s">
        <v>44</v>
      </c>
      <c r="F84" s="160" t="s">
        <v>45</v>
      </c>
    </row>
    <row r="85" spans="1:6" x14ac:dyDescent="0.3">
      <c r="A85" s="159">
        <v>43298.75</v>
      </c>
      <c r="B85">
        <v>3.15</v>
      </c>
      <c r="C85">
        <v>39</v>
      </c>
      <c r="D85" s="159">
        <v>44227.791666666664</v>
      </c>
      <c r="E85" s="160" t="s">
        <v>44</v>
      </c>
      <c r="F85" s="160" t="s">
        <v>45</v>
      </c>
    </row>
    <row r="86" spans="1:6" x14ac:dyDescent="0.3">
      <c r="A86" s="159">
        <v>43298.770833333336</v>
      </c>
      <c r="B86">
        <v>3.05</v>
      </c>
      <c r="C86">
        <v>40</v>
      </c>
      <c r="D86" s="159">
        <v>44227.8125</v>
      </c>
      <c r="E86" s="160" t="s">
        <v>44</v>
      </c>
      <c r="F86" s="160" t="s">
        <v>45</v>
      </c>
    </row>
    <row r="87" spans="1:6" x14ac:dyDescent="0.3">
      <c r="A87" s="159">
        <v>43298.791666666664</v>
      </c>
      <c r="B87">
        <v>3</v>
      </c>
      <c r="C87">
        <v>41</v>
      </c>
      <c r="D87" s="159">
        <v>44227.833333333336</v>
      </c>
      <c r="E87" s="160" t="s">
        <v>44</v>
      </c>
      <c r="F87" s="160" t="s">
        <v>45</v>
      </c>
    </row>
    <row r="88" spans="1:6" x14ac:dyDescent="0.3">
      <c r="A88" s="159">
        <v>43298.8125</v>
      </c>
      <c r="B88">
        <v>2.89</v>
      </c>
      <c r="C88">
        <v>42</v>
      </c>
      <c r="D88" s="159">
        <v>44227.854166666664</v>
      </c>
      <c r="E88" s="160" t="s">
        <v>44</v>
      </c>
      <c r="F88" s="160" t="s">
        <v>45</v>
      </c>
    </row>
    <row r="89" spans="1:6" x14ac:dyDescent="0.3">
      <c r="A89" s="159">
        <v>43298.833333333336</v>
      </c>
      <c r="B89">
        <v>2.82</v>
      </c>
      <c r="C89">
        <v>43</v>
      </c>
      <c r="D89" s="159">
        <v>44227.875</v>
      </c>
      <c r="E89" s="160" t="s">
        <v>44</v>
      </c>
      <c r="F89" s="160" t="s">
        <v>45</v>
      </c>
    </row>
    <row r="90" spans="1:6" x14ac:dyDescent="0.3">
      <c r="A90" s="159">
        <v>43298.854166666664</v>
      </c>
      <c r="B90">
        <v>2.84</v>
      </c>
      <c r="C90">
        <v>44</v>
      </c>
      <c r="D90" s="159">
        <v>44227.895833333336</v>
      </c>
      <c r="E90" s="160" t="s">
        <v>44</v>
      </c>
      <c r="F90" s="160" t="s">
        <v>45</v>
      </c>
    </row>
    <row r="91" spans="1:6" x14ac:dyDescent="0.3">
      <c r="A91" s="159">
        <v>43298.875</v>
      </c>
      <c r="B91">
        <v>2.64</v>
      </c>
      <c r="C91">
        <v>45</v>
      </c>
      <c r="D91" s="159">
        <v>44227.916666666664</v>
      </c>
      <c r="E91" s="160" t="s">
        <v>44</v>
      </c>
      <c r="F91" s="160" t="s">
        <v>45</v>
      </c>
    </row>
    <row r="92" spans="1:6" x14ac:dyDescent="0.3">
      <c r="A92" s="159">
        <v>43298.895833333336</v>
      </c>
      <c r="B92">
        <v>2.37</v>
      </c>
      <c r="C92">
        <v>46</v>
      </c>
      <c r="D92" s="159">
        <v>44227.9375</v>
      </c>
      <c r="E92" s="160" t="s">
        <v>44</v>
      </c>
      <c r="F92" s="160" t="s">
        <v>45</v>
      </c>
    </row>
    <row r="93" spans="1:6" x14ac:dyDescent="0.3">
      <c r="A93" s="159">
        <v>43298.916666666664</v>
      </c>
      <c r="B93">
        <v>2.0699999999999998</v>
      </c>
      <c r="C93">
        <v>47</v>
      </c>
      <c r="D93" s="159">
        <v>44227.958333333336</v>
      </c>
      <c r="E93" s="160" t="s">
        <v>44</v>
      </c>
      <c r="F93" s="160" t="s">
        <v>45</v>
      </c>
    </row>
    <row r="94" spans="1:6" x14ac:dyDescent="0.3">
      <c r="A94" s="159">
        <v>43298.9375</v>
      </c>
      <c r="B94">
        <v>1.81</v>
      </c>
      <c r="C94">
        <v>48</v>
      </c>
      <c r="D94" s="159">
        <v>44227.979166666664</v>
      </c>
      <c r="E94" s="160" t="s">
        <v>44</v>
      </c>
      <c r="F94" s="160" t="s">
        <v>45</v>
      </c>
    </row>
    <row r="95" spans="1:6" x14ac:dyDescent="0.3">
      <c r="A95" s="159">
        <v>43298.958333333336</v>
      </c>
      <c r="B95">
        <v>1.77</v>
      </c>
      <c r="C95">
        <v>1</v>
      </c>
      <c r="D95" s="159">
        <v>44227</v>
      </c>
      <c r="E95" s="160" t="s">
        <v>44</v>
      </c>
      <c r="F95" s="160" t="s">
        <v>45</v>
      </c>
    </row>
    <row r="96" spans="1:6" x14ac:dyDescent="0.3">
      <c r="A96" s="159">
        <v>43298.979166666664</v>
      </c>
      <c r="B96">
        <v>1.65</v>
      </c>
      <c r="C96">
        <v>2</v>
      </c>
      <c r="D96" s="159">
        <v>44227.020833333336</v>
      </c>
      <c r="E96" s="160" t="s">
        <v>44</v>
      </c>
      <c r="F96" s="160" t="s">
        <v>45</v>
      </c>
    </row>
    <row r="97" spans="1:6" x14ac:dyDescent="0.3">
      <c r="A97" s="159">
        <v>43299</v>
      </c>
      <c r="B97">
        <v>1.65</v>
      </c>
      <c r="C97">
        <v>3</v>
      </c>
      <c r="D97" s="159">
        <v>44227.041666666664</v>
      </c>
      <c r="E97" s="160" t="s">
        <v>44</v>
      </c>
      <c r="F97" s="160" t="s">
        <v>45</v>
      </c>
    </row>
    <row r="98" spans="1:6" x14ac:dyDescent="0.3">
      <c r="A98" s="159">
        <v>43299.020833333336</v>
      </c>
      <c r="B98">
        <v>1.61</v>
      </c>
      <c r="C98">
        <v>4</v>
      </c>
      <c r="D98" s="159">
        <v>44227.0625</v>
      </c>
      <c r="E98" s="160" t="s">
        <v>44</v>
      </c>
      <c r="F98" s="160" t="s">
        <v>45</v>
      </c>
    </row>
    <row r="99" spans="1:6" x14ac:dyDescent="0.3">
      <c r="A99" s="159">
        <v>43299.041666666664</v>
      </c>
      <c r="B99">
        <v>1.53</v>
      </c>
      <c r="C99">
        <v>5</v>
      </c>
      <c r="D99" s="159">
        <v>44227.083333333336</v>
      </c>
      <c r="E99" s="160" t="s">
        <v>44</v>
      </c>
      <c r="F99" s="160" t="s">
        <v>45</v>
      </c>
    </row>
    <row r="100" spans="1:6" x14ac:dyDescent="0.3">
      <c r="A100" s="159">
        <v>43299.0625</v>
      </c>
      <c r="B100">
        <v>1.47</v>
      </c>
      <c r="C100">
        <v>6</v>
      </c>
      <c r="D100" s="159">
        <v>44227.104166666664</v>
      </c>
      <c r="E100" s="160" t="s">
        <v>44</v>
      </c>
      <c r="F100" s="160" t="s">
        <v>45</v>
      </c>
    </row>
    <row r="101" spans="1:6" x14ac:dyDescent="0.3">
      <c r="A101" s="159">
        <v>43299.083333333336</v>
      </c>
      <c r="B101">
        <v>1.47</v>
      </c>
      <c r="C101">
        <v>7</v>
      </c>
      <c r="D101" s="159">
        <v>44227.125</v>
      </c>
      <c r="E101" s="160" t="s">
        <v>44</v>
      </c>
      <c r="F101" s="160" t="s">
        <v>45</v>
      </c>
    </row>
    <row r="102" spans="1:6" x14ac:dyDescent="0.3">
      <c r="A102" s="159">
        <v>43299.104166666664</v>
      </c>
      <c r="B102">
        <v>1.46</v>
      </c>
      <c r="C102">
        <v>8</v>
      </c>
      <c r="D102" s="159">
        <v>44227.145833333336</v>
      </c>
      <c r="E102" s="160" t="s">
        <v>44</v>
      </c>
      <c r="F102" s="160" t="s">
        <v>45</v>
      </c>
    </row>
    <row r="103" spans="1:6" x14ac:dyDescent="0.3">
      <c r="A103" s="159">
        <v>43299.125</v>
      </c>
      <c r="B103">
        <v>1.47</v>
      </c>
      <c r="C103">
        <v>9</v>
      </c>
      <c r="D103" s="159">
        <v>44227.166666666664</v>
      </c>
      <c r="E103" s="160" t="s">
        <v>44</v>
      </c>
      <c r="F103" s="160" t="s">
        <v>45</v>
      </c>
    </row>
    <row r="104" spans="1:6" x14ac:dyDescent="0.3">
      <c r="A104" s="159">
        <v>43299.145833333336</v>
      </c>
      <c r="B104">
        <v>1.47</v>
      </c>
      <c r="C104">
        <v>10</v>
      </c>
      <c r="D104" s="159">
        <v>44227.1875</v>
      </c>
      <c r="E104" s="160" t="s">
        <v>44</v>
      </c>
      <c r="F104" s="160" t="s">
        <v>45</v>
      </c>
    </row>
    <row r="105" spans="1:6" x14ac:dyDescent="0.3">
      <c r="A105" s="159">
        <v>43299.166666666664</v>
      </c>
      <c r="B105">
        <v>1.59</v>
      </c>
      <c r="C105">
        <v>11</v>
      </c>
      <c r="D105" s="159">
        <v>44227.208333333336</v>
      </c>
      <c r="E105" s="160" t="s">
        <v>44</v>
      </c>
      <c r="F105" s="160" t="s">
        <v>45</v>
      </c>
    </row>
    <row r="106" spans="1:6" x14ac:dyDescent="0.3">
      <c r="A106" s="159">
        <v>43299.1875</v>
      </c>
      <c r="B106">
        <v>1.66</v>
      </c>
      <c r="C106">
        <v>12</v>
      </c>
      <c r="D106" s="159">
        <v>44227.229166666664</v>
      </c>
      <c r="E106" s="160" t="s">
        <v>44</v>
      </c>
      <c r="F106" s="160" t="s">
        <v>45</v>
      </c>
    </row>
    <row r="107" spans="1:6" x14ac:dyDescent="0.3">
      <c r="A107" s="159">
        <v>43299.208333333336</v>
      </c>
      <c r="B107">
        <v>1.94</v>
      </c>
      <c r="C107">
        <v>13</v>
      </c>
      <c r="D107" s="159">
        <v>44227.25</v>
      </c>
      <c r="E107" s="160" t="s">
        <v>44</v>
      </c>
      <c r="F107" s="160" t="s">
        <v>45</v>
      </c>
    </row>
    <row r="108" spans="1:6" x14ac:dyDescent="0.3">
      <c r="A108" s="159">
        <v>43299.229166666664</v>
      </c>
      <c r="B108">
        <v>2.2400000000000002</v>
      </c>
      <c r="C108">
        <v>14</v>
      </c>
      <c r="D108" s="159">
        <v>44227.270833333336</v>
      </c>
      <c r="E108" s="160" t="s">
        <v>44</v>
      </c>
      <c r="F108" s="160" t="s">
        <v>45</v>
      </c>
    </row>
    <row r="109" spans="1:6" x14ac:dyDescent="0.3">
      <c r="A109" s="159">
        <v>43299.25</v>
      </c>
      <c r="B109">
        <v>2.67</v>
      </c>
      <c r="C109">
        <v>15</v>
      </c>
      <c r="D109" s="159">
        <v>44227.291666666664</v>
      </c>
      <c r="E109" s="160" t="s">
        <v>44</v>
      </c>
      <c r="F109" s="160" t="s">
        <v>45</v>
      </c>
    </row>
    <row r="110" spans="1:6" x14ac:dyDescent="0.3">
      <c r="A110" s="159">
        <v>43299.270833333336</v>
      </c>
      <c r="B110">
        <v>2.91</v>
      </c>
      <c r="C110">
        <v>16</v>
      </c>
      <c r="D110" s="159">
        <v>44227.3125</v>
      </c>
      <c r="E110" s="160" t="s">
        <v>44</v>
      </c>
      <c r="F110" s="160" t="s">
        <v>45</v>
      </c>
    </row>
    <row r="111" spans="1:6" x14ac:dyDescent="0.3">
      <c r="A111" s="159">
        <v>43299.291666666664</v>
      </c>
      <c r="B111">
        <v>2.95</v>
      </c>
      <c r="C111">
        <v>17</v>
      </c>
      <c r="D111" s="159">
        <v>44227.333333333336</v>
      </c>
      <c r="E111" s="160" t="s">
        <v>44</v>
      </c>
      <c r="F111" s="160" t="s">
        <v>45</v>
      </c>
    </row>
    <row r="112" spans="1:6" x14ac:dyDescent="0.3">
      <c r="A112" s="159">
        <v>43299.3125</v>
      </c>
      <c r="B112">
        <v>2.95</v>
      </c>
      <c r="C112">
        <v>18</v>
      </c>
      <c r="D112" s="159">
        <v>44227.354166666664</v>
      </c>
      <c r="E112" s="160" t="s">
        <v>44</v>
      </c>
      <c r="F112" s="160" t="s">
        <v>45</v>
      </c>
    </row>
    <row r="113" spans="1:6" x14ac:dyDescent="0.3">
      <c r="A113" s="159">
        <v>43299.333333333336</v>
      </c>
      <c r="B113">
        <v>2.95</v>
      </c>
      <c r="C113">
        <v>19</v>
      </c>
      <c r="D113" s="159">
        <v>44227.375</v>
      </c>
      <c r="E113" s="160" t="s">
        <v>44</v>
      </c>
      <c r="F113" s="160" t="s">
        <v>45</v>
      </c>
    </row>
    <row r="114" spans="1:6" x14ac:dyDescent="0.3">
      <c r="A114" s="159">
        <v>43299.354166666664</v>
      </c>
      <c r="B114">
        <v>3</v>
      </c>
      <c r="C114">
        <v>20</v>
      </c>
      <c r="D114" s="159">
        <v>44227.395833333336</v>
      </c>
      <c r="E114" s="160" t="s">
        <v>44</v>
      </c>
      <c r="F114" s="160" t="s">
        <v>45</v>
      </c>
    </row>
    <row r="115" spans="1:6" x14ac:dyDescent="0.3">
      <c r="A115" s="159">
        <v>43299.375</v>
      </c>
      <c r="B115">
        <v>2.82</v>
      </c>
      <c r="C115">
        <v>21</v>
      </c>
      <c r="D115" s="159">
        <v>44227.416666666664</v>
      </c>
      <c r="E115" s="160" t="s">
        <v>44</v>
      </c>
      <c r="F115" s="160" t="s">
        <v>45</v>
      </c>
    </row>
    <row r="116" spans="1:6" x14ac:dyDescent="0.3">
      <c r="A116" s="159">
        <v>43299.395833333336</v>
      </c>
      <c r="B116">
        <v>2.7</v>
      </c>
      <c r="C116">
        <v>22</v>
      </c>
      <c r="D116" s="159">
        <v>44227.4375</v>
      </c>
      <c r="E116" s="160" t="s">
        <v>44</v>
      </c>
      <c r="F116" s="160" t="s">
        <v>45</v>
      </c>
    </row>
    <row r="117" spans="1:6" x14ac:dyDescent="0.3">
      <c r="A117" s="159">
        <v>43299.416666666664</v>
      </c>
      <c r="B117">
        <v>2.78</v>
      </c>
      <c r="C117">
        <v>23</v>
      </c>
      <c r="D117" s="159">
        <v>44227.458333333336</v>
      </c>
      <c r="E117" s="160" t="s">
        <v>44</v>
      </c>
      <c r="F117" s="160" t="s">
        <v>45</v>
      </c>
    </row>
    <row r="118" spans="1:6" x14ac:dyDescent="0.3">
      <c r="A118" s="159">
        <v>43299.4375</v>
      </c>
      <c r="B118">
        <v>2.75</v>
      </c>
      <c r="C118">
        <v>24</v>
      </c>
      <c r="D118" s="159">
        <v>44227.479166666664</v>
      </c>
      <c r="E118" s="160" t="s">
        <v>44</v>
      </c>
      <c r="F118" s="160" t="s">
        <v>45</v>
      </c>
    </row>
    <row r="119" spans="1:6" x14ac:dyDescent="0.3">
      <c r="A119" s="159">
        <v>43299.458333333336</v>
      </c>
      <c r="B119">
        <v>2.73</v>
      </c>
      <c r="C119">
        <v>25</v>
      </c>
      <c r="D119" s="159">
        <v>44227.5</v>
      </c>
      <c r="E119" s="160" t="s">
        <v>44</v>
      </c>
      <c r="F119" s="160" t="s">
        <v>45</v>
      </c>
    </row>
    <row r="120" spans="1:6" x14ac:dyDescent="0.3">
      <c r="A120" s="159">
        <v>43299.479166666664</v>
      </c>
      <c r="B120">
        <v>2.62</v>
      </c>
      <c r="C120">
        <v>26</v>
      </c>
      <c r="D120" s="159">
        <v>44227.520833333336</v>
      </c>
      <c r="E120" s="160" t="s">
        <v>44</v>
      </c>
      <c r="F120" s="160" t="s">
        <v>45</v>
      </c>
    </row>
    <row r="121" spans="1:6" x14ac:dyDescent="0.3">
      <c r="A121" s="159">
        <v>43299.5</v>
      </c>
      <c r="B121">
        <v>2.46</v>
      </c>
      <c r="C121">
        <v>27</v>
      </c>
      <c r="D121" s="159">
        <v>44227.541666666664</v>
      </c>
      <c r="E121" s="160" t="s">
        <v>44</v>
      </c>
      <c r="F121" s="160" t="s">
        <v>45</v>
      </c>
    </row>
    <row r="122" spans="1:6" x14ac:dyDescent="0.3">
      <c r="A122" s="159">
        <v>43299.520833333336</v>
      </c>
      <c r="B122">
        <v>2.42</v>
      </c>
      <c r="C122">
        <v>28</v>
      </c>
      <c r="D122" s="159">
        <v>44227.5625</v>
      </c>
      <c r="E122" s="160" t="s">
        <v>44</v>
      </c>
      <c r="F122" s="160" t="s">
        <v>45</v>
      </c>
    </row>
    <row r="123" spans="1:6" x14ac:dyDescent="0.3">
      <c r="A123" s="159">
        <v>43299.541666666664</v>
      </c>
      <c r="B123">
        <v>2.42</v>
      </c>
      <c r="C123">
        <v>29</v>
      </c>
      <c r="D123" s="159">
        <v>44227.583333333336</v>
      </c>
      <c r="E123" s="160" t="s">
        <v>44</v>
      </c>
      <c r="F123" s="160" t="s">
        <v>45</v>
      </c>
    </row>
    <row r="124" spans="1:6" x14ac:dyDescent="0.3">
      <c r="A124" s="159">
        <v>43299.5625</v>
      </c>
      <c r="B124">
        <v>2.4</v>
      </c>
      <c r="C124">
        <v>30</v>
      </c>
      <c r="D124" s="159">
        <v>44227.604166666664</v>
      </c>
      <c r="E124" s="160" t="s">
        <v>44</v>
      </c>
      <c r="F124" s="160" t="s">
        <v>45</v>
      </c>
    </row>
    <row r="125" spans="1:6" x14ac:dyDescent="0.3">
      <c r="A125" s="159">
        <v>43299.583333333336</v>
      </c>
      <c r="B125">
        <v>2.37</v>
      </c>
      <c r="C125">
        <v>31</v>
      </c>
      <c r="D125" s="159">
        <v>44227.625</v>
      </c>
      <c r="E125" s="160" t="s">
        <v>44</v>
      </c>
      <c r="F125" s="160" t="s">
        <v>45</v>
      </c>
    </row>
    <row r="126" spans="1:6" x14ac:dyDescent="0.3">
      <c r="A126" s="159">
        <v>43299.604166666664</v>
      </c>
      <c r="B126">
        <v>2.48</v>
      </c>
      <c r="C126">
        <v>32</v>
      </c>
      <c r="D126" s="159">
        <v>44227.645833333336</v>
      </c>
      <c r="E126" s="160" t="s">
        <v>44</v>
      </c>
      <c r="F126" s="160" t="s">
        <v>45</v>
      </c>
    </row>
    <row r="127" spans="1:6" x14ac:dyDescent="0.3">
      <c r="A127" s="159">
        <v>43299.625</v>
      </c>
      <c r="B127">
        <v>2.74</v>
      </c>
      <c r="C127">
        <v>33</v>
      </c>
      <c r="D127" s="159">
        <v>44227.666666666664</v>
      </c>
      <c r="E127" s="160" t="s">
        <v>44</v>
      </c>
      <c r="F127" s="160" t="s">
        <v>45</v>
      </c>
    </row>
    <row r="128" spans="1:6" x14ac:dyDescent="0.3">
      <c r="A128" s="159">
        <v>43299.645833333336</v>
      </c>
      <c r="B128">
        <v>3.05</v>
      </c>
      <c r="C128">
        <v>34</v>
      </c>
      <c r="D128" s="159">
        <v>44227.6875</v>
      </c>
      <c r="E128" s="160" t="s">
        <v>44</v>
      </c>
      <c r="F128" s="160" t="s">
        <v>45</v>
      </c>
    </row>
    <row r="129" spans="1:6" x14ac:dyDescent="0.3">
      <c r="A129" s="159">
        <v>43299.666666666664</v>
      </c>
      <c r="B129">
        <v>3.18</v>
      </c>
      <c r="C129">
        <v>35</v>
      </c>
      <c r="D129" s="159">
        <v>44227.708333333336</v>
      </c>
      <c r="E129" s="160" t="s">
        <v>44</v>
      </c>
      <c r="F129" s="160" t="s">
        <v>45</v>
      </c>
    </row>
    <row r="130" spans="1:6" x14ac:dyDescent="0.3">
      <c r="A130" s="159">
        <v>43299.6875</v>
      </c>
      <c r="B130">
        <v>3.23</v>
      </c>
      <c r="C130">
        <v>36</v>
      </c>
      <c r="D130" s="159">
        <v>44227.729166666664</v>
      </c>
      <c r="E130" s="160" t="s">
        <v>44</v>
      </c>
      <c r="F130" s="160" t="s">
        <v>45</v>
      </c>
    </row>
    <row r="131" spans="1:6" x14ac:dyDescent="0.3">
      <c r="A131" s="159">
        <v>43299.708333333336</v>
      </c>
      <c r="B131">
        <v>3.1</v>
      </c>
      <c r="C131">
        <v>37</v>
      </c>
      <c r="D131" s="159">
        <v>44227.75</v>
      </c>
      <c r="E131" s="160" t="s">
        <v>44</v>
      </c>
      <c r="F131" s="160" t="s">
        <v>45</v>
      </c>
    </row>
    <row r="132" spans="1:6" x14ac:dyDescent="0.3">
      <c r="A132" s="159">
        <v>43299.729166666664</v>
      </c>
      <c r="B132">
        <v>3.22</v>
      </c>
      <c r="C132">
        <v>38</v>
      </c>
      <c r="D132" s="159">
        <v>44227.770833333336</v>
      </c>
      <c r="E132" s="160" t="s">
        <v>44</v>
      </c>
      <c r="F132" s="160" t="s">
        <v>45</v>
      </c>
    </row>
    <row r="133" spans="1:6" x14ac:dyDescent="0.3">
      <c r="A133" s="159">
        <v>43299.75</v>
      </c>
      <c r="B133">
        <v>3.2</v>
      </c>
      <c r="C133">
        <v>39</v>
      </c>
      <c r="D133" s="159">
        <v>44227.791666666664</v>
      </c>
      <c r="E133" s="160" t="s">
        <v>44</v>
      </c>
      <c r="F133" s="160" t="s">
        <v>45</v>
      </c>
    </row>
    <row r="134" spans="1:6" x14ac:dyDescent="0.3">
      <c r="A134" s="159">
        <v>43299.770833333336</v>
      </c>
      <c r="B134">
        <v>3.1</v>
      </c>
      <c r="C134">
        <v>40</v>
      </c>
      <c r="D134" s="159">
        <v>44227.8125</v>
      </c>
      <c r="E134" s="160" t="s">
        <v>44</v>
      </c>
      <c r="F134" s="160" t="s">
        <v>45</v>
      </c>
    </row>
    <row r="135" spans="1:6" x14ac:dyDescent="0.3">
      <c r="A135" s="159">
        <v>43299.791666666664</v>
      </c>
      <c r="B135">
        <v>3.02</v>
      </c>
      <c r="C135">
        <v>41</v>
      </c>
      <c r="D135" s="159">
        <v>44227.833333333336</v>
      </c>
      <c r="E135" s="160" t="s">
        <v>44</v>
      </c>
      <c r="F135" s="160" t="s">
        <v>45</v>
      </c>
    </row>
    <row r="136" spans="1:6" x14ac:dyDescent="0.3">
      <c r="A136" s="159">
        <v>43299.8125</v>
      </c>
      <c r="B136">
        <v>2.97</v>
      </c>
      <c r="C136">
        <v>42</v>
      </c>
      <c r="D136" s="159">
        <v>44227.854166666664</v>
      </c>
      <c r="E136" s="160" t="s">
        <v>44</v>
      </c>
      <c r="F136" s="160" t="s">
        <v>45</v>
      </c>
    </row>
    <row r="137" spans="1:6" x14ac:dyDescent="0.3">
      <c r="A137" s="159">
        <v>43299.833333333336</v>
      </c>
      <c r="B137">
        <v>2.86</v>
      </c>
      <c r="C137">
        <v>43</v>
      </c>
      <c r="D137" s="159">
        <v>44227.875</v>
      </c>
      <c r="E137" s="160" t="s">
        <v>44</v>
      </c>
      <c r="F137" s="160" t="s">
        <v>45</v>
      </c>
    </row>
    <row r="138" spans="1:6" x14ac:dyDescent="0.3">
      <c r="A138" s="159">
        <v>43299.854166666664</v>
      </c>
      <c r="B138">
        <v>2.83</v>
      </c>
      <c r="C138">
        <v>44</v>
      </c>
      <c r="D138" s="159">
        <v>44227.895833333336</v>
      </c>
      <c r="E138" s="160" t="s">
        <v>44</v>
      </c>
      <c r="F138" s="160" t="s">
        <v>45</v>
      </c>
    </row>
    <row r="139" spans="1:6" x14ac:dyDescent="0.3">
      <c r="A139" s="159">
        <v>43299.875</v>
      </c>
      <c r="B139">
        <v>2.75</v>
      </c>
      <c r="C139">
        <v>45</v>
      </c>
      <c r="D139" s="159">
        <v>44227.916666666664</v>
      </c>
      <c r="E139" s="160" t="s">
        <v>44</v>
      </c>
      <c r="F139" s="160" t="s">
        <v>45</v>
      </c>
    </row>
    <row r="140" spans="1:6" x14ac:dyDescent="0.3">
      <c r="A140" s="159">
        <v>43299.895833333336</v>
      </c>
      <c r="B140">
        <v>2.46</v>
      </c>
      <c r="C140">
        <v>46</v>
      </c>
      <c r="D140" s="159">
        <v>44227.9375</v>
      </c>
      <c r="E140" s="160" t="s">
        <v>44</v>
      </c>
      <c r="F140" s="160" t="s">
        <v>45</v>
      </c>
    </row>
    <row r="141" spans="1:6" x14ac:dyDescent="0.3">
      <c r="A141" s="159">
        <v>43299.916666666664</v>
      </c>
      <c r="B141">
        <v>2.13</v>
      </c>
      <c r="C141">
        <v>47</v>
      </c>
      <c r="D141" s="159">
        <v>44227.958333333336</v>
      </c>
      <c r="E141" s="160" t="s">
        <v>44</v>
      </c>
      <c r="F141" s="160" t="s">
        <v>45</v>
      </c>
    </row>
    <row r="142" spans="1:6" x14ac:dyDescent="0.3">
      <c r="A142" s="159">
        <v>43299.9375</v>
      </c>
      <c r="B142">
        <v>1.87</v>
      </c>
      <c r="C142">
        <v>48</v>
      </c>
      <c r="D142" s="159">
        <v>44227.979166666664</v>
      </c>
      <c r="E142" s="160" t="s">
        <v>44</v>
      </c>
      <c r="F142" s="160" t="s">
        <v>45</v>
      </c>
    </row>
    <row r="143" spans="1:6" x14ac:dyDescent="0.3">
      <c r="A143" s="159">
        <v>43299.958333333336</v>
      </c>
      <c r="B143">
        <v>1.75</v>
      </c>
      <c r="C143">
        <v>1</v>
      </c>
      <c r="D143" s="159">
        <v>44227</v>
      </c>
      <c r="E143" s="160" t="s">
        <v>44</v>
      </c>
      <c r="F143" s="160" t="s">
        <v>45</v>
      </c>
    </row>
    <row r="144" spans="1:6" x14ac:dyDescent="0.3">
      <c r="A144" s="159">
        <v>43299.979166666664</v>
      </c>
      <c r="B144">
        <v>1.63</v>
      </c>
      <c r="C144">
        <v>2</v>
      </c>
      <c r="D144" s="159">
        <v>44227.020833333336</v>
      </c>
      <c r="E144" s="160" t="s">
        <v>44</v>
      </c>
      <c r="F144" s="160" t="s">
        <v>45</v>
      </c>
    </row>
    <row r="145" spans="1:6" x14ac:dyDescent="0.3">
      <c r="A145" s="159">
        <v>43300</v>
      </c>
      <c r="B145">
        <v>1.63</v>
      </c>
      <c r="C145">
        <v>3</v>
      </c>
      <c r="D145" s="159">
        <v>44227.041666666664</v>
      </c>
      <c r="E145" s="160" t="s">
        <v>44</v>
      </c>
      <c r="F145" s="160" t="s">
        <v>45</v>
      </c>
    </row>
    <row r="146" spans="1:6" x14ac:dyDescent="0.3">
      <c r="A146" s="159">
        <v>43300.020833333336</v>
      </c>
      <c r="B146">
        <v>1.61</v>
      </c>
      <c r="C146">
        <v>4</v>
      </c>
      <c r="D146" s="159">
        <v>44227.0625</v>
      </c>
      <c r="E146" s="160" t="s">
        <v>44</v>
      </c>
      <c r="F146" s="160" t="s">
        <v>45</v>
      </c>
    </row>
    <row r="147" spans="1:6" x14ac:dyDescent="0.3">
      <c r="A147" s="159">
        <v>43300.041666666664</v>
      </c>
      <c r="B147">
        <v>1.5</v>
      </c>
      <c r="C147">
        <v>5</v>
      </c>
      <c r="D147" s="159">
        <v>44227.083333333336</v>
      </c>
      <c r="E147" s="160" t="s">
        <v>44</v>
      </c>
      <c r="F147" s="160" t="s">
        <v>45</v>
      </c>
    </row>
    <row r="148" spans="1:6" x14ac:dyDescent="0.3">
      <c r="A148" s="159">
        <v>43300.0625</v>
      </c>
      <c r="B148">
        <v>1.47</v>
      </c>
      <c r="C148">
        <v>6</v>
      </c>
      <c r="D148" s="159">
        <v>44227.104166666664</v>
      </c>
      <c r="E148" s="160" t="s">
        <v>44</v>
      </c>
      <c r="F148" s="160" t="s">
        <v>45</v>
      </c>
    </row>
    <row r="149" spans="1:6" x14ac:dyDescent="0.3">
      <c r="A149" s="159">
        <v>43300.083333333336</v>
      </c>
      <c r="B149">
        <v>1.47</v>
      </c>
      <c r="C149">
        <v>7</v>
      </c>
      <c r="D149" s="159">
        <v>44227.125</v>
      </c>
      <c r="E149" s="160" t="s">
        <v>44</v>
      </c>
      <c r="F149" s="160" t="s">
        <v>45</v>
      </c>
    </row>
    <row r="150" spans="1:6" x14ac:dyDescent="0.3">
      <c r="A150" s="159">
        <v>43300.104166666664</v>
      </c>
      <c r="B150">
        <v>1.47</v>
      </c>
      <c r="C150">
        <v>8</v>
      </c>
      <c r="D150" s="159">
        <v>44227.145833333336</v>
      </c>
      <c r="E150" s="160" t="s">
        <v>44</v>
      </c>
      <c r="F150" s="160" t="s">
        <v>45</v>
      </c>
    </row>
    <row r="151" spans="1:6" x14ac:dyDescent="0.3">
      <c r="A151" s="159">
        <v>43300.125</v>
      </c>
      <c r="B151">
        <v>1.47</v>
      </c>
      <c r="C151">
        <v>9</v>
      </c>
      <c r="D151" s="159">
        <v>44227.166666666664</v>
      </c>
      <c r="E151" s="160" t="s">
        <v>44</v>
      </c>
      <c r="F151" s="160" t="s">
        <v>45</v>
      </c>
    </row>
    <row r="152" spans="1:6" x14ac:dyDescent="0.3">
      <c r="A152" s="159">
        <v>43300.145833333336</v>
      </c>
      <c r="B152">
        <v>1.47</v>
      </c>
      <c r="C152">
        <v>10</v>
      </c>
      <c r="D152" s="159">
        <v>44227.1875</v>
      </c>
      <c r="E152" s="160" t="s">
        <v>44</v>
      </c>
      <c r="F152" s="160" t="s">
        <v>45</v>
      </c>
    </row>
    <row r="153" spans="1:6" x14ac:dyDescent="0.3">
      <c r="A153" s="159">
        <v>43300.166666666664</v>
      </c>
      <c r="B153">
        <v>1.61</v>
      </c>
      <c r="C153">
        <v>11</v>
      </c>
      <c r="D153" s="159">
        <v>44227.208333333336</v>
      </c>
      <c r="E153" s="160" t="s">
        <v>44</v>
      </c>
      <c r="F153" s="160" t="s">
        <v>45</v>
      </c>
    </row>
    <row r="154" spans="1:6" x14ac:dyDescent="0.3">
      <c r="A154" s="159">
        <v>43300.1875</v>
      </c>
      <c r="B154">
        <v>1.72</v>
      </c>
      <c r="C154">
        <v>12</v>
      </c>
      <c r="D154" s="159">
        <v>44227.229166666664</v>
      </c>
      <c r="E154" s="160" t="s">
        <v>44</v>
      </c>
      <c r="F154" s="160" t="s">
        <v>45</v>
      </c>
    </row>
    <row r="155" spans="1:6" x14ac:dyDescent="0.3">
      <c r="A155" s="159">
        <v>43300.208333333336</v>
      </c>
      <c r="B155">
        <v>1.98</v>
      </c>
      <c r="C155">
        <v>13</v>
      </c>
      <c r="D155" s="159">
        <v>44227.25</v>
      </c>
      <c r="E155" s="160" t="s">
        <v>44</v>
      </c>
      <c r="F155" s="160" t="s">
        <v>45</v>
      </c>
    </row>
    <row r="156" spans="1:6" x14ac:dyDescent="0.3">
      <c r="A156" s="159">
        <v>43300.229166666664</v>
      </c>
      <c r="B156">
        <v>2.29</v>
      </c>
      <c r="C156">
        <v>14</v>
      </c>
      <c r="D156" s="159">
        <v>44227.270833333336</v>
      </c>
      <c r="E156" s="160" t="s">
        <v>44</v>
      </c>
      <c r="F156" s="160" t="s">
        <v>45</v>
      </c>
    </row>
    <row r="157" spans="1:6" x14ac:dyDescent="0.3">
      <c r="A157" s="159">
        <v>43300.25</v>
      </c>
      <c r="B157">
        <v>2.66</v>
      </c>
      <c r="C157">
        <v>15</v>
      </c>
      <c r="D157" s="159">
        <v>44227.291666666664</v>
      </c>
      <c r="E157" s="160" t="s">
        <v>44</v>
      </c>
      <c r="F157" s="160" t="s">
        <v>45</v>
      </c>
    </row>
    <row r="158" spans="1:6" x14ac:dyDescent="0.3">
      <c r="A158" s="159">
        <v>43300.270833333336</v>
      </c>
      <c r="B158">
        <v>2.91</v>
      </c>
      <c r="C158">
        <v>16</v>
      </c>
      <c r="D158" s="159">
        <v>44227.3125</v>
      </c>
      <c r="E158" s="160" t="s">
        <v>44</v>
      </c>
      <c r="F158" s="160" t="s">
        <v>45</v>
      </c>
    </row>
    <row r="159" spans="1:6" x14ac:dyDescent="0.3">
      <c r="A159" s="159">
        <v>43300.291666666664</v>
      </c>
      <c r="B159">
        <v>2.88</v>
      </c>
      <c r="C159">
        <v>17</v>
      </c>
      <c r="D159" s="159">
        <v>44227.333333333336</v>
      </c>
      <c r="E159" s="160" t="s">
        <v>44</v>
      </c>
      <c r="F159" s="160" t="s">
        <v>45</v>
      </c>
    </row>
    <row r="160" spans="1:6" x14ac:dyDescent="0.3">
      <c r="A160" s="159">
        <v>43300.3125</v>
      </c>
      <c r="B160">
        <v>2.93</v>
      </c>
      <c r="C160">
        <v>18</v>
      </c>
      <c r="D160" s="159">
        <v>44227.354166666664</v>
      </c>
      <c r="E160" s="160" t="s">
        <v>44</v>
      </c>
      <c r="F160" s="160" t="s">
        <v>45</v>
      </c>
    </row>
    <row r="161" spans="1:6" x14ac:dyDescent="0.3">
      <c r="A161" s="159">
        <v>43300.333333333336</v>
      </c>
      <c r="B161">
        <v>2.81</v>
      </c>
      <c r="C161">
        <v>19</v>
      </c>
      <c r="D161" s="159">
        <v>44227.375</v>
      </c>
      <c r="E161" s="160" t="s">
        <v>44</v>
      </c>
      <c r="F161" s="160" t="s">
        <v>45</v>
      </c>
    </row>
    <row r="162" spans="1:6" x14ac:dyDescent="0.3">
      <c r="A162" s="159">
        <v>43300.354166666664</v>
      </c>
      <c r="B162">
        <v>2.7</v>
      </c>
      <c r="C162">
        <v>20</v>
      </c>
      <c r="D162" s="159">
        <v>44227.395833333336</v>
      </c>
      <c r="E162" s="160" t="s">
        <v>44</v>
      </c>
      <c r="F162" s="160" t="s">
        <v>45</v>
      </c>
    </row>
    <row r="163" spans="1:6" x14ac:dyDescent="0.3">
      <c r="A163" s="159">
        <v>43300.375</v>
      </c>
      <c r="B163">
        <v>2.48</v>
      </c>
      <c r="C163">
        <v>21</v>
      </c>
      <c r="D163" s="159">
        <v>44227.416666666664</v>
      </c>
      <c r="E163" s="160" t="s">
        <v>44</v>
      </c>
      <c r="F163" s="160" t="s">
        <v>45</v>
      </c>
    </row>
    <row r="164" spans="1:6" x14ac:dyDescent="0.3">
      <c r="A164" s="159">
        <v>43300.395833333336</v>
      </c>
      <c r="B164">
        <v>2.42</v>
      </c>
      <c r="C164">
        <v>22</v>
      </c>
      <c r="D164" s="159">
        <v>44227.4375</v>
      </c>
      <c r="E164" s="160" t="s">
        <v>44</v>
      </c>
      <c r="F164" s="160" t="s">
        <v>45</v>
      </c>
    </row>
    <row r="165" spans="1:6" x14ac:dyDescent="0.3">
      <c r="A165" s="159">
        <v>43300.416666666664</v>
      </c>
      <c r="B165">
        <v>2.3199999999999998</v>
      </c>
      <c r="C165">
        <v>23</v>
      </c>
      <c r="D165" s="159">
        <v>44227.458333333336</v>
      </c>
      <c r="E165" s="160" t="s">
        <v>44</v>
      </c>
      <c r="F165" s="160" t="s">
        <v>45</v>
      </c>
    </row>
    <row r="166" spans="1:6" x14ac:dyDescent="0.3">
      <c r="A166" s="159">
        <v>43300.4375</v>
      </c>
      <c r="B166">
        <v>2.2599999999999998</v>
      </c>
      <c r="C166">
        <v>24</v>
      </c>
      <c r="D166" s="159">
        <v>44227.479166666664</v>
      </c>
      <c r="E166" s="160" t="s">
        <v>44</v>
      </c>
      <c r="F166" s="160" t="s">
        <v>45</v>
      </c>
    </row>
    <row r="167" spans="1:6" x14ac:dyDescent="0.3">
      <c r="A167" s="159">
        <v>43300.458333333336</v>
      </c>
      <c r="B167">
        <v>2.33</v>
      </c>
      <c r="C167">
        <v>25</v>
      </c>
      <c r="D167" s="159">
        <v>44227.5</v>
      </c>
      <c r="E167" s="160" t="s">
        <v>44</v>
      </c>
      <c r="F167" s="160" t="s">
        <v>45</v>
      </c>
    </row>
    <row r="168" spans="1:6" x14ac:dyDescent="0.3">
      <c r="A168" s="159">
        <v>43300.479166666664</v>
      </c>
      <c r="B168">
        <v>2.21</v>
      </c>
      <c r="C168">
        <v>26</v>
      </c>
      <c r="D168" s="159">
        <v>44227.520833333336</v>
      </c>
      <c r="E168" s="160" t="s">
        <v>44</v>
      </c>
      <c r="F168" s="160" t="s">
        <v>45</v>
      </c>
    </row>
    <row r="169" spans="1:6" x14ac:dyDescent="0.3">
      <c r="A169" s="159">
        <v>43300.5</v>
      </c>
      <c r="B169">
        <v>2.0499999999999998</v>
      </c>
      <c r="C169">
        <v>27</v>
      </c>
      <c r="D169" s="159">
        <v>44227.541666666664</v>
      </c>
      <c r="E169" s="160" t="s">
        <v>44</v>
      </c>
      <c r="F169" s="160" t="s">
        <v>45</v>
      </c>
    </row>
    <row r="170" spans="1:6" x14ac:dyDescent="0.3">
      <c r="A170" s="159">
        <v>43300.520833333336</v>
      </c>
      <c r="B170">
        <v>2.11</v>
      </c>
      <c r="C170">
        <v>28</v>
      </c>
      <c r="D170" s="159">
        <v>44227.5625</v>
      </c>
      <c r="E170" s="160" t="s">
        <v>44</v>
      </c>
      <c r="F170" s="160" t="s">
        <v>45</v>
      </c>
    </row>
    <row r="171" spans="1:6" x14ac:dyDescent="0.3">
      <c r="A171" s="159">
        <v>43300.541666666664</v>
      </c>
      <c r="B171">
        <v>2.0699999999999998</v>
      </c>
      <c r="C171">
        <v>29</v>
      </c>
      <c r="D171" s="159">
        <v>44227.583333333336</v>
      </c>
      <c r="E171" s="160" t="s">
        <v>44</v>
      </c>
      <c r="F171" s="160" t="s">
        <v>45</v>
      </c>
    </row>
    <row r="172" spans="1:6" x14ac:dyDescent="0.3">
      <c r="A172" s="159">
        <v>43300.5625</v>
      </c>
      <c r="B172">
        <v>1.99</v>
      </c>
      <c r="C172">
        <v>30</v>
      </c>
      <c r="D172" s="159">
        <v>44227.604166666664</v>
      </c>
      <c r="E172" s="160" t="s">
        <v>44</v>
      </c>
      <c r="F172" s="160" t="s">
        <v>45</v>
      </c>
    </row>
    <row r="173" spans="1:6" x14ac:dyDescent="0.3">
      <c r="A173" s="159">
        <v>43300.583333333336</v>
      </c>
      <c r="B173">
        <v>2.0299999999999998</v>
      </c>
      <c r="C173">
        <v>31</v>
      </c>
      <c r="D173" s="159">
        <v>44227.625</v>
      </c>
      <c r="E173" s="160" t="s">
        <v>44</v>
      </c>
      <c r="F173" s="160" t="s">
        <v>45</v>
      </c>
    </row>
    <row r="174" spans="1:6" x14ac:dyDescent="0.3">
      <c r="A174" s="159">
        <v>43300.604166666664</v>
      </c>
      <c r="B174">
        <v>2.15</v>
      </c>
      <c r="C174">
        <v>32</v>
      </c>
      <c r="D174" s="159">
        <v>44227.645833333336</v>
      </c>
      <c r="E174" s="160" t="s">
        <v>44</v>
      </c>
      <c r="F174" s="160" t="s">
        <v>45</v>
      </c>
    </row>
    <row r="175" spans="1:6" x14ac:dyDescent="0.3">
      <c r="A175" s="159">
        <v>43300.625</v>
      </c>
      <c r="B175">
        <v>2.36</v>
      </c>
      <c r="C175">
        <v>33</v>
      </c>
      <c r="D175" s="159">
        <v>44227.666666666664</v>
      </c>
      <c r="E175" s="160" t="s">
        <v>44</v>
      </c>
      <c r="F175" s="160" t="s">
        <v>45</v>
      </c>
    </row>
    <row r="176" spans="1:6" x14ac:dyDescent="0.3">
      <c r="A176" s="159">
        <v>43300.645833333336</v>
      </c>
      <c r="B176">
        <v>2.63</v>
      </c>
      <c r="C176">
        <v>34</v>
      </c>
      <c r="D176" s="159">
        <v>44227.6875</v>
      </c>
      <c r="E176" s="160" t="s">
        <v>44</v>
      </c>
      <c r="F176" s="160" t="s">
        <v>45</v>
      </c>
    </row>
    <row r="177" spans="1:6" x14ac:dyDescent="0.3">
      <c r="A177" s="159">
        <v>43300.666666666664</v>
      </c>
      <c r="B177">
        <v>2.91</v>
      </c>
      <c r="C177">
        <v>35</v>
      </c>
      <c r="D177" s="159">
        <v>44227.708333333336</v>
      </c>
      <c r="E177" s="160" t="s">
        <v>44</v>
      </c>
      <c r="F177" s="160" t="s">
        <v>45</v>
      </c>
    </row>
    <row r="178" spans="1:6" x14ac:dyDescent="0.3">
      <c r="A178" s="159">
        <v>43300.6875</v>
      </c>
      <c r="B178">
        <v>2.98</v>
      </c>
      <c r="C178">
        <v>36</v>
      </c>
      <c r="D178" s="159">
        <v>44227.729166666664</v>
      </c>
      <c r="E178" s="160" t="s">
        <v>44</v>
      </c>
      <c r="F178" s="160" t="s">
        <v>45</v>
      </c>
    </row>
    <row r="179" spans="1:6" x14ac:dyDescent="0.3">
      <c r="A179" s="159">
        <v>43300.708333333336</v>
      </c>
      <c r="B179">
        <v>3.13</v>
      </c>
      <c r="C179">
        <v>37</v>
      </c>
      <c r="D179" s="159">
        <v>44227.75</v>
      </c>
      <c r="E179" s="160" t="s">
        <v>44</v>
      </c>
      <c r="F179" s="160" t="s">
        <v>45</v>
      </c>
    </row>
    <row r="180" spans="1:6" x14ac:dyDescent="0.3">
      <c r="A180" s="159">
        <v>43300.729166666664</v>
      </c>
      <c r="B180">
        <v>3.13</v>
      </c>
      <c r="C180">
        <v>38</v>
      </c>
      <c r="D180" s="159">
        <v>44227.770833333336</v>
      </c>
      <c r="E180" s="160" t="s">
        <v>44</v>
      </c>
      <c r="F180" s="160" t="s">
        <v>45</v>
      </c>
    </row>
    <row r="181" spans="1:6" x14ac:dyDescent="0.3">
      <c r="A181" s="159">
        <v>43300.75</v>
      </c>
      <c r="B181">
        <v>3.02</v>
      </c>
      <c r="C181">
        <v>39</v>
      </c>
      <c r="D181" s="159">
        <v>44227.791666666664</v>
      </c>
      <c r="E181" s="160" t="s">
        <v>44</v>
      </c>
      <c r="F181" s="160" t="s">
        <v>45</v>
      </c>
    </row>
    <row r="182" spans="1:6" x14ac:dyDescent="0.3">
      <c r="A182" s="159">
        <v>43300.770833333336</v>
      </c>
      <c r="B182">
        <v>2.96</v>
      </c>
      <c r="C182">
        <v>40</v>
      </c>
      <c r="D182" s="159">
        <v>44227.8125</v>
      </c>
      <c r="E182" s="160" t="s">
        <v>44</v>
      </c>
      <c r="F182" s="160" t="s">
        <v>45</v>
      </c>
    </row>
    <row r="183" spans="1:6" x14ac:dyDescent="0.3">
      <c r="A183" s="159">
        <v>43300.791666666664</v>
      </c>
      <c r="B183">
        <v>2.95</v>
      </c>
      <c r="C183">
        <v>41</v>
      </c>
      <c r="D183" s="159">
        <v>44227.833333333336</v>
      </c>
      <c r="E183" s="160" t="s">
        <v>44</v>
      </c>
      <c r="F183" s="160" t="s">
        <v>45</v>
      </c>
    </row>
    <row r="184" spans="1:6" x14ac:dyDescent="0.3">
      <c r="A184" s="159">
        <v>43300.8125</v>
      </c>
      <c r="B184">
        <v>2.89</v>
      </c>
      <c r="C184">
        <v>42</v>
      </c>
      <c r="D184" s="159">
        <v>44227.854166666664</v>
      </c>
      <c r="E184" s="160" t="s">
        <v>44</v>
      </c>
      <c r="F184" s="160" t="s">
        <v>45</v>
      </c>
    </row>
    <row r="185" spans="1:6" x14ac:dyDescent="0.3">
      <c r="A185" s="159">
        <v>43300.833333333336</v>
      </c>
      <c r="B185">
        <v>2.82</v>
      </c>
      <c r="C185">
        <v>43</v>
      </c>
      <c r="D185" s="159">
        <v>44227.875</v>
      </c>
      <c r="E185" s="160" t="s">
        <v>44</v>
      </c>
      <c r="F185" s="160" t="s">
        <v>45</v>
      </c>
    </row>
    <row r="186" spans="1:6" x14ac:dyDescent="0.3">
      <c r="A186" s="159">
        <v>43300.854166666664</v>
      </c>
      <c r="B186">
        <v>2.8</v>
      </c>
      <c r="C186">
        <v>44</v>
      </c>
      <c r="D186" s="159">
        <v>44227.895833333336</v>
      </c>
      <c r="E186" s="160" t="s">
        <v>44</v>
      </c>
      <c r="F186" s="160" t="s">
        <v>45</v>
      </c>
    </row>
    <row r="187" spans="1:6" x14ac:dyDescent="0.3">
      <c r="A187" s="159">
        <v>43300.875</v>
      </c>
      <c r="B187">
        <v>2.67</v>
      </c>
      <c r="C187">
        <v>45</v>
      </c>
      <c r="D187" s="159">
        <v>44227.916666666664</v>
      </c>
      <c r="E187" s="160" t="s">
        <v>44</v>
      </c>
      <c r="F187" s="160" t="s">
        <v>45</v>
      </c>
    </row>
    <row r="188" spans="1:6" x14ac:dyDescent="0.3">
      <c r="A188" s="159">
        <v>43300.895833333336</v>
      </c>
      <c r="B188">
        <v>2.41</v>
      </c>
      <c r="C188">
        <v>46</v>
      </c>
      <c r="D188" s="159">
        <v>44227.9375</v>
      </c>
      <c r="E188" s="160" t="s">
        <v>44</v>
      </c>
      <c r="F188" s="160" t="s">
        <v>45</v>
      </c>
    </row>
    <row r="189" spans="1:6" x14ac:dyDescent="0.3">
      <c r="A189" s="159">
        <v>43300.916666666664</v>
      </c>
      <c r="B189">
        <v>2.11</v>
      </c>
      <c r="C189">
        <v>47</v>
      </c>
      <c r="D189" s="159">
        <v>44227.958333333336</v>
      </c>
      <c r="E189" s="160" t="s">
        <v>44</v>
      </c>
      <c r="F189" s="160" t="s">
        <v>45</v>
      </c>
    </row>
    <row r="190" spans="1:6" x14ac:dyDescent="0.3">
      <c r="A190" s="159">
        <v>43300.9375</v>
      </c>
      <c r="B190">
        <v>1.9</v>
      </c>
      <c r="C190">
        <v>48</v>
      </c>
      <c r="D190" s="159">
        <v>44227.979166666664</v>
      </c>
      <c r="E190" s="160" t="s">
        <v>44</v>
      </c>
      <c r="F190" s="160" t="s">
        <v>45</v>
      </c>
    </row>
    <row r="191" spans="1:6" x14ac:dyDescent="0.3">
      <c r="A191" s="159">
        <v>43300.958333333336</v>
      </c>
      <c r="B191">
        <v>1.74</v>
      </c>
      <c r="C191">
        <v>1</v>
      </c>
      <c r="D191" s="159">
        <v>44227</v>
      </c>
      <c r="E191" s="160" t="s">
        <v>44</v>
      </c>
      <c r="F191" s="160" t="s">
        <v>45</v>
      </c>
    </row>
    <row r="192" spans="1:6" x14ac:dyDescent="0.3">
      <c r="A192" s="159">
        <v>43300.979166666664</v>
      </c>
      <c r="B192">
        <v>1.62</v>
      </c>
      <c r="C192">
        <v>2</v>
      </c>
      <c r="D192" s="159">
        <v>44227.020833333336</v>
      </c>
      <c r="E192" s="160" t="s">
        <v>44</v>
      </c>
      <c r="F192" s="160" t="s">
        <v>45</v>
      </c>
    </row>
    <row r="193" spans="1:6" x14ac:dyDescent="0.3">
      <c r="A193" s="159">
        <v>43301</v>
      </c>
      <c r="B193">
        <v>1.64</v>
      </c>
      <c r="C193">
        <v>3</v>
      </c>
      <c r="D193" s="159">
        <v>44227.041666666664</v>
      </c>
      <c r="E193" s="160" t="s">
        <v>44</v>
      </c>
      <c r="F193" s="160" t="s">
        <v>45</v>
      </c>
    </row>
    <row r="194" spans="1:6" x14ac:dyDescent="0.3">
      <c r="A194" s="159">
        <v>43301.020833333336</v>
      </c>
      <c r="B194">
        <v>1.51</v>
      </c>
      <c r="C194">
        <v>4</v>
      </c>
      <c r="D194" s="159">
        <v>44227.0625</v>
      </c>
      <c r="E194" s="160" t="s">
        <v>44</v>
      </c>
      <c r="F194" s="160" t="s">
        <v>45</v>
      </c>
    </row>
    <row r="195" spans="1:6" x14ac:dyDescent="0.3">
      <c r="A195" s="159">
        <v>43301.041666666664</v>
      </c>
      <c r="B195">
        <v>1.47</v>
      </c>
      <c r="C195">
        <v>5</v>
      </c>
      <c r="D195" s="159">
        <v>44227.083333333336</v>
      </c>
      <c r="E195" s="160" t="s">
        <v>44</v>
      </c>
      <c r="F195" s="160" t="s">
        <v>45</v>
      </c>
    </row>
    <row r="196" spans="1:6" x14ac:dyDescent="0.3">
      <c r="A196" s="159">
        <v>43301.0625</v>
      </c>
      <c r="B196">
        <v>1.43</v>
      </c>
      <c r="C196">
        <v>6</v>
      </c>
      <c r="D196" s="159">
        <v>44227.104166666664</v>
      </c>
      <c r="E196" s="160" t="s">
        <v>44</v>
      </c>
      <c r="F196" s="160" t="s">
        <v>45</v>
      </c>
    </row>
    <row r="197" spans="1:6" x14ac:dyDescent="0.3">
      <c r="A197" s="159">
        <v>43301.083333333336</v>
      </c>
      <c r="B197">
        <v>1.39</v>
      </c>
      <c r="C197">
        <v>7</v>
      </c>
      <c r="D197" s="159">
        <v>44227.125</v>
      </c>
      <c r="E197" s="160" t="s">
        <v>44</v>
      </c>
      <c r="F197" s="160" t="s">
        <v>45</v>
      </c>
    </row>
    <row r="198" spans="1:6" x14ac:dyDescent="0.3">
      <c r="A198" s="159">
        <v>43301.104166666664</v>
      </c>
      <c r="B198">
        <v>1.42</v>
      </c>
      <c r="C198">
        <v>8</v>
      </c>
      <c r="D198" s="159">
        <v>44227.145833333336</v>
      </c>
      <c r="E198" s="160" t="s">
        <v>44</v>
      </c>
      <c r="F198" s="160" t="s">
        <v>45</v>
      </c>
    </row>
    <row r="199" spans="1:6" x14ac:dyDescent="0.3">
      <c r="A199" s="159">
        <v>43301.125</v>
      </c>
      <c r="B199">
        <v>1.41</v>
      </c>
      <c r="C199">
        <v>9</v>
      </c>
      <c r="D199" s="159">
        <v>44227.166666666664</v>
      </c>
      <c r="E199" s="160" t="s">
        <v>44</v>
      </c>
      <c r="F199" s="160" t="s">
        <v>45</v>
      </c>
    </row>
    <row r="200" spans="1:6" x14ac:dyDescent="0.3">
      <c r="A200" s="159">
        <v>43301.145833333336</v>
      </c>
      <c r="B200">
        <v>1.47</v>
      </c>
      <c r="C200">
        <v>10</v>
      </c>
      <c r="D200" s="159">
        <v>44227.1875</v>
      </c>
      <c r="E200" s="160" t="s">
        <v>44</v>
      </c>
      <c r="F200" s="160" t="s">
        <v>45</v>
      </c>
    </row>
    <row r="201" spans="1:6" x14ac:dyDescent="0.3">
      <c r="A201" s="159">
        <v>43301.166666666664</v>
      </c>
      <c r="B201">
        <v>1.51</v>
      </c>
      <c r="C201">
        <v>11</v>
      </c>
      <c r="D201" s="159">
        <v>44227.208333333336</v>
      </c>
      <c r="E201" s="160" t="s">
        <v>44</v>
      </c>
      <c r="F201" s="160" t="s">
        <v>45</v>
      </c>
    </row>
    <row r="202" spans="1:6" x14ac:dyDescent="0.3">
      <c r="A202" s="159">
        <v>43301.1875</v>
      </c>
      <c r="B202">
        <v>1.64</v>
      </c>
      <c r="C202">
        <v>12</v>
      </c>
      <c r="D202" s="159">
        <v>44227.229166666664</v>
      </c>
      <c r="E202" s="160" t="s">
        <v>44</v>
      </c>
      <c r="F202" s="160" t="s">
        <v>45</v>
      </c>
    </row>
    <row r="203" spans="1:6" x14ac:dyDescent="0.3">
      <c r="A203" s="159">
        <v>43301.208333333336</v>
      </c>
      <c r="B203">
        <v>1.88</v>
      </c>
      <c r="C203">
        <v>13</v>
      </c>
      <c r="D203" s="159">
        <v>44227.25</v>
      </c>
      <c r="E203" s="160" t="s">
        <v>44</v>
      </c>
      <c r="F203" s="160" t="s">
        <v>45</v>
      </c>
    </row>
    <row r="204" spans="1:6" x14ac:dyDescent="0.3">
      <c r="A204" s="159">
        <v>43301.229166666664</v>
      </c>
      <c r="B204">
        <v>2.29</v>
      </c>
      <c r="C204">
        <v>14</v>
      </c>
      <c r="D204" s="159">
        <v>44227.270833333336</v>
      </c>
      <c r="E204" s="160" t="s">
        <v>44</v>
      </c>
      <c r="F204" s="160" t="s">
        <v>45</v>
      </c>
    </row>
    <row r="205" spans="1:6" x14ac:dyDescent="0.3">
      <c r="A205" s="159">
        <v>43301.25</v>
      </c>
      <c r="B205">
        <v>2.5499999999999998</v>
      </c>
      <c r="C205">
        <v>15</v>
      </c>
      <c r="D205" s="159">
        <v>44227.291666666664</v>
      </c>
      <c r="E205" s="160" t="s">
        <v>44</v>
      </c>
      <c r="F205" s="160" t="s">
        <v>45</v>
      </c>
    </row>
    <row r="206" spans="1:6" x14ac:dyDescent="0.3">
      <c r="A206" s="159">
        <v>43301.270833333336</v>
      </c>
      <c r="B206">
        <v>2.68</v>
      </c>
      <c r="C206">
        <v>16</v>
      </c>
      <c r="D206" s="159">
        <v>44227.3125</v>
      </c>
      <c r="E206" s="160" t="s">
        <v>44</v>
      </c>
      <c r="F206" s="160" t="s">
        <v>45</v>
      </c>
    </row>
    <row r="207" spans="1:6" x14ac:dyDescent="0.3">
      <c r="A207" s="159">
        <v>43301.291666666664</v>
      </c>
      <c r="B207">
        <v>2.63</v>
      </c>
      <c r="C207">
        <v>17</v>
      </c>
      <c r="D207" s="159">
        <v>44227.333333333336</v>
      </c>
      <c r="E207" s="160" t="s">
        <v>44</v>
      </c>
      <c r="F207" s="160" t="s">
        <v>45</v>
      </c>
    </row>
    <row r="208" spans="1:6" x14ac:dyDescent="0.3">
      <c r="A208" s="159">
        <v>43301.3125</v>
      </c>
      <c r="B208">
        <v>2.68</v>
      </c>
      <c r="C208">
        <v>18</v>
      </c>
      <c r="D208" s="159">
        <v>44227.354166666664</v>
      </c>
      <c r="E208" s="160" t="s">
        <v>44</v>
      </c>
      <c r="F208" s="160" t="s">
        <v>45</v>
      </c>
    </row>
    <row r="209" spans="1:6" x14ac:dyDescent="0.3">
      <c r="A209" s="159">
        <v>43301.333333333336</v>
      </c>
      <c r="B209">
        <v>2.72</v>
      </c>
      <c r="C209">
        <v>19</v>
      </c>
      <c r="D209" s="159">
        <v>44227.375</v>
      </c>
      <c r="E209" s="160" t="s">
        <v>44</v>
      </c>
      <c r="F209" s="160" t="s">
        <v>45</v>
      </c>
    </row>
    <row r="210" spans="1:6" x14ac:dyDescent="0.3">
      <c r="A210" s="159">
        <v>43301.354166666664</v>
      </c>
      <c r="B210">
        <v>2.6</v>
      </c>
      <c r="C210">
        <v>20</v>
      </c>
      <c r="D210" s="159">
        <v>44227.395833333336</v>
      </c>
      <c r="E210" s="160" t="s">
        <v>44</v>
      </c>
      <c r="F210" s="160" t="s">
        <v>45</v>
      </c>
    </row>
    <row r="211" spans="1:6" x14ac:dyDescent="0.3">
      <c r="A211" s="159">
        <v>43301.375</v>
      </c>
      <c r="B211">
        <v>2.48</v>
      </c>
      <c r="C211">
        <v>21</v>
      </c>
      <c r="D211" s="159">
        <v>44227.416666666664</v>
      </c>
      <c r="E211" s="160" t="s">
        <v>44</v>
      </c>
      <c r="F211" s="160" t="s">
        <v>45</v>
      </c>
    </row>
    <row r="212" spans="1:6" x14ac:dyDescent="0.3">
      <c r="A212" s="159">
        <v>43301.395833333336</v>
      </c>
      <c r="B212">
        <v>2.37</v>
      </c>
      <c r="C212">
        <v>22</v>
      </c>
      <c r="D212" s="159">
        <v>44227.4375</v>
      </c>
      <c r="E212" s="160" t="s">
        <v>44</v>
      </c>
      <c r="F212" s="160" t="s">
        <v>45</v>
      </c>
    </row>
    <row r="213" spans="1:6" x14ac:dyDescent="0.3">
      <c r="A213" s="159">
        <v>43301.416666666664</v>
      </c>
      <c r="B213">
        <v>2.27</v>
      </c>
      <c r="C213">
        <v>23</v>
      </c>
      <c r="D213" s="159">
        <v>44227.458333333336</v>
      </c>
      <c r="E213" s="160" t="s">
        <v>44</v>
      </c>
      <c r="F213" s="160" t="s">
        <v>45</v>
      </c>
    </row>
    <row r="214" spans="1:6" x14ac:dyDescent="0.3">
      <c r="A214" s="159">
        <v>43301.4375</v>
      </c>
      <c r="B214">
        <v>2.2200000000000002</v>
      </c>
      <c r="C214">
        <v>24</v>
      </c>
      <c r="D214" s="159">
        <v>44227.479166666664</v>
      </c>
      <c r="E214" s="160" t="s">
        <v>44</v>
      </c>
      <c r="F214" s="160" t="s">
        <v>45</v>
      </c>
    </row>
    <row r="215" spans="1:6" x14ac:dyDescent="0.3">
      <c r="A215" s="159">
        <v>43301.458333333336</v>
      </c>
      <c r="B215">
        <v>2.34</v>
      </c>
      <c r="C215">
        <v>25</v>
      </c>
      <c r="D215" s="159">
        <v>44227.5</v>
      </c>
      <c r="E215" s="160" t="s">
        <v>44</v>
      </c>
      <c r="F215" s="160" t="s">
        <v>45</v>
      </c>
    </row>
    <row r="216" spans="1:6" x14ac:dyDescent="0.3">
      <c r="A216" s="159">
        <v>43301.479166666664</v>
      </c>
      <c r="B216">
        <v>2.2400000000000002</v>
      </c>
      <c r="C216">
        <v>26</v>
      </c>
      <c r="D216" s="159">
        <v>44227.520833333336</v>
      </c>
      <c r="E216" s="160" t="s">
        <v>44</v>
      </c>
      <c r="F216" s="160" t="s">
        <v>45</v>
      </c>
    </row>
    <row r="217" spans="1:6" x14ac:dyDescent="0.3">
      <c r="A217" s="159">
        <v>43301.5</v>
      </c>
      <c r="B217">
        <v>2.2000000000000002</v>
      </c>
      <c r="C217">
        <v>27</v>
      </c>
      <c r="D217" s="159">
        <v>44227.541666666664</v>
      </c>
      <c r="E217" s="160" t="s">
        <v>44</v>
      </c>
      <c r="F217" s="160" t="s">
        <v>45</v>
      </c>
    </row>
    <row r="218" spans="1:6" x14ac:dyDescent="0.3">
      <c r="A218" s="159">
        <v>43301.520833333336</v>
      </c>
      <c r="B218">
        <v>2</v>
      </c>
      <c r="C218">
        <v>28</v>
      </c>
      <c r="D218" s="159">
        <v>44227.5625</v>
      </c>
      <c r="E218" s="160" t="s">
        <v>44</v>
      </c>
      <c r="F218" s="160" t="s">
        <v>45</v>
      </c>
    </row>
    <row r="219" spans="1:6" x14ac:dyDescent="0.3">
      <c r="A219" s="159">
        <v>43301.541666666664</v>
      </c>
      <c r="B219">
        <v>2.04</v>
      </c>
      <c r="C219">
        <v>29</v>
      </c>
      <c r="D219" s="159">
        <v>44227.583333333336</v>
      </c>
      <c r="E219" s="160" t="s">
        <v>44</v>
      </c>
      <c r="F219" s="160" t="s">
        <v>45</v>
      </c>
    </row>
    <row r="220" spans="1:6" x14ac:dyDescent="0.3">
      <c r="A220" s="159">
        <v>43301.5625</v>
      </c>
      <c r="B220">
        <v>2.04</v>
      </c>
      <c r="C220">
        <v>30</v>
      </c>
      <c r="D220" s="159">
        <v>44227.604166666664</v>
      </c>
      <c r="E220" s="160" t="s">
        <v>44</v>
      </c>
      <c r="F220" s="160" t="s">
        <v>45</v>
      </c>
    </row>
    <row r="221" spans="1:6" x14ac:dyDescent="0.3">
      <c r="A221" s="159">
        <v>43301.583333333336</v>
      </c>
      <c r="B221">
        <v>2</v>
      </c>
      <c r="C221">
        <v>31</v>
      </c>
      <c r="D221" s="159">
        <v>44227.625</v>
      </c>
      <c r="E221" s="160" t="s">
        <v>44</v>
      </c>
      <c r="F221" s="160" t="s">
        <v>45</v>
      </c>
    </row>
    <row r="222" spans="1:6" x14ac:dyDescent="0.3">
      <c r="A222" s="159">
        <v>43301.604166666664</v>
      </c>
      <c r="B222">
        <v>2.09</v>
      </c>
      <c r="C222">
        <v>32</v>
      </c>
      <c r="D222" s="159">
        <v>44227.645833333336</v>
      </c>
      <c r="E222" s="160" t="s">
        <v>44</v>
      </c>
      <c r="F222" s="160" t="s">
        <v>45</v>
      </c>
    </row>
    <row r="223" spans="1:6" x14ac:dyDescent="0.3">
      <c r="A223" s="159">
        <v>43301.625</v>
      </c>
      <c r="B223">
        <v>2.39</v>
      </c>
      <c r="C223">
        <v>33</v>
      </c>
      <c r="D223" s="159">
        <v>44227.666666666664</v>
      </c>
      <c r="E223" s="160" t="s">
        <v>44</v>
      </c>
      <c r="F223" s="160" t="s">
        <v>45</v>
      </c>
    </row>
    <row r="224" spans="1:6" x14ac:dyDescent="0.3">
      <c r="A224" s="159">
        <v>43301.645833333336</v>
      </c>
      <c r="B224">
        <v>2.4900000000000002</v>
      </c>
      <c r="C224">
        <v>34</v>
      </c>
      <c r="D224" s="159">
        <v>44227.6875</v>
      </c>
      <c r="E224" s="160" t="s">
        <v>44</v>
      </c>
      <c r="F224" s="160" t="s">
        <v>45</v>
      </c>
    </row>
    <row r="225" spans="1:6" x14ac:dyDescent="0.3">
      <c r="A225" s="159">
        <v>43301.666666666664</v>
      </c>
      <c r="B225">
        <v>2.8</v>
      </c>
      <c r="C225">
        <v>35</v>
      </c>
      <c r="D225" s="159">
        <v>44227.708333333336</v>
      </c>
      <c r="E225" s="160" t="s">
        <v>44</v>
      </c>
      <c r="F225" s="160" t="s">
        <v>45</v>
      </c>
    </row>
    <row r="226" spans="1:6" x14ac:dyDescent="0.3">
      <c r="A226" s="159">
        <v>43301.6875</v>
      </c>
      <c r="B226">
        <v>2.84</v>
      </c>
      <c r="C226">
        <v>36</v>
      </c>
      <c r="D226" s="159">
        <v>44227.729166666664</v>
      </c>
      <c r="E226" s="160" t="s">
        <v>44</v>
      </c>
      <c r="F226" s="160" t="s">
        <v>45</v>
      </c>
    </row>
    <row r="227" spans="1:6" x14ac:dyDescent="0.3">
      <c r="A227" s="159">
        <v>43301.708333333336</v>
      </c>
      <c r="B227">
        <v>2.87</v>
      </c>
      <c r="C227">
        <v>37</v>
      </c>
      <c r="D227" s="159">
        <v>44227.75</v>
      </c>
      <c r="E227" s="160" t="s">
        <v>44</v>
      </c>
      <c r="F227" s="160" t="s">
        <v>45</v>
      </c>
    </row>
    <row r="228" spans="1:6" x14ac:dyDescent="0.3">
      <c r="A228" s="159">
        <v>43301.729166666664</v>
      </c>
      <c r="B228">
        <v>2.95</v>
      </c>
      <c r="C228">
        <v>38</v>
      </c>
      <c r="D228" s="159">
        <v>44227.770833333336</v>
      </c>
      <c r="E228" s="160" t="s">
        <v>44</v>
      </c>
      <c r="F228" s="160" t="s">
        <v>45</v>
      </c>
    </row>
    <row r="229" spans="1:6" x14ac:dyDescent="0.3">
      <c r="A229" s="159">
        <v>43301.75</v>
      </c>
      <c r="B229">
        <v>2.92</v>
      </c>
      <c r="C229">
        <v>39</v>
      </c>
      <c r="D229" s="159">
        <v>44227.791666666664</v>
      </c>
      <c r="E229" s="160" t="s">
        <v>44</v>
      </c>
      <c r="F229" s="160" t="s">
        <v>45</v>
      </c>
    </row>
    <row r="230" spans="1:6" x14ac:dyDescent="0.3">
      <c r="A230" s="159">
        <v>43301.770833333336</v>
      </c>
      <c r="B230">
        <v>2.87</v>
      </c>
      <c r="C230">
        <v>40</v>
      </c>
      <c r="D230" s="159">
        <v>44227.8125</v>
      </c>
      <c r="E230" s="160" t="s">
        <v>44</v>
      </c>
      <c r="F230" s="160" t="s">
        <v>45</v>
      </c>
    </row>
    <row r="231" spans="1:6" x14ac:dyDescent="0.3">
      <c r="A231" s="159">
        <v>43301.791666666664</v>
      </c>
      <c r="B231">
        <v>2.82</v>
      </c>
      <c r="C231">
        <v>41</v>
      </c>
      <c r="D231" s="159">
        <v>44227.833333333336</v>
      </c>
      <c r="E231" s="160" t="s">
        <v>44</v>
      </c>
      <c r="F231" s="160" t="s">
        <v>45</v>
      </c>
    </row>
    <row r="232" spans="1:6" x14ac:dyDescent="0.3">
      <c r="A232" s="159">
        <v>43301.8125</v>
      </c>
      <c r="B232">
        <v>2.77</v>
      </c>
      <c r="C232">
        <v>42</v>
      </c>
      <c r="D232" s="159">
        <v>44227.854166666664</v>
      </c>
      <c r="E232" s="160" t="s">
        <v>44</v>
      </c>
      <c r="F232" s="160" t="s">
        <v>45</v>
      </c>
    </row>
    <row r="233" spans="1:6" x14ac:dyDescent="0.3">
      <c r="A233" s="159">
        <v>43301.833333333336</v>
      </c>
      <c r="B233">
        <v>2.75</v>
      </c>
      <c r="C233">
        <v>43</v>
      </c>
      <c r="D233" s="159">
        <v>44227.875</v>
      </c>
      <c r="E233" s="160" t="s">
        <v>44</v>
      </c>
      <c r="F233" s="160" t="s">
        <v>45</v>
      </c>
    </row>
    <row r="234" spans="1:6" x14ac:dyDescent="0.3">
      <c r="A234" s="159">
        <v>43301.854166666664</v>
      </c>
      <c r="B234">
        <v>2.73</v>
      </c>
      <c r="C234">
        <v>44</v>
      </c>
      <c r="D234" s="159">
        <v>44227.895833333336</v>
      </c>
      <c r="E234" s="160" t="s">
        <v>44</v>
      </c>
      <c r="F234" s="160" t="s">
        <v>45</v>
      </c>
    </row>
    <row r="235" spans="1:6" x14ac:dyDescent="0.3">
      <c r="A235" s="159">
        <v>43301.875</v>
      </c>
      <c r="B235">
        <v>2.64</v>
      </c>
      <c r="C235">
        <v>45</v>
      </c>
      <c r="D235" s="159">
        <v>44227.916666666664</v>
      </c>
      <c r="E235" s="160" t="s">
        <v>44</v>
      </c>
      <c r="F235" s="160" t="s">
        <v>45</v>
      </c>
    </row>
    <row r="236" spans="1:6" x14ac:dyDescent="0.3">
      <c r="A236" s="159">
        <v>43301.895833333336</v>
      </c>
      <c r="B236">
        <v>2.4</v>
      </c>
      <c r="C236">
        <v>46</v>
      </c>
      <c r="D236" s="159">
        <v>44227.9375</v>
      </c>
      <c r="E236" s="160" t="s">
        <v>44</v>
      </c>
      <c r="F236" s="160" t="s">
        <v>45</v>
      </c>
    </row>
    <row r="237" spans="1:6" x14ac:dyDescent="0.3">
      <c r="A237" s="159">
        <v>43301.916666666664</v>
      </c>
      <c r="B237">
        <v>2.16</v>
      </c>
      <c r="C237">
        <v>47</v>
      </c>
      <c r="D237" s="159">
        <v>44227.958333333336</v>
      </c>
      <c r="E237" s="160" t="s">
        <v>44</v>
      </c>
      <c r="F237" s="160" t="s">
        <v>45</v>
      </c>
    </row>
    <row r="238" spans="1:6" x14ac:dyDescent="0.3">
      <c r="A238" s="159">
        <v>43301.9375</v>
      </c>
      <c r="B238">
        <v>1.94</v>
      </c>
      <c r="C238">
        <v>48</v>
      </c>
      <c r="D238" s="159">
        <v>44227.979166666664</v>
      </c>
      <c r="E238" s="160" t="s">
        <v>44</v>
      </c>
      <c r="F238" s="160" t="s">
        <v>45</v>
      </c>
    </row>
    <row r="239" spans="1:6" x14ac:dyDescent="0.3">
      <c r="A239" s="159">
        <v>43301.958333333336</v>
      </c>
      <c r="B239">
        <v>1.83</v>
      </c>
      <c r="C239">
        <v>1</v>
      </c>
      <c r="D239" s="159">
        <v>44227</v>
      </c>
      <c r="E239" s="160" t="s">
        <v>44</v>
      </c>
      <c r="F239" s="160" t="s">
        <v>46</v>
      </c>
    </row>
    <row r="240" spans="1:6" x14ac:dyDescent="0.3">
      <c r="A240" s="159">
        <v>43301.979166666664</v>
      </c>
      <c r="B240">
        <v>1.74</v>
      </c>
      <c r="C240">
        <v>2</v>
      </c>
      <c r="D240" s="159">
        <v>44227.020833333336</v>
      </c>
      <c r="E240" s="160" t="s">
        <v>44</v>
      </c>
      <c r="F240" s="160" t="s">
        <v>46</v>
      </c>
    </row>
    <row r="241" spans="1:6" x14ac:dyDescent="0.3">
      <c r="A241" s="159">
        <v>43302</v>
      </c>
      <c r="B241">
        <v>1.72</v>
      </c>
      <c r="C241">
        <v>3</v>
      </c>
      <c r="D241" s="159">
        <v>44227.041666666664</v>
      </c>
      <c r="E241" s="160" t="s">
        <v>44</v>
      </c>
      <c r="F241" s="160" t="s">
        <v>46</v>
      </c>
    </row>
    <row r="242" spans="1:6" x14ac:dyDescent="0.3">
      <c r="A242" s="159">
        <v>43302.020833333336</v>
      </c>
      <c r="B242">
        <v>1.61</v>
      </c>
      <c r="C242">
        <v>4</v>
      </c>
      <c r="D242" s="159">
        <v>44227.0625</v>
      </c>
      <c r="E242" s="160" t="s">
        <v>44</v>
      </c>
      <c r="F242" s="160" t="s">
        <v>46</v>
      </c>
    </row>
    <row r="243" spans="1:6" x14ac:dyDescent="0.3">
      <c r="A243" s="159">
        <v>43302.041666666664</v>
      </c>
      <c r="B243">
        <v>1.51</v>
      </c>
      <c r="C243">
        <v>5</v>
      </c>
      <c r="D243" s="159">
        <v>44227.083333333336</v>
      </c>
      <c r="E243" s="160" t="s">
        <v>44</v>
      </c>
      <c r="F243" s="160" t="s">
        <v>46</v>
      </c>
    </row>
    <row r="244" spans="1:6" x14ac:dyDescent="0.3">
      <c r="A244" s="159">
        <v>43302.0625</v>
      </c>
      <c r="B244">
        <v>1.47</v>
      </c>
      <c r="C244">
        <v>6</v>
      </c>
      <c r="D244" s="159">
        <v>44227.104166666664</v>
      </c>
      <c r="E244" s="160" t="s">
        <v>44</v>
      </c>
      <c r="F244" s="160" t="s">
        <v>46</v>
      </c>
    </row>
    <row r="245" spans="1:6" x14ac:dyDescent="0.3">
      <c r="A245" s="159">
        <v>43302.083333333336</v>
      </c>
      <c r="B245">
        <v>1.47</v>
      </c>
      <c r="C245">
        <v>7</v>
      </c>
      <c r="D245" s="159">
        <v>44227.125</v>
      </c>
      <c r="E245" s="160" t="s">
        <v>44</v>
      </c>
      <c r="F245" s="160" t="s">
        <v>46</v>
      </c>
    </row>
    <row r="246" spans="1:6" x14ac:dyDescent="0.3">
      <c r="A246" s="159">
        <v>43302.104166666664</v>
      </c>
      <c r="B246">
        <v>1.47</v>
      </c>
      <c r="C246">
        <v>8</v>
      </c>
      <c r="D246" s="159">
        <v>44227.145833333336</v>
      </c>
      <c r="E246" s="160" t="s">
        <v>44</v>
      </c>
      <c r="F246" s="160" t="s">
        <v>46</v>
      </c>
    </row>
    <row r="247" spans="1:6" x14ac:dyDescent="0.3">
      <c r="A247" s="159">
        <v>43302.125</v>
      </c>
      <c r="B247">
        <v>1.47</v>
      </c>
      <c r="C247">
        <v>9</v>
      </c>
      <c r="D247" s="159">
        <v>44227.166666666664</v>
      </c>
      <c r="E247" s="160" t="s">
        <v>44</v>
      </c>
      <c r="F247" s="160" t="s">
        <v>46</v>
      </c>
    </row>
    <row r="248" spans="1:6" x14ac:dyDescent="0.3">
      <c r="A248" s="159">
        <v>43302.145833333336</v>
      </c>
      <c r="B248">
        <v>1.47</v>
      </c>
      <c r="C248">
        <v>10</v>
      </c>
      <c r="D248" s="159">
        <v>44227.1875</v>
      </c>
      <c r="E248" s="160" t="s">
        <v>44</v>
      </c>
      <c r="F248" s="160" t="s">
        <v>46</v>
      </c>
    </row>
    <row r="249" spans="1:6" x14ac:dyDescent="0.3">
      <c r="A249" s="159">
        <v>43302.166666666664</v>
      </c>
      <c r="B249">
        <v>1.47</v>
      </c>
      <c r="C249">
        <v>11</v>
      </c>
      <c r="D249" s="159">
        <v>44227.208333333336</v>
      </c>
      <c r="E249" s="160" t="s">
        <v>44</v>
      </c>
      <c r="F249" s="160" t="s">
        <v>46</v>
      </c>
    </row>
    <row r="250" spans="1:6" x14ac:dyDescent="0.3">
      <c r="A250" s="159">
        <v>43302.1875</v>
      </c>
      <c r="B250">
        <v>1.5</v>
      </c>
      <c r="C250">
        <v>12</v>
      </c>
      <c r="D250" s="159">
        <v>44227.229166666664</v>
      </c>
      <c r="E250" s="160" t="s">
        <v>44</v>
      </c>
      <c r="F250" s="160" t="s">
        <v>46</v>
      </c>
    </row>
    <row r="251" spans="1:6" x14ac:dyDescent="0.3">
      <c r="A251" s="159">
        <v>43302.208333333336</v>
      </c>
      <c r="B251">
        <v>1.7</v>
      </c>
      <c r="C251">
        <v>13</v>
      </c>
      <c r="D251" s="159">
        <v>44227.25</v>
      </c>
      <c r="E251" s="160" t="s">
        <v>44</v>
      </c>
      <c r="F251" s="160" t="s">
        <v>46</v>
      </c>
    </row>
    <row r="252" spans="1:6" x14ac:dyDescent="0.3">
      <c r="A252" s="159">
        <v>43302.229166666664</v>
      </c>
      <c r="B252">
        <v>1.86</v>
      </c>
      <c r="C252">
        <v>14</v>
      </c>
      <c r="D252" s="159">
        <v>44227.270833333336</v>
      </c>
      <c r="E252" s="160" t="s">
        <v>44</v>
      </c>
      <c r="F252" s="160" t="s">
        <v>46</v>
      </c>
    </row>
    <row r="253" spans="1:6" x14ac:dyDescent="0.3">
      <c r="A253" s="159">
        <v>43302.25</v>
      </c>
      <c r="B253">
        <v>2.12</v>
      </c>
      <c r="C253">
        <v>15</v>
      </c>
      <c r="D253" s="159">
        <v>44227.291666666664</v>
      </c>
      <c r="E253" s="160" t="s">
        <v>44</v>
      </c>
      <c r="F253" s="160" t="s">
        <v>46</v>
      </c>
    </row>
    <row r="254" spans="1:6" x14ac:dyDescent="0.3">
      <c r="A254" s="159">
        <v>43302.270833333336</v>
      </c>
      <c r="B254">
        <v>2.37</v>
      </c>
      <c r="C254">
        <v>16</v>
      </c>
      <c r="D254" s="159">
        <v>44227.3125</v>
      </c>
      <c r="E254" s="160" t="s">
        <v>44</v>
      </c>
      <c r="F254" s="160" t="s">
        <v>46</v>
      </c>
    </row>
    <row r="255" spans="1:6" x14ac:dyDescent="0.3">
      <c r="A255" s="159">
        <v>43302.291666666664</v>
      </c>
      <c r="B255">
        <v>2.63</v>
      </c>
      <c r="C255">
        <v>17</v>
      </c>
      <c r="D255" s="159">
        <v>44227.333333333336</v>
      </c>
      <c r="E255" s="160" t="s">
        <v>44</v>
      </c>
      <c r="F255" s="160" t="s">
        <v>46</v>
      </c>
    </row>
    <row r="256" spans="1:6" x14ac:dyDescent="0.3">
      <c r="A256" s="159">
        <v>43302.3125</v>
      </c>
      <c r="B256">
        <v>2.84</v>
      </c>
      <c r="C256">
        <v>18</v>
      </c>
      <c r="D256" s="159">
        <v>44227.354166666664</v>
      </c>
      <c r="E256" s="160" t="s">
        <v>44</v>
      </c>
      <c r="F256" s="160" t="s">
        <v>46</v>
      </c>
    </row>
    <row r="257" spans="1:6" x14ac:dyDescent="0.3">
      <c r="A257" s="159">
        <v>43302.333333333336</v>
      </c>
      <c r="B257">
        <v>2.91</v>
      </c>
      <c r="C257">
        <v>19</v>
      </c>
      <c r="D257" s="159">
        <v>44227.375</v>
      </c>
      <c r="E257" s="160" t="s">
        <v>44</v>
      </c>
      <c r="F257" s="160" t="s">
        <v>46</v>
      </c>
    </row>
    <row r="258" spans="1:6" x14ac:dyDescent="0.3">
      <c r="A258" s="159">
        <v>43302.354166666664</v>
      </c>
      <c r="B258">
        <v>2.84</v>
      </c>
      <c r="C258">
        <v>20</v>
      </c>
      <c r="D258" s="159">
        <v>44227.395833333336</v>
      </c>
      <c r="E258" s="160" t="s">
        <v>44</v>
      </c>
      <c r="F258" s="160" t="s">
        <v>46</v>
      </c>
    </row>
    <row r="259" spans="1:6" x14ac:dyDescent="0.3">
      <c r="A259" s="159">
        <v>43302.375</v>
      </c>
      <c r="B259">
        <v>2.83</v>
      </c>
      <c r="C259">
        <v>21</v>
      </c>
      <c r="D259" s="159">
        <v>44227.416666666664</v>
      </c>
      <c r="E259" s="160" t="s">
        <v>44</v>
      </c>
      <c r="F259" s="160" t="s">
        <v>46</v>
      </c>
    </row>
    <row r="260" spans="1:6" x14ac:dyDescent="0.3">
      <c r="A260" s="159">
        <v>43302.395833333336</v>
      </c>
      <c r="B260">
        <v>2.83</v>
      </c>
      <c r="C260">
        <v>22</v>
      </c>
      <c r="D260" s="159">
        <v>44227.4375</v>
      </c>
      <c r="E260" s="160" t="s">
        <v>44</v>
      </c>
      <c r="F260" s="160" t="s">
        <v>46</v>
      </c>
    </row>
    <row r="261" spans="1:6" x14ac:dyDescent="0.3">
      <c r="A261" s="159">
        <v>43302.416666666664</v>
      </c>
      <c r="B261">
        <v>2.75</v>
      </c>
      <c r="C261">
        <v>23</v>
      </c>
      <c r="D261" s="159">
        <v>44227.458333333336</v>
      </c>
      <c r="E261" s="160" t="s">
        <v>44</v>
      </c>
      <c r="F261" s="160" t="s">
        <v>46</v>
      </c>
    </row>
    <row r="262" spans="1:6" x14ac:dyDescent="0.3">
      <c r="A262" s="159">
        <v>43302.4375</v>
      </c>
      <c r="B262">
        <v>2.74</v>
      </c>
      <c r="C262">
        <v>24</v>
      </c>
      <c r="D262" s="159">
        <v>44227.479166666664</v>
      </c>
      <c r="E262" s="160" t="s">
        <v>44</v>
      </c>
      <c r="F262" s="160" t="s">
        <v>46</v>
      </c>
    </row>
    <row r="263" spans="1:6" x14ac:dyDescent="0.3">
      <c r="A263" s="159">
        <v>43302.458333333336</v>
      </c>
      <c r="B263">
        <v>2.57</v>
      </c>
      <c r="C263">
        <v>25</v>
      </c>
      <c r="D263" s="159">
        <v>44227.5</v>
      </c>
      <c r="E263" s="160" t="s">
        <v>44</v>
      </c>
      <c r="F263" s="160" t="s">
        <v>46</v>
      </c>
    </row>
    <row r="264" spans="1:6" x14ac:dyDescent="0.3">
      <c r="A264" s="159">
        <v>43302.479166666664</v>
      </c>
      <c r="B264">
        <v>2.4</v>
      </c>
      <c r="C264">
        <v>26</v>
      </c>
      <c r="D264" s="159">
        <v>44227.520833333336</v>
      </c>
      <c r="E264" s="160" t="s">
        <v>44</v>
      </c>
      <c r="F264" s="160" t="s">
        <v>46</v>
      </c>
    </row>
    <row r="265" spans="1:6" x14ac:dyDescent="0.3">
      <c r="A265" s="159">
        <v>43302.5</v>
      </c>
      <c r="B265">
        <v>2.4</v>
      </c>
      <c r="C265">
        <v>27</v>
      </c>
      <c r="D265" s="159">
        <v>44227.541666666664</v>
      </c>
      <c r="E265" s="160" t="s">
        <v>44</v>
      </c>
      <c r="F265" s="160" t="s">
        <v>46</v>
      </c>
    </row>
    <row r="266" spans="1:6" x14ac:dyDescent="0.3">
      <c r="A266" s="159">
        <v>43302.520833333336</v>
      </c>
      <c r="B266">
        <v>2.1800000000000002</v>
      </c>
      <c r="C266">
        <v>28</v>
      </c>
      <c r="D266" s="159">
        <v>44227.5625</v>
      </c>
      <c r="E266" s="160" t="s">
        <v>44</v>
      </c>
      <c r="F266" s="160" t="s">
        <v>46</v>
      </c>
    </row>
    <row r="267" spans="1:6" x14ac:dyDescent="0.3">
      <c r="A267" s="159">
        <v>43302.541666666664</v>
      </c>
      <c r="B267">
        <v>2.09</v>
      </c>
      <c r="C267">
        <v>29</v>
      </c>
      <c r="D267" s="159">
        <v>44227.583333333336</v>
      </c>
      <c r="E267" s="160" t="s">
        <v>44</v>
      </c>
      <c r="F267" s="160" t="s">
        <v>46</v>
      </c>
    </row>
    <row r="268" spans="1:6" x14ac:dyDescent="0.3">
      <c r="A268" s="159">
        <v>43302.5625</v>
      </c>
      <c r="B268">
        <v>2.0099999999999998</v>
      </c>
      <c r="C268">
        <v>30</v>
      </c>
      <c r="D268" s="159">
        <v>44227.604166666664</v>
      </c>
      <c r="E268" s="160" t="s">
        <v>44</v>
      </c>
      <c r="F268" s="160" t="s">
        <v>46</v>
      </c>
    </row>
    <row r="269" spans="1:6" x14ac:dyDescent="0.3">
      <c r="A269" s="159">
        <v>43302.583333333336</v>
      </c>
      <c r="B269">
        <v>2.2599999999999998</v>
      </c>
      <c r="C269">
        <v>31</v>
      </c>
      <c r="D269" s="159">
        <v>44227.625</v>
      </c>
      <c r="E269" s="160" t="s">
        <v>44</v>
      </c>
      <c r="F269" s="160" t="s">
        <v>46</v>
      </c>
    </row>
    <row r="270" spans="1:6" x14ac:dyDescent="0.3">
      <c r="A270" s="159">
        <v>43302.604166666664</v>
      </c>
      <c r="B270">
        <v>2.64</v>
      </c>
      <c r="C270">
        <v>32</v>
      </c>
      <c r="D270" s="159">
        <v>44227.645833333336</v>
      </c>
      <c r="E270" s="160" t="s">
        <v>44</v>
      </c>
      <c r="F270" s="160" t="s">
        <v>46</v>
      </c>
    </row>
    <row r="271" spans="1:6" x14ac:dyDescent="0.3">
      <c r="A271" s="159">
        <v>43302.625</v>
      </c>
      <c r="B271">
        <v>2.66</v>
      </c>
      <c r="C271">
        <v>33</v>
      </c>
      <c r="D271" s="159">
        <v>44227.666666666664</v>
      </c>
      <c r="E271" s="160" t="s">
        <v>44</v>
      </c>
      <c r="F271" s="160" t="s">
        <v>46</v>
      </c>
    </row>
    <row r="272" spans="1:6" x14ac:dyDescent="0.3">
      <c r="A272" s="159">
        <v>43302.645833333336</v>
      </c>
      <c r="B272">
        <v>2.71</v>
      </c>
      <c r="C272">
        <v>34</v>
      </c>
      <c r="D272" s="159">
        <v>44227.6875</v>
      </c>
      <c r="E272" s="160" t="s">
        <v>44</v>
      </c>
      <c r="F272" s="160" t="s">
        <v>46</v>
      </c>
    </row>
    <row r="273" spans="1:6" x14ac:dyDescent="0.3">
      <c r="A273" s="159">
        <v>43302.666666666664</v>
      </c>
      <c r="B273">
        <v>2.86</v>
      </c>
      <c r="C273">
        <v>35</v>
      </c>
      <c r="D273" s="159">
        <v>44227.708333333336</v>
      </c>
      <c r="E273" s="160" t="s">
        <v>44</v>
      </c>
      <c r="F273" s="160" t="s">
        <v>46</v>
      </c>
    </row>
    <row r="274" spans="1:6" x14ac:dyDescent="0.3">
      <c r="A274" s="159">
        <v>43302.6875</v>
      </c>
      <c r="B274">
        <v>2.98</v>
      </c>
      <c r="C274">
        <v>36</v>
      </c>
      <c r="D274" s="159">
        <v>44227.729166666664</v>
      </c>
      <c r="E274" s="160" t="s">
        <v>44</v>
      </c>
      <c r="F274" s="160" t="s">
        <v>46</v>
      </c>
    </row>
    <row r="275" spans="1:6" x14ac:dyDescent="0.3">
      <c r="A275" s="159">
        <v>43302.708333333336</v>
      </c>
      <c r="B275">
        <v>3.12</v>
      </c>
      <c r="C275">
        <v>37</v>
      </c>
      <c r="D275" s="159">
        <v>44227.75</v>
      </c>
      <c r="E275" s="160" t="s">
        <v>44</v>
      </c>
      <c r="F275" s="160" t="s">
        <v>46</v>
      </c>
    </row>
    <row r="276" spans="1:6" x14ac:dyDescent="0.3">
      <c r="A276" s="159">
        <v>43302.729166666664</v>
      </c>
      <c r="B276">
        <v>3.16</v>
      </c>
      <c r="C276">
        <v>38</v>
      </c>
      <c r="D276" s="159">
        <v>44227.770833333336</v>
      </c>
      <c r="E276" s="160" t="s">
        <v>44</v>
      </c>
      <c r="F276" s="160" t="s">
        <v>46</v>
      </c>
    </row>
    <row r="277" spans="1:6" x14ac:dyDescent="0.3">
      <c r="A277" s="159">
        <v>43302.75</v>
      </c>
      <c r="B277">
        <v>2.99</v>
      </c>
      <c r="C277">
        <v>39</v>
      </c>
      <c r="D277" s="159">
        <v>44227.791666666664</v>
      </c>
      <c r="E277" s="160" t="s">
        <v>44</v>
      </c>
      <c r="F277" s="160" t="s">
        <v>46</v>
      </c>
    </row>
    <row r="278" spans="1:6" x14ac:dyDescent="0.3">
      <c r="A278" s="159">
        <v>43302.770833333336</v>
      </c>
      <c r="B278">
        <v>2.83</v>
      </c>
      <c r="C278">
        <v>40</v>
      </c>
      <c r="D278" s="159">
        <v>44227.8125</v>
      </c>
      <c r="E278" s="160" t="s">
        <v>44</v>
      </c>
      <c r="F278" s="160" t="s">
        <v>46</v>
      </c>
    </row>
    <row r="279" spans="1:6" x14ac:dyDescent="0.3">
      <c r="A279" s="159">
        <v>43302.791666666664</v>
      </c>
      <c r="B279">
        <v>2.79</v>
      </c>
      <c r="C279">
        <v>41</v>
      </c>
      <c r="D279" s="159">
        <v>44227.833333333336</v>
      </c>
      <c r="E279" s="160" t="s">
        <v>44</v>
      </c>
      <c r="F279" s="160" t="s">
        <v>46</v>
      </c>
    </row>
    <row r="280" spans="1:6" x14ac:dyDescent="0.3">
      <c r="A280" s="159">
        <v>43302.8125</v>
      </c>
      <c r="B280">
        <v>2.71</v>
      </c>
      <c r="C280">
        <v>42</v>
      </c>
      <c r="D280" s="159">
        <v>44227.854166666664</v>
      </c>
      <c r="E280" s="160" t="s">
        <v>44</v>
      </c>
      <c r="F280" s="160" t="s">
        <v>46</v>
      </c>
    </row>
    <row r="281" spans="1:6" x14ac:dyDescent="0.3">
      <c r="A281" s="159">
        <v>43302.833333333336</v>
      </c>
      <c r="B281">
        <v>2.6</v>
      </c>
      <c r="C281">
        <v>43</v>
      </c>
      <c r="D281" s="159">
        <v>44227.875</v>
      </c>
      <c r="E281" s="160" t="s">
        <v>44</v>
      </c>
      <c r="F281" s="160" t="s">
        <v>46</v>
      </c>
    </row>
    <row r="282" spans="1:6" x14ac:dyDescent="0.3">
      <c r="A282" s="159">
        <v>43302.854166666664</v>
      </c>
      <c r="B282">
        <v>2.65</v>
      </c>
      <c r="C282">
        <v>44</v>
      </c>
      <c r="D282" s="159">
        <v>44227.895833333336</v>
      </c>
      <c r="E282" s="160" t="s">
        <v>44</v>
      </c>
      <c r="F282" s="160" t="s">
        <v>46</v>
      </c>
    </row>
    <row r="283" spans="1:6" x14ac:dyDescent="0.3">
      <c r="A283" s="159">
        <v>43302.875</v>
      </c>
      <c r="B283">
        <v>2.54</v>
      </c>
      <c r="C283">
        <v>45</v>
      </c>
      <c r="D283" s="159">
        <v>44227.916666666664</v>
      </c>
      <c r="E283" s="160" t="s">
        <v>44</v>
      </c>
      <c r="F283" s="160" t="s">
        <v>46</v>
      </c>
    </row>
    <row r="284" spans="1:6" x14ac:dyDescent="0.3">
      <c r="A284" s="159">
        <v>43302.895833333336</v>
      </c>
      <c r="B284">
        <v>2.34</v>
      </c>
      <c r="C284">
        <v>46</v>
      </c>
      <c r="D284" s="159">
        <v>44227.9375</v>
      </c>
      <c r="E284" s="160" t="s">
        <v>44</v>
      </c>
      <c r="F284" s="160" t="s">
        <v>46</v>
      </c>
    </row>
    <row r="285" spans="1:6" x14ac:dyDescent="0.3">
      <c r="A285" s="159">
        <v>43302.916666666664</v>
      </c>
      <c r="B285">
        <v>2.13</v>
      </c>
      <c r="C285">
        <v>47</v>
      </c>
      <c r="D285" s="159">
        <v>44227.958333333336</v>
      </c>
      <c r="E285" s="160" t="s">
        <v>44</v>
      </c>
      <c r="F285" s="160" t="s">
        <v>46</v>
      </c>
    </row>
    <row r="286" spans="1:6" x14ac:dyDescent="0.3">
      <c r="A286" s="159">
        <v>43302.9375</v>
      </c>
      <c r="B286">
        <v>1.95</v>
      </c>
      <c r="C286">
        <v>48</v>
      </c>
      <c r="D286" s="159">
        <v>44227.979166666664</v>
      </c>
      <c r="E286" s="160" t="s">
        <v>44</v>
      </c>
      <c r="F286" s="160" t="s">
        <v>46</v>
      </c>
    </row>
    <row r="287" spans="1:6" x14ac:dyDescent="0.3">
      <c r="A287" s="159">
        <v>43302.958333333336</v>
      </c>
      <c r="B287">
        <v>1.86</v>
      </c>
      <c r="C287">
        <v>1</v>
      </c>
      <c r="D287" s="159">
        <v>44227</v>
      </c>
      <c r="E287" s="160" t="s">
        <v>44</v>
      </c>
      <c r="F287" s="160" t="s">
        <v>46</v>
      </c>
    </row>
    <row r="288" spans="1:6" x14ac:dyDescent="0.3">
      <c r="A288" s="159">
        <v>43302.979166666664</v>
      </c>
      <c r="B288">
        <v>1.74</v>
      </c>
      <c r="C288">
        <v>2</v>
      </c>
      <c r="D288" s="159">
        <v>44227.020833333336</v>
      </c>
      <c r="E288" s="160" t="s">
        <v>44</v>
      </c>
      <c r="F288" s="160" t="s">
        <v>46</v>
      </c>
    </row>
    <row r="289" spans="1:6" x14ac:dyDescent="0.3">
      <c r="A289" s="159">
        <v>43303</v>
      </c>
      <c r="B289">
        <v>1.74</v>
      </c>
      <c r="C289">
        <v>3</v>
      </c>
      <c r="D289" s="159">
        <v>44227.041666666664</v>
      </c>
      <c r="E289" s="160" t="s">
        <v>44</v>
      </c>
      <c r="F289" s="160" t="s">
        <v>46</v>
      </c>
    </row>
    <row r="290" spans="1:6" x14ac:dyDescent="0.3">
      <c r="A290" s="159">
        <v>43303.020833333336</v>
      </c>
      <c r="B290">
        <v>1.62</v>
      </c>
      <c r="C290">
        <v>4</v>
      </c>
      <c r="D290" s="159">
        <v>44227.0625</v>
      </c>
      <c r="E290" s="160" t="s">
        <v>44</v>
      </c>
      <c r="F290" s="160" t="s">
        <v>46</v>
      </c>
    </row>
    <row r="291" spans="1:6" x14ac:dyDescent="0.3">
      <c r="A291" s="159">
        <v>43303.041666666664</v>
      </c>
      <c r="B291">
        <v>1.53</v>
      </c>
      <c r="C291">
        <v>5</v>
      </c>
      <c r="D291" s="159">
        <v>44227.083333333336</v>
      </c>
      <c r="E291" s="160" t="s">
        <v>44</v>
      </c>
      <c r="F291" s="160" t="s">
        <v>46</v>
      </c>
    </row>
    <row r="292" spans="1:6" x14ac:dyDescent="0.3">
      <c r="A292" s="159">
        <v>43303.0625</v>
      </c>
      <c r="B292">
        <v>1.47</v>
      </c>
      <c r="C292">
        <v>6</v>
      </c>
      <c r="D292" s="159">
        <v>44227.104166666664</v>
      </c>
      <c r="E292" s="160" t="s">
        <v>44</v>
      </c>
      <c r="F292" s="160" t="s">
        <v>46</v>
      </c>
    </row>
    <row r="293" spans="1:6" x14ac:dyDescent="0.3">
      <c r="A293" s="159">
        <v>43303.083333333336</v>
      </c>
      <c r="B293">
        <v>1.47</v>
      </c>
      <c r="C293">
        <v>7</v>
      </c>
      <c r="D293" s="159">
        <v>44227.125</v>
      </c>
      <c r="E293" s="160" t="s">
        <v>44</v>
      </c>
      <c r="F293" s="160" t="s">
        <v>46</v>
      </c>
    </row>
    <row r="294" spans="1:6" x14ac:dyDescent="0.3">
      <c r="A294" s="159">
        <v>43303.104166666664</v>
      </c>
      <c r="B294">
        <v>1.47</v>
      </c>
      <c r="C294">
        <v>8</v>
      </c>
      <c r="D294" s="159">
        <v>44227.145833333336</v>
      </c>
      <c r="E294" s="160" t="s">
        <v>44</v>
      </c>
      <c r="F294" s="160" t="s">
        <v>46</v>
      </c>
    </row>
    <row r="295" spans="1:6" x14ac:dyDescent="0.3">
      <c r="A295" s="159">
        <v>43303.125</v>
      </c>
      <c r="B295">
        <v>1.47</v>
      </c>
      <c r="C295">
        <v>9</v>
      </c>
      <c r="D295" s="159">
        <v>44227.166666666664</v>
      </c>
      <c r="E295" s="160" t="s">
        <v>44</v>
      </c>
      <c r="F295" s="160" t="s">
        <v>46</v>
      </c>
    </row>
    <row r="296" spans="1:6" x14ac:dyDescent="0.3">
      <c r="A296" s="159">
        <v>43303.145833333336</v>
      </c>
      <c r="B296">
        <v>1.47</v>
      </c>
      <c r="C296">
        <v>10</v>
      </c>
      <c r="D296" s="159">
        <v>44227.1875</v>
      </c>
      <c r="E296" s="160" t="s">
        <v>44</v>
      </c>
      <c r="F296" s="160" t="s">
        <v>46</v>
      </c>
    </row>
    <row r="297" spans="1:6" x14ac:dyDescent="0.3">
      <c r="A297" s="159">
        <v>43303.166666666664</v>
      </c>
      <c r="B297">
        <v>1.46</v>
      </c>
      <c r="C297">
        <v>11</v>
      </c>
      <c r="D297" s="159">
        <v>44227.208333333336</v>
      </c>
      <c r="E297" s="160" t="s">
        <v>44</v>
      </c>
      <c r="F297" s="160" t="s">
        <v>46</v>
      </c>
    </row>
    <row r="298" spans="1:6" x14ac:dyDescent="0.3">
      <c r="A298" s="159">
        <v>43303.1875</v>
      </c>
      <c r="B298">
        <v>1.44</v>
      </c>
      <c r="C298">
        <v>12</v>
      </c>
      <c r="D298" s="159">
        <v>44227.229166666664</v>
      </c>
      <c r="E298" s="160" t="s">
        <v>44</v>
      </c>
      <c r="F298" s="160" t="s">
        <v>46</v>
      </c>
    </row>
    <row r="299" spans="1:6" x14ac:dyDescent="0.3">
      <c r="A299" s="159">
        <v>43303.208333333336</v>
      </c>
      <c r="B299">
        <v>1.5</v>
      </c>
      <c r="C299">
        <v>13</v>
      </c>
      <c r="D299" s="159">
        <v>44227.25</v>
      </c>
      <c r="E299" s="160" t="s">
        <v>44</v>
      </c>
      <c r="F299" s="160" t="s">
        <v>46</v>
      </c>
    </row>
    <row r="300" spans="1:6" x14ac:dyDescent="0.3">
      <c r="A300" s="159">
        <v>43303.229166666664</v>
      </c>
      <c r="B300">
        <v>1.59</v>
      </c>
      <c r="C300">
        <v>14</v>
      </c>
      <c r="D300" s="159">
        <v>44227.270833333336</v>
      </c>
      <c r="E300" s="160" t="s">
        <v>44</v>
      </c>
      <c r="F300" s="160" t="s">
        <v>46</v>
      </c>
    </row>
    <row r="301" spans="1:6" x14ac:dyDescent="0.3">
      <c r="A301" s="159">
        <v>43303.25</v>
      </c>
      <c r="B301">
        <v>1.79</v>
      </c>
      <c r="C301">
        <v>15</v>
      </c>
      <c r="D301" s="159">
        <v>44227.291666666664</v>
      </c>
      <c r="E301" s="160" t="s">
        <v>44</v>
      </c>
      <c r="F301" s="160" t="s">
        <v>46</v>
      </c>
    </row>
    <row r="302" spans="1:6" x14ac:dyDescent="0.3">
      <c r="A302" s="159">
        <v>43303.270833333336</v>
      </c>
      <c r="B302">
        <v>1.99</v>
      </c>
      <c r="C302">
        <v>16</v>
      </c>
      <c r="D302" s="159">
        <v>44227.3125</v>
      </c>
      <c r="E302" s="160" t="s">
        <v>44</v>
      </c>
      <c r="F302" s="160" t="s">
        <v>46</v>
      </c>
    </row>
    <row r="303" spans="1:6" x14ac:dyDescent="0.3">
      <c r="A303" s="159">
        <v>43303.291666666664</v>
      </c>
      <c r="B303">
        <v>2.21</v>
      </c>
      <c r="C303">
        <v>17</v>
      </c>
      <c r="D303" s="159">
        <v>44227.333333333336</v>
      </c>
      <c r="E303" s="160" t="s">
        <v>44</v>
      </c>
      <c r="F303" s="160" t="s">
        <v>46</v>
      </c>
    </row>
    <row r="304" spans="1:6" x14ac:dyDescent="0.3">
      <c r="A304" s="159">
        <v>43303.3125</v>
      </c>
      <c r="B304">
        <v>2.44</v>
      </c>
      <c r="C304">
        <v>18</v>
      </c>
      <c r="D304" s="159">
        <v>44227.354166666664</v>
      </c>
      <c r="E304" s="160" t="s">
        <v>44</v>
      </c>
      <c r="F304" s="160" t="s">
        <v>46</v>
      </c>
    </row>
    <row r="305" spans="1:6" x14ac:dyDescent="0.3">
      <c r="A305" s="159">
        <v>43303.333333333336</v>
      </c>
      <c r="B305">
        <v>2.6</v>
      </c>
      <c r="C305">
        <v>19</v>
      </c>
      <c r="D305" s="159">
        <v>44227.375</v>
      </c>
      <c r="E305" s="160" t="s">
        <v>44</v>
      </c>
      <c r="F305" s="160" t="s">
        <v>46</v>
      </c>
    </row>
    <row r="306" spans="1:6" x14ac:dyDescent="0.3">
      <c r="A306" s="159">
        <v>43303.354166666664</v>
      </c>
      <c r="B306">
        <v>2.56</v>
      </c>
      <c r="C306">
        <v>20</v>
      </c>
      <c r="D306" s="159">
        <v>44227.395833333336</v>
      </c>
      <c r="E306" s="160" t="s">
        <v>44</v>
      </c>
      <c r="F306" s="160" t="s">
        <v>46</v>
      </c>
    </row>
    <row r="307" spans="1:6" x14ac:dyDescent="0.3">
      <c r="A307" s="159">
        <v>43303.375</v>
      </c>
      <c r="B307">
        <v>2.4700000000000002</v>
      </c>
      <c r="C307">
        <v>21</v>
      </c>
      <c r="D307" s="159">
        <v>44227.416666666664</v>
      </c>
      <c r="E307" s="160" t="s">
        <v>44</v>
      </c>
      <c r="F307" s="160" t="s">
        <v>46</v>
      </c>
    </row>
    <row r="308" spans="1:6" x14ac:dyDescent="0.3">
      <c r="A308" s="159">
        <v>43303.395833333336</v>
      </c>
      <c r="B308">
        <v>2.4300000000000002</v>
      </c>
      <c r="C308">
        <v>22</v>
      </c>
      <c r="D308" s="159">
        <v>44227.4375</v>
      </c>
      <c r="E308" s="160" t="s">
        <v>44</v>
      </c>
      <c r="F308" s="160" t="s">
        <v>46</v>
      </c>
    </row>
    <row r="309" spans="1:6" x14ac:dyDescent="0.3">
      <c r="A309" s="159">
        <v>43303.416666666664</v>
      </c>
      <c r="B309">
        <v>2.41</v>
      </c>
      <c r="C309">
        <v>23</v>
      </c>
      <c r="D309" s="159">
        <v>44227.458333333336</v>
      </c>
      <c r="E309" s="160" t="s">
        <v>44</v>
      </c>
      <c r="F309" s="160" t="s">
        <v>46</v>
      </c>
    </row>
    <row r="310" spans="1:6" x14ac:dyDescent="0.3">
      <c r="A310" s="159">
        <v>43303.4375</v>
      </c>
      <c r="B310">
        <v>2.37</v>
      </c>
      <c r="C310">
        <v>24</v>
      </c>
      <c r="D310" s="159">
        <v>44227.479166666664</v>
      </c>
      <c r="E310" s="160" t="s">
        <v>44</v>
      </c>
      <c r="F310" s="160" t="s">
        <v>46</v>
      </c>
    </row>
    <row r="311" spans="1:6" x14ac:dyDescent="0.3">
      <c r="A311" s="159">
        <v>43303.458333333336</v>
      </c>
      <c r="B311">
        <v>2.29</v>
      </c>
      <c r="C311">
        <v>25</v>
      </c>
      <c r="D311" s="159">
        <v>44227.5</v>
      </c>
      <c r="E311" s="160" t="s">
        <v>44</v>
      </c>
      <c r="F311" s="160" t="s">
        <v>46</v>
      </c>
    </row>
    <row r="312" spans="1:6" x14ac:dyDescent="0.3">
      <c r="A312" s="159">
        <v>43303.479166666664</v>
      </c>
      <c r="B312">
        <v>2.21</v>
      </c>
      <c r="C312">
        <v>26</v>
      </c>
      <c r="D312" s="159">
        <v>44227.520833333336</v>
      </c>
      <c r="E312" s="160" t="s">
        <v>44</v>
      </c>
      <c r="F312" s="160" t="s">
        <v>46</v>
      </c>
    </row>
    <row r="313" spans="1:6" x14ac:dyDescent="0.3">
      <c r="A313" s="159">
        <v>43303.5</v>
      </c>
      <c r="B313">
        <v>2.13</v>
      </c>
      <c r="C313">
        <v>27</v>
      </c>
      <c r="D313" s="159">
        <v>44227.541666666664</v>
      </c>
      <c r="E313" s="160" t="s">
        <v>44</v>
      </c>
      <c r="F313" s="160" t="s">
        <v>46</v>
      </c>
    </row>
    <row r="314" spans="1:6" x14ac:dyDescent="0.3">
      <c r="A314" s="159">
        <v>43303.520833333336</v>
      </c>
      <c r="B314">
        <v>2</v>
      </c>
      <c r="C314">
        <v>28</v>
      </c>
      <c r="D314" s="159">
        <v>44227.5625</v>
      </c>
      <c r="E314" s="160" t="s">
        <v>44</v>
      </c>
      <c r="F314" s="160" t="s">
        <v>46</v>
      </c>
    </row>
    <row r="315" spans="1:6" x14ac:dyDescent="0.3">
      <c r="A315" s="159">
        <v>43303.541666666664</v>
      </c>
      <c r="B315">
        <v>2</v>
      </c>
      <c r="C315">
        <v>29</v>
      </c>
      <c r="D315" s="159">
        <v>44227.583333333336</v>
      </c>
      <c r="E315" s="160" t="s">
        <v>44</v>
      </c>
      <c r="F315" s="160" t="s">
        <v>46</v>
      </c>
    </row>
    <row r="316" spans="1:6" x14ac:dyDescent="0.3">
      <c r="A316" s="159">
        <v>43303.5625</v>
      </c>
      <c r="B316">
        <v>2</v>
      </c>
      <c r="C316">
        <v>30</v>
      </c>
      <c r="D316" s="159">
        <v>44227.604166666664</v>
      </c>
      <c r="E316" s="160" t="s">
        <v>44</v>
      </c>
      <c r="F316" s="160" t="s">
        <v>46</v>
      </c>
    </row>
    <row r="317" spans="1:6" x14ac:dyDescent="0.3">
      <c r="A317" s="159">
        <v>43303.583333333336</v>
      </c>
      <c r="B317">
        <v>2.04</v>
      </c>
      <c r="C317">
        <v>31</v>
      </c>
      <c r="D317" s="159">
        <v>44227.625</v>
      </c>
      <c r="E317" s="160" t="s">
        <v>44</v>
      </c>
      <c r="F317" s="160" t="s">
        <v>46</v>
      </c>
    </row>
    <row r="318" spans="1:6" x14ac:dyDescent="0.3">
      <c r="A318" s="159">
        <v>43303.604166666664</v>
      </c>
      <c r="B318">
        <v>2.1800000000000002</v>
      </c>
      <c r="C318">
        <v>32</v>
      </c>
      <c r="D318" s="159">
        <v>44227.645833333336</v>
      </c>
      <c r="E318" s="160" t="s">
        <v>44</v>
      </c>
      <c r="F318" s="160" t="s">
        <v>46</v>
      </c>
    </row>
    <row r="319" spans="1:6" x14ac:dyDescent="0.3">
      <c r="A319" s="159">
        <v>43303.625</v>
      </c>
      <c r="B319">
        <v>2.33</v>
      </c>
      <c r="C319">
        <v>33</v>
      </c>
      <c r="D319" s="159">
        <v>44227.666666666664</v>
      </c>
      <c r="E319" s="160" t="s">
        <v>44</v>
      </c>
      <c r="F319" s="160" t="s">
        <v>46</v>
      </c>
    </row>
    <row r="320" spans="1:6" x14ac:dyDescent="0.3">
      <c r="A320" s="159">
        <v>43303.645833333336</v>
      </c>
      <c r="B320">
        <v>2.5499999999999998</v>
      </c>
      <c r="C320">
        <v>34</v>
      </c>
      <c r="D320" s="159">
        <v>44227.6875</v>
      </c>
      <c r="E320" s="160" t="s">
        <v>44</v>
      </c>
      <c r="F320" s="160" t="s">
        <v>46</v>
      </c>
    </row>
    <row r="321" spans="1:6" x14ac:dyDescent="0.3">
      <c r="A321" s="159">
        <v>43303.666666666664</v>
      </c>
      <c r="B321">
        <v>2.88</v>
      </c>
      <c r="C321">
        <v>35</v>
      </c>
      <c r="D321" s="159">
        <v>44227.708333333336</v>
      </c>
      <c r="E321" s="160" t="s">
        <v>44</v>
      </c>
      <c r="F321" s="160" t="s">
        <v>46</v>
      </c>
    </row>
    <row r="322" spans="1:6" x14ac:dyDescent="0.3">
      <c r="A322" s="159">
        <v>43303.6875</v>
      </c>
      <c r="B322">
        <v>2.97</v>
      </c>
      <c r="C322">
        <v>36</v>
      </c>
      <c r="D322" s="159">
        <v>44227.729166666664</v>
      </c>
      <c r="E322" s="160" t="s">
        <v>44</v>
      </c>
      <c r="F322" s="160" t="s">
        <v>46</v>
      </c>
    </row>
    <row r="323" spans="1:6" x14ac:dyDescent="0.3">
      <c r="A323" s="159">
        <v>43303.708333333336</v>
      </c>
      <c r="B323">
        <v>3.01</v>
      </c>
      <c r="C323">
        <v>37</v>
      </c>
      <c r="D323" s="159">
        <v>44227.75</v>
      </c>
      <c r="E323" s="160" t="s">
        <v>44</v>
      </c>
      <c r="F323" s="160" t="s">
        <v>46</v>
      </c>
    </row>
    <row r="324" spans="1:6" x14ac:dyDescent="0.3">
      <c r="A324" s="159">
        <v>43303.729166666664</v>
      </c>
      <c r="B324">
        <v>3.01</v>
      </c>
      <c r="C324">
        <v>38</v>
      </c>
      <c r="D324" s="159">
        <v>44227.770833333336</v>
      </c>
      <c r="E324" s="160" t="s">
        <v>44</v>
      </c>
      <c r="F324" s="160" t="s">
        <v>46</v>
      </c>
    </row>
    <row r="325" spans="1:6" x14ac:dyDescent="0.3">
      <c r="A325" s="159">
        <v>43303.75</v>
      </c>
      <c r="B325">
        <v>2.93</v>
      </c>
      <c r="C325">
        <v>39</v>
      </c>
      <c r="D325" s="159">
        <v>44227.791666666664</v>
      </c>
      <c r="E325" s="160" t="s">
        <v>44</v>
      </c>
      <c r="F325" s="160" t="s">
        <v>46</v>
      </c>
    </row>
    <row r="326" spans="1:6" x14ac:dyDescent="0.3">
      <c r="A326" s="159">
        <v>43303.770833333336</v>
      </c>
      <c r="B326">
        <v>2.82</v>
      </c>
      <c r="C326">
        <v>40</v>
      </c>
      <c r="D326" s="159">
        <v>44227.8125</v>
      </c>
      <c r="E326" s="160" t="s">
        <v>44</v>
      </c>
      <c r="F326" s="160" t="s">
        <v>46</v>
      </c>
    </row>
    <row r="327" spans="1:6" x14ac:dyDescent="0.3">
      <c r="A327" s="159">
        <v>43303.791666666664</v>
      </c>
      <c r="B327">
        <v>2.77</v>
      </c>
      <c r="C327">
        <v>41</v>
      </c>
      <c r="D327" s="159">
        <v>44227.833333333336</v>
      </c>
      <c r="E327" s="160" t="s">
        <v>44</v>
      </c>
      <c r="F327" s="160" t="s">
        <v>46</v>
      </c>
    </row>
    <row r="328" spans="1:6" x14ac:dyDescent="0.3">
      <c r="A328" s="159">
        <v>43303.8125</v>
      </c>
      <c r="B328">
        <v>2.81</v>
      </c>
      <c r="C328">
        <v>42</v>
      </c>
      <c r="D328" s="159">
        <v>44227.854166666664</v>
      </c>
      <c r="E328" s="160" t="s">
        <v>44</v>
      </c>
      <c r="F328" s="160" t="s">
        <v>46</v>
      </c>
    </row>
    <row r="329" spans="1:6" x14ac:dyDescent="0.3">
      <c r="A329" s="159">
        <v>43303.833333333336</v>
      </c>
      <c r="B329">
        <v>2.71</v>
      </c>
      <c r="C329">
        <v>43</v>
      </c>
      <c r="D329" s="159">
        <v>44227.875</v>
      </c>
      <c r="E329" s="160" t="s">
        <v>44</v>
      </c>
      <c r="F329" s="160" t="s">
        <v>46</v>
      </c>
    </row>
    <row r="330" spans="1:6" x14ac:dyDescent="0.3">
      <c r="A330" s="159">
        <v>43303.854166666664</v>
      </c>
      <c r="B330">
        <v>2.71</v>
      </c>
      <c r="C330">
        <v>44</v>
      </c>
      <c r="D330" s="159">
        <v>44227.895833333336</v>
      </c>
      <c r="E330" s="160" t="s">
        <v>44</v>
      </c>
      <c r="F330" s="160" t="s">
        <v>46</v>
      </c>
    </row>
    <row r="331" spans="1:6" x14ac:dyDescent="0.3">
      <c r="A331" s="159">
        <v>43303.875</v>
      </c>
      <c r="B331">
        <v>2.62</v>
      </c>
      <c r="C331">
        <v>45</v>
      </c>
      <c r="D331" s="159">
        <v>44227.916666666664</v>
      </c>
      <c r="E331" s="160" t="s">
        <v>44</v>
      </c>
      <c r="F331" s="160" t="s">
        <v>46</v>
      </c>
    </row>
    <row r="332" spans="1:6" x14ac:dyDescent="0.3">
      <c r="A332" s="159">
        <v>43303.895833333336</v>
      </c>
      <c r="B332">
        <v>2.4</v>
      </c>
      <c r="C332">
        <v>46</v>
      </c>
      <c r="D332" s="159">
        <v>44227.9375</v>
      </c>
      <c r="E332" s="160" t="s">
        <v>44</v>
      </c>
      <c r="F332" s="160" t="s">
        <v>46</v>
      </c>
    </row>
    <row r="333" spans="1:6" x14ac:dyDescent="0.3">
      <c r="A333" s="159">
        <v>43303.916666666664</v>
      </c>
      <c r="B333">
        <v>2.15</v>
      </c>
      <c r="C333">
        <v>47</v>
      </c>
      <c r="D333" s="159">
        <v>44227.958333333336</v>
      </c>
      <c r="E333" s="160" t="s">
        <v>44</v>
      </c>
      <c r="F333" s="160" t="s">
        <v>46</v>
      </c>
    </row>
    <row r="334" spans="1:6" x14ac:dyDescent="0.3">
      <c r="A334" s="159">
        <v>43303.9375</v>
      </c>
      <c r="B334">
        <v>1.93</v>
      </c>
      <c r="C334">
        <v>48</v>
      </c>
      <c r="D334" s="159">
        <v>44227.979166666664</v>
      </c>
      <c r="E334" s="160" t="s">
        <v>44</v>
      </c>
      <c r="F334" s="160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288"/>
  <sheetViews>
    <sheetView topLeftCell="A246" workbookViewId="0">
      <selection activeCell="B2" sqref="B2:B288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17.77734375" bestFit="1" customWidth="1"/>
    <col min="4" max="4" width="16.6640625" bestFit="1" customWidth="1"/>
    <col min="5" max="5" width="13.77734375" bestFit="1" customWidth="1"/>
    <col min="6" max="6" width="13.21875" bestFit="1" customWidth="1"/>
  </cols>
  <sheetData>
    <row r="1" spans="1:6" x14ac:dyDescent="0.3">
      <c r="A1" t="s">
        <v>0</v>
      </c>
      <c r="B1" t="s">
        <v>47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 s="159">
        <v>43297.020833333336</v>
      </c>
      <c r="B2">
        <v>0</v>
      </c>
      <c r="C2">
        <v>4</v>
      </c>
      <c r="D2" s="159">
        <v>44227.0625</v>
      </c>
      <c r="E2" s="160" t="s">
        <v>44</v>
      </c>
      <c r="F2" s="160" t="s">
        <v>45</v>
      </c>
    </row>
    <row r="3" spans="1:6" x14ac:dyDescent="0.3">
      <c r="A3" s="159">
        <v>43297.041666666664</v>
      </c>
      <c r="B3">
        <v>0</v>
      </c>
      <c r="C3">
        <v>5</v>
      </c>
      <c r="D3" s="159">
        <v>44227.083333333336</v>
      </c>
      <c r="E3" s="160" t="s">
        <v>44</v>
      </c>
      <c r="F3" s="160" t="s">
        <v>45</v>
      </c>
    </row>
    <row r="4" spans="1:6" x14ac:dyDescent="0.3">
      <c r="A4" s="159">
        <v>43297.0625</v>
      </c>
      <c r="B4">
        <v>0</v>
      </c>
      <c r="C4">
        <v>6</v>
      </c>
      <c r="D4" s="159">
        <v>44227.104166666664</v>
      </c>
      <c r="E4" s="160" t="s">
        <v>44</v>
      </c>
      <c r="F4" s="160" t="s">
        <v>45</v>
      </c>
    </row>
    <row r="5" spans="1:6" x14ac:dyDescent="0.3">
      <c r="A5" s="159">
        <v>43297.083333333336</v>
      </c>
      <c r="B5">
        <v>0</v>
      </c>
      <c r="C5">
        <v>7</v>
      </c>
      <c r="D5" s="159">
        <v>44227.125</v>
      </c>
      <c r="E5" s="160" t="s">
        <v>44</v>
      </c>
      <c r="F5" s="160" t="s">
        <v>45</v>
      </c>
    </row>
    <row r="6" spans="1:6" x14ac:dyDescent="0.3">
      <c r="A6" s="159">
        <v>43297.104166666664</v>
      </c>
      <c r="B6">
        <v>0</v>
      </c>
      <c r="C6">
        <v>8</v>
      </c>
      <c r="D6" s="159">
        <v>44227.145833333336</v>
      </c>
      <c r="E6" s="160" t="s">
        <v>44</v>
      </c>
      <c r="F6" s="160" t="s">
        <v>45</v>
      </c>
    </row>
    <row r="7" spans="1:6" x14ac:dyDescent="0.3">
      <c r="A7" s="159">
        <v>43297.125</v>
      </c>
      <c r="B7">
        <v>0</v>
      </c>
      <c r="C7">
        <v>9</v>
      </c>
      <c r="D7" s="159">
        <v>44227.166666666664</v>
      </c>
      <c r="E7" s="160" t="s">
        <v>44</v>
      </c>
      <c r="F7" s="160" t="s">
        <v>45</v>
      </c>
    </row>
    <row r="8" spans="1:6" x14ac:dyDescent="0.3">
      <c r="A8" s="159">
        <v>43297.145833333336</v>
      </c>
      <c r="B8">
        <v>0</v>
      </c>
      <c r="C8">
        <v>10</v>
      </c>
      <c r="D8" s="159">
        <v>44227.1875</v>
      </c>
      <c r="E8" s="160" t="s">
        <v>44</v>
      </c>
      <c r="F8" s="160" t="s">
        <v>45</v>
      </c>
    </row>
    <row r="9" spans="1:6" x14ac:dyDescent="0.3">
      <c r="A9" s="159">
        <v>43297.166666666664</v>
      </c>
      <c r="B9">
        <v>0</v>
      </c>
      <c r="C9">
        <v>11</v>
      </c>
      <c r="D9" s="159">
        <v>44227.208333333336</v>
      </c>
      <c r="E9" s="160" t="s">
        <v>44</v>
      </c>
      <c r="F9" s="160" t="s">
        <v>45</v>
      </c>
    </row>
    <row r="10" spans="1:6" x14ac:dyDescent="0.3">
      <c r="A10" s="159">
        <v>43297.1875</v>
      </c>
      <c r="B10">
        <v>0.01</v>
      </c>
      <c r="C10">
        <v>12</v>
      </c>
      <c r="D10" s="159">
        <v>44227.229166666664</v>
      </c>
      <c r="E10" s="160" t="s">
        <v>44</v>
      </c>
      <c r="F10" s="160" t="s">
        <v>45</v>
      </c>
    </row>
    <row r="11" spans="1:6" x14ac:dyDescent="0.3">
      <c r="A11" s="159">
        <v>43297.208333333336</v>
      </c>
      <c r="B11">
        <v>7.0000000000000007E-2</v>
      </c>
      <c r="C11">
        <v>13</v>
      </c>
      <c r="D11" s="159">
        <v>44227.25</v>
      </c>
      <c r="E11" s="160" t="s">
        <v>44</v>
      </c>
      <c r="F11" s="160" t="s">
        <v>45</v>
      </c>
    </row>
    <row r="12" spans="1:6" x14ac:dyDescent="0.3">
      <c r="A12" s="159">
        <v>43297.229166666664</v>
      </c>
      <c r="B12">
        <v>0.17</v>
      </c>
      <c r="C12">
        <v>14</v>
      </c>
      <c r="D12" s="159">
        <v>44227.270833333336</v>
      </c>
      <c r="E12" s="160" t="s">
        <v>44</v>
      </c>
      <c r="F12" s="160" t="s">
        <v>45</v>
      </c>
    </row>
    <row r="13" spans="1:6" x14ac:dyDescent="0.3">
      <c r="A13" s="159">
        <v>43297.25</v>
      </c>
      <c r="B13">
        <v>0.36</v>
      </c>
      <c r="C13">
        <v>15</v>
      </c>
      <c r="D13" s="159">
        <v>44227.291666666664</v>
      </c>
      <c r="E13" s="160" t="s">
        <v>44</v>
      </c>
      <c r="F13" s="160" t="s">
        <v>45</v>
      </c>
    </row>
    <row r="14" spans="1:6" x14ac:dyDescent="0.3">
      <c r="A14" s="159">
        <v>43297.270833333336</v>
      </c>
      <c r="B14">
        <v>0.95</v>
      </c>
      <c r="C14">
        <v>16</v>
      </c>
      <c r="D14" s="159">
        <v>44227.3125</v>
      </c>
      <c r="E14" s="160" t="s">
        <v>44</v>
      </c>
      <c r="F14" s="160" t="s">
        <v>45</v>
      </c>
    </row>
    <row r="15" spans="1:6" x14ac:dyDescent="0.3">
      <c r="A15" s="159">
        <v>43297.291666666664</v>
      </c>
      <c r="B15">
        <v>1.1200000000000001</v>
      </c>
      <c r="C15">
        <v>17</v>
      </c>
      <c r="D15" s="159">
        <v>44227.333333333336</v>
      </c>
      <c r="E15" s="160" t="s">
        <v>44</v>
      </c>
      <c r="F15" s="160" t="s">
        <v>45</v>
      </c>
    </row>
    <row r="16" spans="1:6" x14ac:dyDescent="0.3">
      <c r="A16" s="159">
        <v>43297.3125</v>
      </c>
      <c r="B16">
        <v>1.04</v>
      </c>
      <c r="C16">
        <v>18</v>
      </c>
      <c r="D16" s="159">
        <v>44227.354166666664</v>
      </c>
      <c r="E16" s="160" t="s">
        <v>44</v>
      </c>
      <c r="F16" s="160" t="s">
        <v>45</v>
      </c>
    </row>
    <row r="17" spans="1:6" x14ac:dyDescent="0.3">
      <c r="A17" s="159">
        <v>43297.333333333336</v>
      </c>
      <c r="B17">
        <v>1.45</v>
      </c>
      <c r="C17">
        <v>19</v>
      </c>
      <c r="D17" s="159">
        <v>44227.375</v>
      </c>
      <c r="E17" s="160" t="s">
        <v>44</v>
      </c>
      <c r="F17" s="160" t="s">
        <v>45</v>
      </c>
    </row>
    <row r="18" spans="1:6" x14ac:dyDescent="0.3">
      <c r="A18" s="159">
        <v>43297.354166666664</v>
      </c>
      <c r="B18">
        <v>1.25</v>
      </c>
      <c r="C18">
        <v>20</v>
      </c>
      <c r="D18" s="159">
        <v>44227.395833333336</v>
      </c>
      <c r="E18" s="160" t="s">
        <v>44</v>
      </c>
      <c r="F18" s="160" t="s">
        <v>45</v>
      </c>
    </row>
    <row r="19" spans="1:6" x14ac:dyDescent="0.3">
      <c r="A19" s="159">
        <v>43297.375</v>
      </c>
      <c r="B19">
        <v>1.67</v>
      </c>
      <c r="C19">
        <v>21</v>
      </c>
      <c r="D19" s="159">
        <v>44227.416666666664</v>
      </c>
      <c r="E19" s="160" t="s">
        <v>44</v>
      </c>
      <c r="F19" s="160" t="s">
        <v>45</v>
      </c>
    </row>
    <row r="20" spans="1:6" x14ac:dyDescent="0.3">
      <c r="A20" s="159">
        <v>43297.395833333336</v>
      </c>
      <c r="B20">
        <v>2.2999999999999998</v>
      </c>
      <c r="C20">
        <v>22</v>
      </c>
      <c r="D20" s="159">
        <v>44227.4375</v>
      </c>
      <c r="E20" s="160" t="s">
        <v>44</v>
      </c>
      <c r="F20" s="160" t="s">
        <v>45</v>
      </c>
    </row>
    <row r="21" spans="1:6" x14ac:dyDescent="0.3">
      <c r="A21" s="159">
        <v>43297.416666666664</v>
      </c>
      <c r="B21">
        <v>2.84</v>
      </c>
      <c r="C21">
        <v>23</v>
      </c>
      <c r="D21" s="159">
        <v>44227.458333333336</v>
      </c>
      <c r="E21" s="160" t="s">
        <v>44</v>
      </c>
      <c r="F21" s="160" t="s">
        <v>45</v>
      </c>
    </row>
    <row r="22" spans="1:6" x14ac:dyDescent="0.3">
      <c r="A22" s="159">
        <v>43297.4375</v>
      </c>
      <c r="B22">
        <v>2.66</v>
      </c>
      <c r="C22">
        <v>24</v>
      </c>
      <c r="D22" s="159">
        <v>44227.479166666664</v>
      </c>
      <c r="E22" s="160" t="s">
        <v>44</v>
      </c>
      <c r="F22" s="160" t="s">
        <v>45</v>
      </c>
    </row>
    <row r="23" spans="1:6" x14ac:dyDescent="0.3">
      <c r="A23" s="159">
        <v>43297.458333333336</v>
      </c>
      <c r="B23">
        <v>2.81</v>
      </c>
      <c r="C23">
        <v>25</v>
      </c>
      <c r="D23" s="159">
        <v>44227.5</v>
      </c>
      <c r="E23" s="160" t="s">
        <v>44</v>
      </c>
      <c r="F23" s="160" t="s">
        <v>45</v>
      </c>
    </row>
    <row r="24" spans="1:6" x14ac:dyDescent="0.3">
      <c r="A24" s="159">
        <v>43297.479166666664</v>
      </c>
      <c r="B24">
        <v>1.61</v>
      </c>
      <c r="C24">
        <v>26</v>
      </c>
      <c r="D24" s="159">
        <v>44227.520833333336</v>
      </c>
      <c r="E24" s="160" t="s">
        <v>44</v>
      </c>
      <c r="F24" s="160" t="s">
        <v>45</v>
      </c>
    </row>
    <row r="25" spans="1:6" x14ac:dyDescent="0.3">
      <c r="A25" s="159">
        <v>43297.5</v>
      </c>
      <c r="B25">
        <v>2.15</v>
      </c>
      <c r="C25">
        <v>27</v>
      </c>
      <c r="D25" s="159">
        <v>44227.541666666664</v>
      </c>
      <c r="E25" s="160" t="s">
        <v>44</v>
      </c>
      <c r="F25" s="160" t="s">
        <v>45</v>
      </c>
    </row>
    <row r="26" spans="1:6" x14ac:dyDescent="0.3">
      <c r="A26" s="159">
        <v>43297.520833333336</v>
      </c>
      <c r="B26">
        <v>1.48</v>
      </c>
      <c r="C26">
        <v>28</v>
      </c>
      <c r="D26" s="159">
        <v>44227.5625</v>
      </c>
      <c r="E26" s="160" t="s">
        <v>44</v>
      </c>
      <c r="F26" s="160" t="s">
        <v>45</v>
      </c>
    </row>
    <row r="27" spans="1:6" x14ac:dyDescent="0.3">
      <c r="A27" s="159">
        <v>43297.541666666664</v>
      </c>
      <c r="B27">
        <v>1.5</v>
      </c>
      <c r="C27">
        <v>29</v>
      </c>
      <c r="D27" s="159">
        <v>44227.583333333336</v>
      </c>
      <c r="E27" s="160" t="s">
        <v>44</v>
      </c>
      <c r="F27" s="160" t="s">
        <v>45</v>
      </c>
    </row>
    <row r="28" spans="1:6" x14ac:dyDescent="0.3">
      <c r="A28" s="159">
        <v>43297.5625</v>
      </c>
      <c r="B28">
        <v>1.75</v>
      </c>
      <c r="C28">
        <v>30</v>
      </c>
      <c r="D28" s="159">
        <v>44227.604166666664</v>
      </c>
      <c r="E28" s="160" t="s">
        <v>44</v>
      </c>
      <c r="F28" s="160" t="s">
        <v>45</v>
      </c>
    </row>
    <row r="29" spans="1:6" x14ac:dyDescent="0.3">
      <c r="A29" s="159">
        <v>43297.583333333336</v>
      </c>
      <c r="B29">
        <v>2.58</v>
      </c>
      <c r="C29">
        <v>31</v>
      </c>
      <c r="D29" s="159">
        <v>44227.625</v>
      </c>
      <c r="E29" s="160" t="s">
        <v>44</v>
      </c>
      <c r="F29" s="160" t="s">
        <v>45</v>
      </c>
    </row>
    <row r="30" spans="1:6" x14ac:dyDescent="0.3">
      <c r="A30" s="159">
        <v>43297.604166666664</v>
      </c>
      <c r="B30">
        <v>1.45</v>
      </c>
      <c r="C30">
        <v>32</v>
      </c>
      <c r="D30" s="159">
        <v>44227.645833333336</v>
      </c>
      <c r="E30" s="160" t="s">
        <v>44</v>
      </c>
      <c r="F30" s="160" t="s">
        <v>45</v>
      </c>
    </row>
    <row r="31" spans="1:6" x14ac:dyDescent="0.3">
      <c r="A31" s="159">
        <v>43297.625</v>
      </c>
      <c r="B31">
        <v>2.2200000000000002</v>
      </c>
      <c r="C31">
        <v>33</v>
      </c>
      <c r="D31" s="159">
        <v>44227.666666666664</v>
      </c>
      <c r="E31" s="160" t="s">
        <v>44</v>
      </c>
      <c r="F31" s="160" t="s">
        <v>45</v>
      </c>
    </row>
    <row r="32" spans="1:6" x14ac:dyDescent="0.3">
      <c r="A32" s="159">
        <v>43297.645833333336</v>
      </c>
      <c r="B32">
        <v>2.54</v>
      </c>
      <c r="C32">
        <v>34</v>
      </c>
      <c r="D32" s="159">
        <v>44227.6875</v>
      </c>
      <c r="E32" s="160" t="s">
        <v>44</v>
      </c>
      <c r="F32" s="160" t="s">
        <v>45</v>
      </c>
    </row>
    <row r="33" spans="1:6" x14ac:dyDescent="0.3">
      <c r="A33" s="159">
        <v>43297.666666666664</v>
      </c>
      <c r="B33">
        <v>2.54</v>
      </c>
      <c r="C33">
        <v>35</v>
      </c>
      <c r="D33" s="159">
        <v>44227.708333333336</v>
      </c>
      <c r="E33" s="160" t="s">
        <v>44</v>
      </c>
      <c r="F33" s="160" t="s">
        <v>45</v>
      </c>
    </row>
    <row r="34" spans="1:6" x14ac:dyDescent="0.3">
      <c r="A34" s="159">
        <v>43297.6875</v>
      </c>
      <c r="B34">
        <v>1.83</v>
      </c>
      <c r="C34">
        <v>36</v>
      </c>
      <c r="D34" s="159">
        <v>44227.729166666664</v>
      </c>
      <c r="E34" s="160" t="s">
        <v>44</v>
      </c>
      <c r="F34" s="160" t="s">
        <v>45</v>
      </c>
    </row>
    <row r="35" spans="1:6" x14ac:dyDescent="0.3">
      <c r="A35" s="159">
        <v>43297.708333333336</v>
      </c>
      <c r="B35">
        <v>1.52</v>
      </c>
      <c r="C35">
        <v>37</v>
      </c>
      <c r="D35" s="159">
        <v>44227.75</v>
      </c>
      <c r="E35" s="160" t="s">
        <v>44</v>
      </c>
      <c r="F35" s="160" t="s">
        <v>45</v>
      </c>
    </row>
    <row r="36" spans="1:6" x14ac:dyDescent="0.3">
      <c r="A36" s="159">
        <v>43297.729166666664</v>
      </c>
      <c r="B36">
        <v>1.34</v>
      </c>
      <c r="C36">
        <v>38</v>
      </c>
      <c r="D36" s="159">
        <v>44227.770833333336</v>
      </c>
      <c r="E36" s="160" t="s">
        <v>44</v>
      </c>
      <c r="F36" s="160" t="s">
        <v>45</v>
      </c>
    </row>
    <row r="37" spans="1:6" x14ac:dyDescent="0.3">
      <c r="A37" s="159">
        <v>43297.75</v>
      </c>
      <c r="B37">
        <v>0.79</v>
      </c>
      <c r="C37">
        <v>39</v>
      </c>
      <c r="D37" s="159">
        <v>44227.791666666664</v>
      </c>
      <c r="E37" s="160" t="s">
        <v>44</v>
      </c>
      <c r="F37" s="160" t="s">
        <v>45</v>
      </c>
    </row>
    <row r="38" spans="1:6" x14ac:dyDescent="0.3">
      <c r="A38" s="159">
        <v>43297.770833333336</v>
      </c>
      <c r="B38">
        <v>0.36</v>
      </c>
      <c r="C38">
        <v>40</v>
      </c>
      <c r="D38" s="159">
        <v>44227.8125</v>
      </c>
      <c r="E38" s="160" t="s">
        <v>44</v>
      </c>
      <c r="F38" s="160" t="s">
        <v>45</v>
      </c>
    </row>
    <row r="39" spans="1:6" x14ac:dyDescent="0.3">
      <c r="A39" s="159">
        <v>43297.791666666664</v>
      </c>
      <c r="B39">
        <v>0.13</v>
      </c>
      <c r="C39">
        <v>41</v>
      </c>
      <c r="D39" s="159">
        <v>44227.833333333336</v>
      </c>
      <c r="E39" s="160" t="s">
        <v>44</v>
      </c>
      <c r="F39" s="160" t="s">
        <v>45</v>
      </c>
    </row>
    <row r="40" spans="1:6" x14ac:dyDescent="0.3">
      <c r="A40" s="159">
        <v>43297.8125</v>
      </c>
      <c r="B40">
        <v>0.05</v>
      </c>
      <c r="C40">
        <v>42</v>
      </c>
      <c r="D40" s="159">
        <v>44227.854166666664</v>
      </c>
      <c r="E40" s="160" t="s">
        <v>44</v>
      </c>
      <c r="F40" s="160" t="s">
        <v>45</v>
      </c>
    </row>
    <row r="41" spans="1:6" x14ac:dyDescent="0.3">
      <c r="A41" s="159">
        <v>43297.833333333336</v>
      </c>
      <c r="B41">
        <v>0.01</v>
      </c>
      <c r="C41">
        <v>43</v>
      </c>
      <c r="D41" s="159">
        <v>44227.875</v>
      </c>
      <c r="E41" s="160" t="s">
        <v>44</v>
      </c>
      <c r="F41" s="160" t="s">
        <v>45</v>
      </c>
    </row>
    <row r="42" spans="1:6" x14ac:dyDescent="0.3">
      <c r="A42" s="159">
        <v>43297.854166666664</v>
      </c>
      <c r="B42">
        <v>0</v>
      </c>
      <c r="C42">
        <v>44</v>
      </c>
      <c r="D42" s="159">
        <v>44227.895833333336</v>
      </c>
      <c r="E42" s="160" t="s">
        <v>44</v>
      </c>
      <c r="F42" s="160" t="s">
        <v>45</v>
      </c>
    </row>
    <row r="43" spans="1:6" x14ac:dyDescent="0.3">
      <c r="A43" s="159">
        <v>43297.875</v>
      </c>
      <c r="B43">
        <v>0</v>
      </c>
      <c r="C43">
        <v>45</v>
      </c>
      <c r="D43" s="159">
        <v>44227.916666666664</v>
      </c>
      <c r="E43" s="160" t="s">
        <v>44</v>
      </c>
      <c r="F43" s="160" t="s">
        <v>45</v>
      </c>
    </row>
    <row r="44" spans="1:6" x14ac:dyDescent="0.3">
      <c r="A44" s="159">
        <v>43297.895833333336</v>
      </c>
      <c r="B44">
        <v>0</v>
      </c>
      <c r="C44">
        <v>46</v>
      </c>
      <c r="D44" s="159">
        <v>44227.9375</v>
      </c>
      <c r="E44" s="160" t="s">
        <v>44</v>
      </c>
      <c r="F44" s="160" t="s">
        <v>45</v>
      </c>
    </row>
    <row r="45" spans="1:6" x14ac:dyDescent="0.3">
      <c r="A45" s="159">
        <v>43297.916666666664</v>
      </c>
      <c r="B45">
        <v>0</v>
      </c>
      <c r="C45">
        <v>47</v>
      </c>
      <c r="D45" s="159">
        <v>44227.958333333336</v>
      </c>
      <c r="E45" s="160" t="s">
        <v>44</v>
      </c>
      <c r="F45" s="160" t="s">
        <v>45</v>
      </c>
    </row>
    <row r="46" spans="1:6" x14ac:dyDescent="0.3">
      <c r="A46" s="159">
        <v>43297.9375</v>
      </c>
      <c r="B46">
        <v>0</v>
      </c>
      <c r="C46">
        <v>48</v>
      </c>
      <c r="D46" s="159">
        <v>44227.979166666664</v>
      </c>
      <c r="E46" s="160" t="s">
        <v>44</v>
      </c>
      <c r="F46" s="160" t="s">
        <v>45</v>
      </c>
    </row>
    <row r="47" spans="1:6" x14ac:dyDescent="0.3">
      <c r="A47" s="159">
        <v>43297.958333333336</v>
      </c>
      <c r="B47">
        <v>0</v>
      </c>
      <c r="C47">
        <v>1</v>
      </c>
      <c r="D47" s="159">
        <v>44227</v>
      </c>
      <c r="E47" s="160" t="s">
        <v>44</v>
      </c>
      <c r="F47" s="160" t="s">
        <v>45</v>
      </c>
    </row>
    <row r="48" spans="1:6" x14ac:dyDescent="0.3">
      <c r="A48" s="159">
        <v>43297.979166666664</v>
      </c>
      <c r="B48">
        <v>0</v>
      </c>
      <c r="C48">
        <v>2</v>
      </c>
      <c r="D48" s="159">
        <v>44227.020833333336</v>
      </c>
      <c r="E48" s="160" t="s">
        <v>44</v>
      </c>
      <c r="F48" s="160" t="s">
        <v>45</v>
      </c>
    </row>
    <row r="49" spans="1:6" x14ac:dyDescent="0.3">
      <c r="A49" s="159">
        <v>43298</v>
      </c>
      <c r="B49">
        <v>0</v>
      </c>
      <c r="C49">
        <v>3</v>
      </c>
      <c r="D49" s="159">
        <v>44227.041666666664</v>
      </c>
      <c r="E49" s="160" t="s">
        <v>44</v>
      </c>
      <c r="F49" s="160" t="s">
        <v>45</v>
      </c>
    </row>
    <row r="50" spans="1:6" x14ac:dyDescent="0.3">
      <c r="A50" s="159">
        <v>43298.020833333336</v>
      </c>
      <c r="B50">
        <v>0</v>
      </c>
      <c r="C50">
        <v>4</v>
      </c>
      <c r="D50" s="159">
        <v>44227.0625</v>
      </c>
      <c r="E50" s="160" t="s">
        <v>44</v>
      </c>
      <c r="F50" s="160" t="s">
        <v>45</v>
      </c>
    </row>
    <row r="51" spans="1:6" x14ac:dyDescent="0.3">
      <c r="A51" s="159">
        <v>43298.041666666664</v>
      </c>
      <c r="B51">
        <v>0</v>
      </c>
      <c r="C51">
        <v>5</v>
      </c>
      <c r="D51" s="159">
        <v>44227.083333333336</v>
      </c>
      <c r="E51" s="160" t="s">
        <v>44</v>
      </c>
      <c r="F51" s="160" t="s">
        <v>45</v>
      </c>
    </row>
    <row r="52" spans="1:6" x14ac:dyDescent="0.3">
      <c r="A52" s="159">
        <v>43298.0625</v>
      </c>
      <c r="B52">
        <v>0</v>
      </c>
      <c r="C52">
        <v>6</v>
      </c>
      <c r="D52" s="159">
        <v>44227.104166666664</v>
      </c>
      <c r="E52" s="160" t="s">
        <v>44</v>
      </c>
      <c r="F52" s="160" t="s">
        <v>45</v>
      </c>
    </row>
    <row r="53" spans="1:6" x14ac:dyDescent="0.3">
      <c r="A53" s="159">
        <v>43298.083333333336</v>
      </c>
      <c r="B53">
        <v>0</v>
      </c>
      <c r="C53">
        <v>7</v>
      </c>
      <c r="D53" s="159">
        <v>44227.125</v>
      </c>
      <c r="E53" s="160" t="s">
        <v>44</v>
      </c>
      <c r="F53" s="160" t="s">
        <v>45</v>
      </c>
    </row>
    <row r="54" spans="1:6" x14ac:dyDescent="0.3">
      <c r="A54" s="159">
        <v>43298.104166666664</v>
      </c>
      <c r="B54">
        <v>0</v>
      </c>
      <c r="C54">
        <v>8</v>
      </c>
      <c r="D54" s="159">
        <v>44227.145833333336</v>
      </c>
      <c r="E54" s="160" t="s">
        <v>44</v>
      </c>
      <c r="F54" s="160" t="s">
        <v>45</v>
      </c>
    </row>
    <row r="55" spans="1:6" x14ac:dyDescent="0.3">
      <c r="A55" s="159">
        <v>43298.125</v>
      </c>
      <c r="B55">
        <v>0</v>
      </c>
      <c r="C55">
        <v>9</v>
      </c>
      <c r="D55" s="159">
        <v>44227.166666666664</v>
      </c>
      <c r="E55" s="160" t="s">
        <v>44</v>
      </c>
      <c r="F55" s="160" t="s">
        <v>45</v>
      </c>
    </row>
    <row r="56" spans="1:6" x14ac:dyDescent="0.3">
      <c r="A56" s="159">
        <v>43298.145833333336</v>
      </c>
      <c r="B56">
        <v>0</v>
      </c>
      <c r="C56">
        <v>10</v>
      </c>
      <c r="D56" s="159">
        <v>44227.1875</v>
      </c>
      <c r="E56" s="160" t="s">
        <v>44</v>
      </c>
      <c r="F56" s="160" t="s">
        <v>45</v>
      </c>
    </row>
    <row r="57" spans="1:6" x14ac:dyDescent="0.3">
      <c r="A57" s="159">
        <v>43298.166666666664</v>
      </c>
      <c r="B57">
        <v>0</v>
      </c>
      <c r="C57">
        <v>11</v>
      </c>
      <c r="D57" s="159">
        <v>44227.208333333336</v>
      </c>
      <c r="E57" s="160" t="s">
        <v>44</v>
      </c>
      <c r="F57" s="160" t="s">
        <v>45</v>
      </c>
    </row>
    <row r="58" spans="1:6" x14ac:dyDescent="0.3">
      <c r="A58" s="159">
        <v>43298.1875</v>
      </c>
      <c r="B58">
        <v>0.04</v>
      </c>
      <c r="C58">
        <v>12</v>
      </c>
      <c r="D58" s="159">
        <v>44227.229166666664</v>
      </c>
      <c r="E58" s="160" t="s">
        <v>44</v>
      </c>
      <c r="F58" s="160" t="s">
        <v>45</v>
      </c>
    </row>
    <row r="59" spans="1:6" x14ac:dyDescent="0.3">
      <c r="A59" s="159">
        <v>43298.208333333336</v>
      </c>
      <c r="B59">
        <v>0.1</v>
      </c>
      <c r="C59">
        <v>13</v>
      </c>
      <c r="D59" s="159">
        <v>44227.25</v>
      </c>
      <c r="E59" s="160" t="s">
        <v>44</v>
      </c>
      <c r="F59" s="160" t="s">
        <v>45</v>
      </c>
    </row>
    <row r="60" spans="1:6" x14ac:dyDescent="0.3">
      <c r="A60" s="159">
        <v>43298.229166666664</v>
      </c>
      <c r="B60">
        <v>0.21</v>
      </c>
      <c r="C60">
        <v>14</v>
      </c>
      <c r="D60" s="159">
        <v>44227.270833333336</v>
      </c>
      <c r="E60" s="160" t="s">
        <v>44</v>
      </c>
      <c r="F60" s="160" t="s">
        <v>45</v>
      </c>
    </row>
    <row r="61" spans="1:6" x14ac:dyDescent="0.3">
      <c r="A61" s="159">
        <v>43298.25</v>
      </c>
      <c r="B61">
        <v>0.4</v>
      </c>
      <c r="C61">
        <v>15</v>
      </c>
      <c r="D61" s="159">
        <v>44227.291666666664</v>
      </c>
      <c r="E61" s="160" t="s">
        <v>44</v>
      </c>
      <c r="F61" s="160" t="s">
        <v>45</v>
      </c>
    </row>
    <row r="62" spans="1:6" x14ac:dyDescent="0.3">
      <c r="A62" s="159">
        <v>43298.270833333336</v>
      </c>
      <c r="B62">
        <v>0.57999999999999996</v>
      </c>
      <c r="C62">
        <v>16</v>
      </c>
      <c r="D62" s="159">
        <v>44227.3125</v>
      </c>
      <c r="E62" s="160" t="s">
        <v>44</v>
      </c>
      <c r="F62" s="160" t="s">
        <v>45</v>
      </c>
    </row>
    <row r="63" spans="1:6" x14ac:dyDescent="0.3">
      <c r="A63" s="159">
        <v>43298.291666666664</v>
      </c>
      <c r="B63">
        <v>0.74</v>
      </c>
      <c r="C63">
        <v>17</v>
      </c>
      <c r="D63" s="159">
        <v>44227.333333333336</v>
      </c>
      <c r="E63" s="160" t="s">
        <v>44</v>
      </c>
      <c r="F63" s="160" t="s">
        <v>45</v>
      </c>
    </row>
    <row r="64" spans="1:6" x14ac:dyDescent="0.3">
      <c r="A64" s="159">
        <v>43298.3125</v>
      </c>
      <c r="B64">
        <v>1.17</v>
      </c>
      <c r="C64">
        <v>18</v>
      </c>
      <c r="D64" s="159">
        <v>44227.354166666664</v>
      </c>
      <c r="E64" s="160" t="s">
        <v>44</v>
      </c>
      <c r="F64" s="160" t="s">
        <v>45</v>
      </c>
    </row>
    <row r="65" spans="1:6" x14ac:dyDescent="0.3">
      <c r="A65" s="159">
        <v>43298.333333333336</v>
      </c>
      <c r="B65">
        <v>1.27</v>
      </c>
      <c r="C65">
        <v>19</v>
      </c>
      <c r="D65" s="159">
        <v>44227.375</v>
      </c>
      <c r="E65" s="160" t="s">
        <v>44</v>
      </c>
      <c r="F65" s="160" t="s">
        <v>45</v>
      </c>
    </row>
    <row r="66" spans="1:6" x14ac:dyDescent="0.3">
      <c r="A66" s="159">
        <v>43298.354166666664</v>
      </c>
      <c r="B66">
        <v>1.74</v>
      </c>
      <c r="C66">
        <v>20</v>
      </c>
      <c r="D66" s="159">
        <v>44227.395833333336</v>
      </c>
      <c r="E66" s="160" t="s">
        <v>44</v>
      </c>
      <c r="F66" s="160" t="s">
        <v>45</v>
      </c>
    </row>
    <row r="67" spans="1:6" x14ac:dyDescent="0.3">
      <c r="A67" s="159">
        <v>43298.375</v>
      </c>
      <c r="B67">
        <v>2.35</v>
      </c>
      <c r="C67">
        <v>21</v>
      </c>
      <c r="D67" s="159">
        <v>44227.416666666664</v>
      </c>
      <c r="E67" s="160" t="s">
        <v>44</v>
      </c>
      <c r="F67" s="160" t="s">
        <v>45</v>
      </c>
    </row>
    <row r="68" spans="1:6" x14ac:dyDescent="0.3">
      <c r="A68" s="159">
        <v>43298.395833333336</v>
      </c>
      <c r="B68">
        <v>2.68</v>
      </c>
      <c r="C68">
        <v>22</v>
      </c>
      <c r="D68" s="159">
        <v>44227.4375</v>
      </c>
      <c r="E68" s="160" t="s">
        <v>44</v>
      </c>
      <c r="F68" s="160" t="s">
        <v>45</v>
      </c>
    </row>
    <row r="69" spans="1:6" x14ac:dyDescent="0.3">
      <c r="A69" s="159">
        <v>43298.416666666664</v>
      </c>
      <c r="B69">
        <v>3.41</v>
      </c>
      <c r="C69">
        <v>23</v>
      </c>
      <c r="D69" s="159">
        <v>44227.458333333336</v>
      </c>
      <c r="E69" s="160" t="s">
        <v>44</v>
      </c>
      <c r="F69" s="160" t="s">
        <v>45</v>
      </c>
    </row>
    <row r="70" spans="1:6" x14ac:dyDescent="0.3">
      <c r="A70" s="159">
        <v>43298.4375</v>
      </c>
      <c r="B70">
        <v>3.35</v>
      </c>
      <c r="C70">
        <v>24</v>
      </c>
      <c r="D70" s="159">
        <v>44227.479166666664</v>
      </c>
      <c r="E70" s="160" t="s">
        <v>44</v>
      </c>
      <c r="F70" s="160" t="s">
        <v>45</v>
      </c>
    </row>
    <row r="71" spans="1:6" x14ac:dyDescent="0.3">
      <c r="A71" s="159">
        <v>43298.458333333336</v>
      </c>
      <c r="B71">
        <v>3.28</v>
      </c>
      <c r="C71">
        <v>25</v>
      </c>
      <c r="D71" s="159">
        <v>44227.5</v>
      </c>
      <c r="E71" s="160" t="s">
        <v>44</v>
      </c>
      <c r="F71" s="160" t="s">
        <v>45</v>
      </c>
    </row>
    <row r="72" spans="1:6" x14ac:dyDescent="0.3">
      <c r="A72" s="159">
        <v>43298.479166666664</v>
      </c>
      <c r="B72">
        <v>2.8</v>
      </c>
      <c r="C72">
        <v>26</v>
      </c>
      <c r="D72" s="159">
        <v>44227.520833333336</v>
      </c>
      <c r="E72" s="160" t="s">
        <v>44</v>
      </c>
      <c r="F72" s="160" t="s">
        <v>45</v>
      </c>
    </row>
    <row r="73" spans="1:6" x14ac:dyDescent="0.3">
      <c r="A73" s="159">
        <v>43298.5</v>
      </c>
      <c r="B73">
        <v>2.31</v>
      </c>
      <c r="C73">
        <v>27</v>
      </c>
      <c r="D73" s="159">
        <v>44227.541666666664</v>
      </c>
      <c r="E73" s="160" t="s">
        <v>44</v>
      </c>
      <c r="F73" s="160" t="s">
        <v>45</v>
      </c>
    </row>
    <row r="74" spans="1:6" x14ac:dyDescent="0.3">
      <c r="A74" s="159">
        <v>43298.520833333336</v>
      </c>
      <c r="B74">
        <v>2.63</v>
      </c>
      <c r="C74">
        <v>28</v>
      </c>
      <c r="D74" s="159">
        <v>44227.5625</v>
      </c>
      <c r="E74" s="160" t="s">
        <v>44</v>
      </c>
      <c r="F74" s="160" t="s">
        <v>45</v>
      </c>
    </row>
    <row r="75" spans="1:6" x14ac:dyDescent="0.3">
      <c r="A75" s="159">
        <v>43298.541666666664</v>
      </c>
      <c r="B75">
        <v>2.73</v>
      </c>
      <c r="C75">
        <v>29</v>
      </c>
      <c r="D75" s="159">
        <v>44227.583333333336</v>
      </c>
      <c r="E75" s="160" t="s">
        <v>44</v>
      </c>
      <c r="F75" s="160" t="s">
        <v>45</v>
      </c>
    </row>
    <row r="76" spans="1:6" x14ac:dyDescent="0.3">
      <c r="A76" s="159">
        <v>43298.5625</v>
      </c>
      <c r="B76">
        <v>2.9</v>
      </c>
      <c r="C76">
        <v>30</v>
      </c>
      <c r="D76" s="159">
        <v>44227.604166666664</v>
      </c>
      <c r="E76" s="160" t="s">
        <v>44</v>
      </c>
      <c r="F76" s="160" t="s">
        <v>45</v>
      </c>
    </row>
    <row r="77" spans="1:6" x14ac:dyDescent="0.3">
      <c r="A77" s="159">
        <v>43298.583333333336</v>
      </c>
      <c r="B77">
        <v>3.39</v>
      </c>
      <c r="C77">
        <v>31</v>
      </c>
      <c r="D77" s="159">
        <v>44227.625</v>
      </c>
      <c r="E77" s="160" t="s">
        <v>44</v>
      </c>
      <c r="F77" s="160" t="s">
        <v>45</v>
      </c>
    </row>
    <row r="78" spans="1:6" x14ac:dyDescent="0.3">
      <c r="A78" s="159">
        <v>43298.604166666664</v>
      </c>
      <c r="B78">
        <v>2.96</v>
      </c>
      <c r="C78">
        <v>32</v>
      </c>
      <c r="D78" s="159">
        <v>44227.645833333336</v>
      </c>
      <c r="E78" s="160" t="s">
        <v>44</v>
      </c>
      <c r="F78" s="160" t="s">
        <v>45</v>
      </c>
    </row>
    <row r="79" spans="1:6" x14ac:dyDescent="0.3">
      <c r="A79" s="159">
        <v>43298.625</v>
      </c>
      <c r="B79">
        <v>3.32</v>
      </c>
      <c r="C79">
        <v>33</v>
      </c>
      <c r="D79" s="159">
        <v>44227.666666666664</v>
      </c>
      <c r="E79" s="160" t="s">
        <v>44</v>
      </c>
      <c r="F79" s="160" t="s">
        <v>45</v>
      </c>
    </row>
    <row r="80" spans="1:6" x14ac:dyDescent="0.3">
      <c r="A80" s="159">
        <v>43298.645833333336</v>
      </c>
      <c r="B80">
        <v>2.1</v>
      </c>
      <c r="C80">
        <v>34</v>
      </c>
      <c r="D80" s="159">
        <v>44227.6875</v>
      </c>
      <c r="E80" s="160" t="s">
        <v>44</v>
      </c>
      <c r="F80" s="160" t="s">
        <v>45</v>
      </c>
    </row>
    <row r="81" spans="1:6" x14ac:dyDescent="0.3">
      <c r="A81" s="159">
        <v>43298.666666666664</v>
      </c>
      <c r="B81">
        <v>1.84</v>
      </c>
      <c r="C81">
        <v>35</v>
      </c>
      <c r="D81" s="159">
        <v>44227.708333333336</v>
      </c>
      <c r="E81" s="160" t="s">
        <v>44</v>
      </c>
      <c r="F81" s="160" t="s">
        <v>45</v>
      </c>
    </row>
    <row r="82" spans="1:6" x14ac:dyDescent="0.3">
      <c r="A82" s="159">
        <v>43298.6875</v>
      </c>
      <c r="B82">
        <v>1.9</v>
      </c>
      <c r="C82">
        <v>36</v>
      </c>
      <c r="D82" s="159">
        <v>44227.729166666664</v>
      </c>
      <c r="E82" s="160" t="s">
        <v>44</v>
      </c>
      <c r="F82" s="160" t="s">
        <v>45</v>
      </c>
    </row>
    <row r="83" spans="1:6" x14ac:dyDescent="0.3">
      <c r="A83" s="159">
        <v>43298.708333333336</v>
      </c>
      <c r="B83">
        <v>0.99</v>
      </c>
      <c r="C83">
        <v>37</v>
      </c>
      <c r="D83" s="159">
        <v>44227.75</v>
      </c>
      <c r="E83" s="160" t="s">
        <v>44</v>
      </c>
      <c r="F83" s="160" t="s">
        <v>45</v>
      </c>
    </row>
    <row r="84" spans="1:6" x14ac:dyDescent="0.3">
      <c r="A84" s="159">
        <v>43298.729166666664</v>
      </c>
      <c r="B84">
        <v>0.64</v>
      </c>
      <c r="C84">
        <v>38</v>
      </c>
      <c r="D84" s="159">
        <v>44227.770833333336</v>
      </c>
      <c r="E84" s="160" t="s">
        <v>44</v>
      </c>
      <c r="F84" s="160" t="s">
        <v>45</v>
      </c>
    </row>
    <row r="85" spans="1:6" x14ac:dyDescent="0.3">
      <c r="A85" s="159">
        <v>43298.75</v>
      </c>
      <c r="B85">
        <v>0.31</v>
      </c>
      <c r="C85">
        <v>39</v>
      </c>
      <c r="D85" s="159">
        <v>44227.791666666664</v>
      </c>
      <c r="E85" s="160" t="s">
        <v>44</v>
      </c>
      <c r="F85" s="160" t="s">
        <v>45</v>
      </c>
    </row>
    <row r="86" spans="1:6" x14ac:dyDescent="0.3">
      <c r="A86" s="159">
        <v>43298.770833333336</v>
      </c>
      <c r="B86">
        <v>0.18</v>
      </c>
      <c r="C86">
        <v>40</v>
      </c>
      <c r="D86" s="159">
        <v>44227.8125</v>
      </c>
      <c r="E86" s="160" t="s">
        <v>44</v>
      </c>
      <c r="F86" s="160" t="s">
        <v>45</v>
      </c>
    </row>
    <row r="87" spans="1:6" x14ac:dyDescent="0.3">
      <c r="A87" s="159">
        <v>43298.791666666664</v>
      </c>
      <c r="B87">
        <v>0.11</v>
      </c>
      <c r="C87">
        <v>41</v>
      </c>
      <c r="D87" s="159">
        <v>44227.833333333336</v>
      </c>
      <c r="E87" s="160" t="s">
        <v>44</v>
      </c>
      <c r="F87" s="160" t="s">
        <v>45</v>
      </c>
    </row>
    <row r="88" spans="1:6" x14ac:dyDescent="0.3">
      <c r="A88" s="159">
        <v>43298.8125</v>
      </c>
      <c r="B88">
        <v>0.04</v>
      </c>
      <c r="C88">
        <v>42</v>
      </c>
      <c r="D88" s="159">
        <v>44227.854166666664</v>
      </c>
      <c r="E88" s="160" t="s">
        <v>44</v>
      </c>
      <c r="F88" s="160" t="s">
        <v>45</v>
      </c>
    </row>
    <row r="89" spans="1:6" x14ac:dyDescent="0.3">
      <c r="A89" s="159">
        <v>43298.833333333336</v>
      </c>
      <c r="B89">
        <v>0</v>
      </c>
      <c r="C89">
        <v>43</v>
      </c>
      <c r="D89" s="159">
        <v>44227.875</v>
      </c>
      <c r="E89" s="160" t="s">
        <v>44</v>
      </c>
      <c r="F89" s="160" t="s">
        <v>45</v>
      </c>
    </row>
    <row r="90" spans="1:6" x14ac:dyDescent="0.3">
      <c r="A90" s="159">
        <v>43298.854166666664</v>
      </c>
      <c r="B90">
        <v>0</v>
      </c>
      <c r="C90">
        <v>44</v>
      </c>
      <c r="D90" s="159">
        <v>44227.895833333336</v>
      </c>
      <c r="E90" s="160" t="s">
        <v>44</v>
      </c>
      <c r="F90" s="160" t="s">
        <v>45</v>
      </c>
    </row>
    <row r="91" spans="1:6" x14ac:dyDescent="0.3">
      <c r="A91" s="159">
        <v>43298.875</v>
      </c>
      <c r="B91">
        <v>0</v>
      </c>
      <c r="C91">
        <v>45</v>
      </c>
      <c r="D91" s="159">
        <v>44227.916666666664</v>
      </c>
      <c r="E91" s="160" t="s">
        <v>44</v>
      </c>
      <c r="F91" s="160" t="s">
        <v>45</v>
      </c>
    </row>
    <row r="92" spans="1:6" x14ac:dyDescent="0.3">
      <c r="A92" s="159">
        <v>43298.895833333336</v>
      </c>
      <c r="B92">
        <v>0</v>
      </c>
      <c r="C92">
        <v>46</v>
      </c>
      <c r="D92" s="159">
        <v>44227.9375</v>
      </c>
      <c r="E92" s="160" t="s">
        <v>44</v>
      </c>
      <c r="F92" s="160" t="s">
        <v>45</v>
      </c>
    </row>
    <row r="93" spans="1:6" x14ac:dyDescent="0.3">
      <c r="A93" s="159">
        <v>43298.916666666664</v>
      </c>
      <c r="B93">
        <v>0</v>
      </c>
      <c r="C93">
        <v>47</v>
      </c>
      <c r="D93" s="159">
        <v>44227.958333333336</v>
      </c>
      <c r="E93" s="160" t="s">
        <v>44</v>
      </c>
      <c r="F93" s="160" t="s">
        <v>45</v>
      </c>
    </row>
    <row r="94" spans="1:6" x14ac:dyDescent="0.3">
      <c r="A94" s="159">
        <v>43298.9375</v>
      </c>
      <c r="B94">
        <v>0</v>
      </c>
      <c r="C94">
        <v>48</v>
      </c>
      <c r="D94" s="159">
        <v>44227.979166666664</v>
      </c>
      <c r="E94" s="160" t="s">
        <v>44</v>
      </c>
      <c r="F94" s="160" t="s">
        <v>45</v>
      </c>
    </row>
    <row r="95" spans="1:6" x14ac:dyDescent="0.3">
      <c r="A95" s="159">
        <v>43298.958333333336</v>
      </c>
      <c r="B95">
        <v>0</v>
      </c>
      <c r="C95">
        <v>1</v>
      </c>
      <c r="D95" s="159">
        <v>44227</v>
      </c>
      <c r="E95" s="160" t="s">
        <v>44</v>
      </c>
      <c r="F95" s="160" t="s">
        <v>45</v>
      </c>
    </row>
    <row r="96" spans="1:6" x14ac:dyDescent="0.3">
      <c r="A96" s="159">
        <v>43298.979166666664</v>
      </c>
      <c r="B96">
        <v>0</v>
      </c>
      <c r="C96">
        <v>2</v>
      </c>
      <c r="D96" s="159">
        <v>44227.020833333336</v>
      </c>
      <c r="E96" s="160" t="s">
        <v>44</v>
      </c>
      <c r="F96" s="160" t="s">
        <v>45</v>
      </c>
    </row>
    <row r="97" spans="1:6" x14ac:dyDescent="0.3">
      <c r="A97" s="159">
        <v>43299</v>
      </c>
      <c r="B97">
        <v>0</v>
      </c>
      <c r="C97">
        <v>3</v>
      </c>
      <c r="D97" s="159">
        <v>44227.041666666664</v>
      </c>
      <c r="E97" s="160" t="s">
        <v>44</v>
      </c>
      <c r="F97" s="160" t="s">
        <v>45</v>
      </c>
    </row>
    <row r="98" spans="1:6" x14ac:dyDescent="0.3">
      <c r="A98" s="159">
        <v>43299.020833333336</v>
      </c>
      <c r="B98">
        <v>0</v>
      </c>
      <c r="C98">
        <v>4</v>
      </c>
      <c r="D98" s="159">
        <v>44227.0625</v>
      </c>
      <c r="E98" s="160" t="s">
        <v>44</v>
      </c>
      <c r="F98" s="160" t="s">
        <v>45</v>
      </c>
    </row>
    <row r="99" spans="1:6" x14ac:dyDescent="0.3">
      <c r="A99" s="159">
        <v>43299.041666666664</v>
      </c>
      <c r="B99">
        <v>0</v>
      </c>
      <c r="C99">
        <v>5</v>
      </c>
      <c r="D99" s="159">
        <v>44227.083333333336</v>
      </c>
      <c r="E99" s="160" t="s">
        <v>44</v>
      </c>
      <c r="F99" s="160" t="s">
        <v>45</v>
      </c>
    </row>
    <row r="100" spans="1:6" x14ac:dyDescent="0.3">
      <c r="A100" s="159">
        <v>43299.0625</v>
      </c>
      <c r="B100">
        <v>0</v>
      </c>
      <c r="C100">
        <v>6</v>
      </c>
      <c r="D100" s="159">
        <v>44227.104166666664</v>
      </c>
      <c r="E100" s="160" t="s">
        <v>44</v>
      </c>
      <c r="F100" s="160" t="s">
        <v>45</v>
      </c>
    </row>
    <row r="101" spans="1:6" x14ac:dyDescent="0.3">
      <c r="A101" s="159">
        <v>43299.083333333336</v>
      </c>
      <c r="B101">
        <v>0</v>
      </c>
      <c r="C101">
        <v>7</v>
      </c>
      <c r="D101" s="159">
        <v>44227.125</v>
      </c>
      <c r="E101" s="160" t="s">
        <v>44</v>
      </c>
      <c r="F101" s="160" t="s">
        <v>45</v>
      </c>
    </row>
    <row r="102" spans="1:6" x14ac:dyDescent="0.3">
      <c r="A102" s="159">
        <v>43299.104166666664</v>
      </c>
      <c r="B102">
        <v>0</v>
      </c>
      <c r="C102">
        <v>8</v>
      </c>
      <c r="D102" s="159">
        <v>44227.145833333336</v>
      </c>
      <c r="E102" s="160" t="s">
        <v>44</v>
      </c>
      <c r="F102" s="160" t="s">
        <v>45</v>
      </c>
    </row>
    <row r="103" spans="1:6" x14ac:dyDescent="0.3">
      <c r="A103" s="159">
        <v>43299.125</v>
      </c>
      <c r="B103">
        <v>0</v>
      </c>
      <c r="C103">
        <v>9</v>
      </c>
      <c r="D103" s="159">
        <v>44227.166666666664</v>
      </c>
      <c r="E103" s="160" t="s">
        <v>44</v>
      </c>
      <c r="F103" s="160" t="s">
        <v>45</v>
      </c>
    </row>
    <row r="104" spans="1:6" x14ac:dyDescent="0.3">
      <c r="A104" s="159">
        <v>43299.145833333336</v>
      </c>
      <c r="B104">
        <v>0</v>
      </c>
      <c r="C104">
        <v>10</v>
      </c>
      <c r="D104" s="159">
        <v>44227.1875</v>
      </c>
      <c r="E104" s="160" t="s">
        <v>44</v>
      </c>
      <c r="F104" s="160" t="s">
        <v>45</v>
      </c>
    </row>
    <row r="105" spans="1:6" x14ac:dyDescent="0.3">
      <c r="A105" s="159">
        <v>43299.166666666664</v>
      </c>
      <c r="B105">
        <v>0</v>
      </c>
      <c r="C105">
        <v>11</v>
      </c>
      <c r="D105" s="159">
        <v>44227.208333333336</v>
      </c>
      <c r="E105" s="160" t="s">
        <v>44</v>
      </c>
      <c r="F105" s="160" t="s">
        <v>45</v>
      </c>
    </row>
    <row r="106" spans="1:6" x14ac:dyDescent="0.3">
      <c r="A106" s="159">
        <v>43299.1875</v>
      </c>
      <c r="B106">
        <v>0.01</v>
      </c>
      <c r="C106">
        <v>12</v>
      </c>
      <c r="D106" s="159">
        <v>44227.229166666664</v>
      </c>
      <c r="E106" s="160" t="s">
        <v>44</v>
      </c>
      <c r="F106" s="160" t="s">
        <v>45</v>
      </c>
    </row>
    <row r="107" spans="1:6" x14ac:dyDescent="0.3">
      <c r="A107" s="159">
        <v>43299.208333333336</v>
      </c>
      <c r="B107">
        <v>7.0000000000000007E-2</v>
      </c>
      <c r="C107">
        <v>13</v>
      </c>
      <c r="D107" s="159">
        <v>44227.25</v>
      </c>
      <c r="E107" s="160" t="s">
        <v>44</v>
      </c>
      <c r="F107" s="160" t="s">
        <v>45</v>
      </c>
    </row>
    <row r="108" spans="1:6" x14ac:dyDescent="0.3">
      <c r="A108" s="159">
        <v>43299.229166666664</v>
      </c>
      <c r="B108">
        <v>0.18</v>
      </c>
      <c r="C108">
        <v>14</v>
      </c>
      <c r="D108" s="159">
        <v>44227.270833333336</v>
      </c>
      <c r="E108" s="160" t="s">
        <v>44</v>
      </c>
      <c r="F108" s="160" t="s">
        <v>45</v>
      </c>
    </row>
    <row r="109" spans="1:6" x14ac:dyDescent="0.3">
      <c r="A109" s="159">
        <v>43299.25</v>
      </c>
      <c r="B109">
        <v>0.27</v>
      </c>
      <c r="C109">
        <v>15</v>
      </c>
      <c r="D109" s="159">
        <v>44227.291666666664</v>
      </c>
      <c r="E109" s="160" t="s">
        <v>44</v>
      </c>
      <c r="F109" s="160" t="s">
        <v>45</v>
      </c>
    </row>
    <row r="110" spans="1:6" x14ac:dyDescent="0.3">
      <c r="A110" s="159">
        <v>43299.270833333336</v>
      </c>
      <c r="B110">
        <v>0.53</v>
      </c>
      <c r="C110">
        <v>16</v>
      </c>
      <c r="D110" s="159">
        <v>44227.3125</v>
      </c>
      <c r="E110" s="160" t="s">
        <v>44</v>
      </c>
      <c r="F110" s="160" t="s">
        <v>45</v>
      </c>
    </row>
    <row r="111" spans="1:6" x14ac:dyDescent="0.3">
      <c r="A111" s="159">
        <v>43299.291666666664</v>
      </c>
      <c r="B111">
        <v>0.57999999999999996</v>
      </c>
      <c r="C111">
        <v>17</v>
      </c>
      <c r="D111" s="159">
        <v>44227.333333333336</v>
      </c>
      <c r="E111" s="160" t="s">
        <v>44</v>
      </c>
      <c r="F111" s="160" t="s">
        <v>45</v>
      </c>
    </row>
    <row r="112" spans="1:6" x14ac:dyDescent="0.3">
      <c r="A112" s="159">
        <v>43299.3125</v>
      </c>
      <c r="B112">
        <v>0.64</v>
      </c>
      <c r="C112">
        <v>18</v>
      </c>
      <c r="D112" s="159">
        <v>44227.354166666664</v>
      </c>
      <c r="E112" s="160" t="s">
        <v>44</v>
      </c>
      <c r="F112" s="160" t="s">
        <v>45</v>
      </c>
    </row>
    <row r="113" spans="1:6" x14ac:dyDescent="0.3">
      <c r="A113" s="159">
        <v>43299.333333333336</v>
      </c>
      <c r="B113">
        <v>0.43</v>
      </c>
      <c r="C113">
        <v>19</v>
      </c>
      <c r="D113" s="159">
        <v>44227.375</v>
      </c>
      <c r="E113" s="160" t="s">
        <v>44</v>
      </c>
      <c r="F113" s="160" t="s">
        <v>45</v>
      </c>
    </row>
    <row r="114" spans="1:6" x14ac:dyDescent="0.3">
      <c r="A114" s="159">
        <v>43299.354166666664</v>
      </c>
      <c r="B114">
        <v>0.67</v>
      </c>
      <c r="C114">
        <v>20</v>
      </c>
      <c r="D114" s="159">
        <v>44227.395833333336</v>
      </c>
      <c r="E114" s="160" t="s">
        <v>44</v>
      </c>
      <c r="F114" s="160" t="s">
        <v>45</v>
      </c>
    </row>
    <row r="115" spans="1:6" x14ac:dyDescent="0.3">
      <c r="A115" s="159">
        <v>43299.375</v>
      </c>
      <c r="B115">
        <v>0.99</v>
      </c>
      <c r="C115">
        <v>21</v>
      </c>
      <c r="D115" s="159">
        <v>44227.416666666664</v>
      </c>
      <c r="E115" s="160" t="s">
        <v>44</v>
      </c>
      <c r="F115" s="160" t="s">
        <v>45</v>
      </c>
    </row>
    <row r="116" spans="1:6" x14ac:dyDescent="0.3">
      <c r="A116" s="159">
        <v>43299.395833333336</v>
      </c>
      <c r="B116">
        <v>1.55</v>
      </c>
      <c r="C116">
        <v>22</v>
      </c>
      <c r="D116" s="159">
        <v>44227.4375</v>
      </c>
      <c r="E116" s="160" t="s">
        <v>44</v>
      </c>
      <c r="F116" s="160" t="s">
        <v>45</v>
      </c>
    </row>
    <row r="117" spans="1:6" x14ac:dyDescent="0.3">
      <c r="A117" s="159">
        <v>43299.416666666664</v>
      </c>
      <c r="B117">
        <v>1.41</v>
      </c>
      <c r="C117">
        <v>23</v>
      </c>
      <c r="D117" s="159">
        <v>44227.458333333336</v>
      </c>
      <c r="E117" s="160" t="s">
        <v>44</v>
      </c>
      <c r="F117" s="160" t="s">
        <v>45</v>
      </c>
    </row>
    <row r="118" spans="1:6" x14ac:dyDescent="0.3">
      <c r="A118" s="159">
        <v>43299.4375</v>
      </c>
      <c r="B118">
        <v>1.1299999999999999</v>
      </c>
      <c r="C118">
        <v>24</v>
      </c>
      <c r="D118" s="159">
        <v>44227.479166666664</v>
      </c>
      <c r="E118" s="160" t="s">
        <v>44</v>
      </c>
      <c r="F118" s="160" t="s">
        <v>45</v>
      </c>
    </row>
    <row r="119" spans="1:6" x14ac:dyDescent="0.3">
      <c r="A119" s="159">
        <v>43299.458333333336</v>
      </c>
      <c r="B119">
        <v>1.33</v>
      </c>
      <c r="C119">
        <v>25</v>
      </c>
      <c r="D119" s="159">
        <v>44227.5</v>
      </c>
      <c r="E119" s="160" t="s">
        <v>44</v>
      </c>
      <c r="F119" s="160" t="s">
        <v>45</v>
      </c>
    </row>
    <row r="120" spans="1:6" x14ac:dyDescent="0.3">
      <c r="A120" s="159">
        <v>43299.479166666664</v>
      </c>
      <c r="B120">
        <v>1.9</v>
      </c>
      <c r="C120">
        <v>26</v>
      </c>
      <c r="D120" s="159">
        <v>44227.520833333336</v>
      </c>
      <c r="E120" s="160" t="s">
        <v>44</v>
      </c>
      <c r="F120" s="160" t="s">
        <v>45</v>
      </c>
    </row>
    <row r="121" spans="1:6" x14ac:dyDescent="0.3">
      <c r="A121" s="159">
        <v>43299.5</v>
      </c>
      <c r="B121">
        <v>2.1800000000000002</v>
      </c>
      <c r="C121">
        <v>27</v>
      </c>
      <c r="D121" s="159">
        <v>44227.541666666664</v>
      </c>
      <c r="E121" s="160" t="s">
        <v>44</v>
      </c>
      <c r="F121" s="160" t="s">
        <v>45</v>
      </c>
    </row>
    <row r="122" spans="1:6" x14ac:dyDescent="0.3">
      <c r="A122" s="159">
        <v>43299.520833333336</v>
      </c>
      <c r="B122">
        <v>2.46</v>
      </c>
      <c r="C122">
        <v>28</v>
      </c>
      <c r="D122" s="159">
        <v>44227.5625</v>
      </c>
      <c r="E122" s="160" t="s">
        <v>44</v>
      </c>
      <c r="F122" s="160" t="s">
        <v>45</v>
      </c>
    </row>
    <row r="123" spans="1:6" x14ac:dyDescent="0.3">
      <c r="A123" s="159">
        <v>43299.541666666664</v>
      </c>
      <c r="B123">
        <v>2.2200000000000002</v>
      </c>
      <c r="C123">
        <v>29</v>
      </c>
      <c r="D123" s="159">
        <v>44227.583333333336</v>
      </c>
      <c r="E123" s="160" t="s">
        <v>44</v>
      </c>
      <c r="F123" s="160" t="s">
        <v>45</v>
      </c>
    </row>
    <row r="124" spans="1:6" x14ac:dyDescent="0.3">
      <c r="A124" s="159">
        <v>43299.5625</v>
      </c>
      <c r="B124">
        <v>2.02</v>
      </c>
      <c r="C124">
        <v>30</v>
      </c>
      <c r="D124" s="159">
        <v>44227.604166666664</v>
      </c>
      <c r="E124" s="160" t="s">
        <v>44</v>
      </c>
      <c r="F124" s="160" t="s">
        <v>45</v>
      </c>
    </row>
    <row r="125" spans="1:6" x14ac:dyDescent="0.3">
      <c r="A125" s="159">
        <v>43299.583333333336</v>
      </c>
      <c r="B125">
        <v>2.2200000000000002</v>
      </c>
      <c r="C125">
        <v>31</v>
      </c>
      <c r="D125" s="159">
        <v>44227.625</v>
      </c>
      <c r="E125" s="160" t="s">
        <v>44</v>
      </c>
      <c r="F125" s="160" t="s">
        <v>45</v>
      </c>
    </row>
    <row r="126" spans="1:6" x14ac:dyDescent="0.3">
      <c r="A126" s="159">
        <v>43299.604166666664</v>
      </c>
      <c r="B126">
        <v>2.23</v>
      </c>
      <c r="C126">
        <v>32</v>
      </c>
      <c r="D126" s="159">
        <v>44227.645833333336</v>
      </c>
      <c r="E126" s="160" t="s">
        <v>44</v>
      </c>
      <c r="F126" s="160" t="s">
        <v>45</v>
      </c>
    </row>
    <row r="127" spans="1:6" x14ac:dyDescent="0.3">
      <c r="A127" s="159">
        <v>43299.625</v>
      </c>
      <c r="B127">
        <v>2.27</v>
      </c>
      <c r="C127">
        <v>33</v>
      </c>
      <c r="D127" s="159">
        <v>44227.666666666664</v>
      </c>
      <c r="E127" s="160" t="s">
        <v>44</v>
      </c>
      <c r="F127" s="160" t="s">
        <v>45</v>
      </c>
    </row>
    <row r="128" spans="1:6" x14ac:dyDescent="0.3">
      <c r="A128" s="159">
        <v>43299.645833333336</v>
      </c>
      <c r="B128">
        <v>1.81</v>
      </c>
      <c r="C128">
        <v>34</v>
      </c>
      <c r="D128" s="159">
        <v>44227.6875</v>
      </c>
      <c r="E128" s="160" t="s">
        <v>44</v>
      </c>
      <c r="F128" s="160" t="s">
        <v>45</v>
      </c>
    </row>
    <row r="129" spans="1:6" x14ac:dyDescent="0.3">
      <c r="A129" s="159">
        <v>43299.666666666664</v>
      </c>
      <c r="B129">
        <v>1.43</v>
      </c>
      <c r="C129">
        <v>35</v>
      </c>
      <c r="D129" s="159">
        <v>44227.708333333336</v>
      </c>
      <c r="E129" s="160" t="s">
        <v>44</v>
      </c>
      <c r="F129" s="160" t="s">
        <v>45</v>
      </c>
    </row>
    <row r="130" spans="1:6" x14ac:dyDescent="0.3">
      <c r="A130" s="159">
        <v>43299.6875</v>
      </c>
      <c r="B130">
        <v>1.5</v>
      </c>
      <c r="C130">
        <v>36</v>
      </c>
      <c r="D130" s="159">
        <v>44227.729166666664</v>
      </c>
      <c r="E130" s="160" t="s">
        <v>44</v>
      </c>
      <c r="F130" s="160" t="s">
        <v>45</v>
      </c>
    </row>
    <row r="131" spans="1:6" x14ac:dyDescent="0.3">
      <c r="A131" s="159">
        <v>43299.708333333336</v>
      </c>
      <c r="B131">
        <v>1.1599999999999999</v>
      </c>
      <c r="C131">
        <v>37</v>
      </c>
      <c r="D131" s="159">
        <v>44227.75</v>
      </c>
      <c r="E131" s="160" t="s">
        <v>44</v>
      </c>
      <c r="F131" s="160" t="s">
        <v>45</v>
      </c>
    </row>
    <row r="132" spans="1:6" x14ac:dyDescent="0.3">
      <c r="A132" s="159">
        <v>43299.729166666664</v>
      </c>
      <c r="B132">
        <v>1.07</v>
      </c>
      <c r="C132">
        <v>38</v>
      </c>
      <c r="D132" s="159">
        <v>44227.770833333336</v>
      </c>
      <c r="E132" s="160" t="s">
        <v>44</v>
      </c>
      <c r="F132" s="160" t="s">
        <v>45</v>
      </c>
    </row>
    <row r="133" spans="1:6" x14ac:dyDescent="0.3">
      <c r="A133" s="159">
        <v>43299.75</v>
      </c>
      <c r="B133">
        <v>0.69</v>
      </c>
      <c r="C133">
        <v>39</v>
      </c>
      <c r="D133" s="159">
        <v>44227.791666666664</v>
      </c>
      <c r="E133" s="160" t="s">
        <v>44</v>
      </c>
      <c r="F133" s="160" t="s">
        <v>45</v>
      </c>
    </row>
    <row r="134" spans="1:6" x14ac:dyDescent="0.3">
      <c r="A134" s="159">
        <v>43299.770833333336</v>
      </c>
      <c r="B134">
        <v>0.4</v>
      </c>
      <c r="C134">
        <v>40</v>
      </c>
      <c r="D134" s="159">
        <v>44227.8125</v>
      </c>
      <c r="E134" s="160" t="s">
        <v>44</v>
      </c>
      <c r="F134" s="160" t="s">
        <v>45</v>
      </c>
    </row>
    <row r="135" spans="1:6" x14ac:dyDescent="0.3">
      <c r="A135" s="159">
        <v>43299.791666666664</v>
      </c>
      <c r="B135">
        <v>0.19</v>
      </c>
      <c r="C135">
        <v>41</v>
      </c>
      <c r="D135" s="159">
        <v>44227.833333333336</v>
      </c>
      <c r="E135" s="160" t="s">
        <v>44</v>
      </c>
      <c r="F135" s="160" t="s">
        <v>45</v>
      </c>
    </row>
    <row r="136" spans="1:6" x14ac:dyDescent="0.3">
      <c r="A136" s="159">
        <v>43299.8125</v>
      </c>
      <c r="B136">
        <v>0.05</v>
      </c>
      <c r="C136">
        <v>42</v>
      </c>
      <c r="D136" s="159">
        <v>44227.854166666664</v>
      </c>
      <c r="E136" s="160" t="s">
        <v>44</v>
      </c>
      <c r="F136" s="160" t="s">
        <v>45</v>
      </c>
    </row>
    <row r="137" spans="1:6" x14ac:dyDescent="0.3">
      <c r="A137" s="159">
        <v>43299.833333333336</v>
      </c>
      <c r="B137">
        <v>0.01</v>
      </c>
      <c r="C137">
        <v>43</v>
      </c>
      <c r="D137" s="159">
        <v>44227.875</v>
      </c>
      <c r="E137" s="160" t="s">
        <v>44</v>
      </c>
      <c r="F137" s="160" t="s">
        <v>45</v>
      </c>
    </row>
    <row r="138" spans="1:6" x14ac:dyDescent="0.3">
      <c r="A138" s="159">
        <v>43299.854166666664</v>
      </c>
      <c r="B138">
        <v>0</v>
      </c>
      <c r="C138">
        <v>44</v>
      </c>
      <c r="D138" s="159">
        <v>44227.895833333336</v>
      </c>
      <c r="E138" s="160" t="s">
        <v>44</v>
      </c>
      <c r="F138" s="160" t="s">
        <v>45</v>
      </c>
    </row>
    <row r="139" spans="1:6" x14ac:dyDescent="0.3">
      <c r="A139" s="159">
        <v>43299.875</v>
      </c>
      <c r="B139">
        <v>0</v>
      </c>
      <c r="C139">
        <v>45</v>
      </c>
      <c r="D139" s="159">
        <v>44227.916666666664</v>
      </c>
      <c r="E139" s="160" t="s">
        <v>44</v>
      </c>
      <c r="F139" s="160" t="s">
        <v>45</v>
      </c>
    </row>
    <row r="140" spans="1:6" x14ac:dyDescent="0.3">
      <c r="A140" s="159">
        <v>43299.895833333336</v>
      </c>
      <c r="B140">
        <v>0</v>
      </c>
      <c r="C140">
        <v>46</v>
      </c>
      <c r="D140" s="159">
        <v>44227.9375</v>
      </c>
      <c r="E140" s="160" t="s">
        <v>44</v>
      </c>
      <c r="F140" s="160" t="s">
        <v>45</v>
      </c>
    </row>
    <row r="141" spans="1:6" x14ac:dyDescent="0.3">
      <c r="A141" s="159">
        <v>43299.916666666664</v>
      </c>
      <c r="B141">
        <v>0</v>
      </c>
      <c r="C141">
        <v>47</v>
      </c>
      <c r="D141" s="159">
        <v>44227.958333333336</v>
      </c>
      <c r="E141" s="160" t="s">
        <v>44</v>
      </c>
      <c r="F141" s="160" t="s">
        <v>45</v>
      </c>
    </row>
    <row r="142" spans="1:6" x14ac:dyDescent="0.3">
      <c r="A142" s="159">
        <v>43299.9375</v>
      </c>
      <c r="B142">
        <v>0</v>
      </c>
      <c r="C142">
        <v>48</v>
      </c>
      <c r="D142" s="159">
        <v>44227.979166666664</v>
      </c>
      <c r="E142" s="160" t="s">
        <v>44</v>
      </c>
      <c r="F142" s="160" t="s">
        <v>45</v>
      </c>
    </row>
    <row r="143" spans="1:6" x14ac:dyDescent="0.3">
      <c r="A143" s="159">
        <v>43299.958333333336</v>
      </c>
      <c r="B143">
        <v>0</v>
      </c>
      <c r="C143">
        <v>1</v>
      </c>
      <c r="D143" s="159">
        <v>44227</v>
      </c>
      <c r="E143" s="160" t="s">
        <v>44</v>
      </c>
      <c r="F143" s="160" t="s">
        <v>45</v>
      </c>
    </row>
    <row r="144" spans="1:6" x14ac:dyDescent="0.3">
      <c r="A144" s="159">
        <v>43299.979166666664</v>
      </c>
      <c r="B144">
        <v>0</v>
      </c>
      <c r="C144">
        <v>2</v>
      </c>
      <c r="D144" s="159">
        <v>44227.020833333336</v>
      </c>
      <c r="E144" s="160" t="s">
        <v>44</v>
      </c>
      <c r="F144" s="160" t="s">
        <v>45</v>
      </c>
    </row>
    <row r="145" spans="1:6" x14ac:dyDescent="0.3">
      <c r="A145" s="159">
        <v>43300</v>
      </c>
      <c r="B145">
        <v>0</v>
      </c>
      <c r="C145">
        <v>3</v>
      </c>
      <c r="D145" s="159">
        <v>44227.041666666664</v>
      </c>
      <c r="E145" s="160" t="s">
        <v>44</v>
      </c>
      <c r="F145" s="160" t="s">
        <v>45</v>
      </c>
    </row>
    <row r="146" spans="1:6" x14ac:dyDescent="0.3">
      <c r="A146" s="159">
        <v>43300.020833333336</v>
      </c>
      <c r="B146">
        <v>0</v>
      </c>
      <c r="C146">
        <v>4</v>
      </c>
      <c r="D146" s="159">
        <v>44227.0625</v>
      </c>
      <c r="E146" s="160" t="s">
        <v>44</v>
      </c>
      <c r="F146" s="160" t="s">
        <v>45</v>
      </c>
    </row>
    <row r="147" spans="1:6" x14ac:dyDescent="0.3">
      <c r="A147" s="159">
        <v>43300.041666666664</v>
      </c>
      <c r="B147">
        <v>0</v>
      </c>
      <c r="C147">
        <v>5</v>
      </c>
      <c r="D147" s="159">
        <v>44227.083333333336</v>
      </c>
      <c r="E147" s="160" t="s">
        <v>44</v>
      </c>
      <c r="F147" s="160" t="s">
        <v>45</v>
      </c>
    </row>
    <row r="148" spans="1:6" x14ac:dyDescent="0.3">
      <c r="A148" s="159">
        <v>43300.0625</v>
      </c>
      <c r="B148">
        <v>0</v>
      </c>
      <c r="C148">
        <v>6</v>
      </c>
      <c r="D148" s="159">
        <v>44227.104166666664</v>
      </c>
      <c r="E148" s="160" t="s">
        <v>44</v>
      </c>
      <c r="F148" s="160" t="s">
        <v>45</v>
      </c>
    </row>
    <row r="149" spans="1:6" x14ac:dyDescent="0.3">
      <c r="A149" s="159">
        <v>43300.083333333336</v>
      </c>
      <c r="B149">
        <v>0</v>
      </c>
      <c r="C149">
        <v>7</v>
      </c>
      <c r="D149" s="159">
        <v>44227.125</v>
      </c>
      <c r="E149" s="160" t="s">
        <v>44</v>
      </c>
      <c r="F149" s="160" t="s">
        <v>45</v>
      </c>
    </row>
    <row r="150" spans="1:6" x14ac:dyDescent="0.3">
      <c r="A150" s="159">
        <v>43300.104166666664</v>
      </c>
      <c r="B150">
        <v>0</v>
      </c>
      <c r="C150">
        <v>8</v>
      </c>
      <c r="D150" s="159">
        <v>44227.145833333336</v>
      </c>
      <c r="E150" s="160" t="s">
        <v>44</v>
      </c>
      <c r="F150" s="160" t="s">
        <v>45</v>
      </c>
    </row>
    <row r="151" spans="1:6" x14ac:dyDescent="0.3">
      <c r="A151" s="159">
        <v>43300.125</v>
      </c>
      <c r="B151">
        <v>0</v>
      </c>
      <c r="C151">
        <v>9</v>
      </c>
      <c r="D151" s="159">
        <v>44227.166666666664</v>
      </c>
      <c r="E151" s="160" t="s">
        <v>44</v>
      </c>
      <c r="F151" s="160" t="s">
        <v>45</v>
      </c>
    </row>
    <row r="152" spans="1:6" x14ac:dyDescent="0.3">
      <c r="A152" s="159">
        <v>43300.145833333336</v>
      </c>
      <c r="B152">
        <v>0</v>
      </c>
      <c r="C152">
        <v>10</v>
      </c>
      <c r="D152" s="159">
        <v>44227.1875</v>
      </c>
      <c r="E152" s="160" t="s">
        <v>44</v>
      </c>
      <c r="F152" s="160" t="s">
        <v>45</v>
      </c>
    </row>
    <row r="153" spans="1:6" x14ac:dyDescent="0.3">
      <c r="A153" s="159">
        <v>43300.166666666664</v>
      </c>
      <c r="B153">
        <v>0</v>
      </c>
      <c r="C153">
        <v>11</v>
      </c>
      <c r="D153" s="159">
        <v>44227.208333333336</v>
      </c>
      <c r="E153" s="160" t="s">
        <v>44</v>
      </c>
      <c r="F153" s="160" t="s">
        <v>45</v>
      </c>
    </row>
    <row r="154" spans="1:6" x14ac:dyDescent="0.3">
      <c r="A154" s="159">
        <v>43300.1875</v>
      </c>
      <c r="B154">
        <v>0.02</v>
      </c>
      <c r="C154">
        <v>12</v>
      </c>
      <c r="D154" s="159">
        <v>44227.229166666664</v>
      </c>
      <c r="E154" s="160" t="s">
        <v>44</v>
      </c>
      <c r="F154" s="160" t="s">
        <v>45</v>
      </c>
    </row>
    <row r="155" spans="1:6" x14ac:dyDescent="0.3">
      <c r="A155" s="159">
        <v>43300.208333333336</v>
      </c>
      <c r="B155">
        <v>0.1</v>
      </c>
      <c r="C155">
        <v>13</v>
      </c>
      <c r="D155" s="159">
        <v>44227.25</v>
      </c>
      <c r="E155" s="160" t="s">
        <v>44</v>
      </c>
      <c r="F155" s="160" t="s">
        <v>45</v>
      </c>
    </row>
    <row r="156" spans="1:6" x14ac:dyDescent="0.3">
      <c r="A156" s="159">
        <v>43300.229166666664</v>
      </c>
      <c r="B156">
        <v>0.23</v>
      </c>
      <c r="C156">
        <v>14</v>
      </c>
      <c r="D156" s="159">
        <v>44227.270833333336</v>
      </c>
      <c r="E156" s="160" t="s">
        <v>44</v>
      </c>
      <c r="F156" s="160" t="s">
        <v>45</v>
      </c>
    </row>
    <row r="157" spans="1:6" x14ac:dyDescent="0.3">
      <c r="A157" s="159">
        <v>43300.25</v>
      </c>
      <c r="B157">
        <v>0.52</v>
      </c>
      <c r="C157">
        <v>15</v>
      </c>
      <c r="D157" s="159">
        <v>44227.291666666664</v>
      </c>
      <c r="E157" s="160" t="s">
        <v>44</v>
      </c>
      <c r="F157" s="160" t="s">
        <v>45</v>
      </c>
    </row>
    <row r="158" spans="1:6" x14ac:dyDescent="0.3">
      <c r="A158" s="159">
        <v>43300.270833333336</v>
      </c>
      <c r="B158">
        <v>0.75</v>
      </c>
      <c r="C158">
        <v>16</v>
      </c>
      <c r="D158" s="159">
        <v>44227.3125</v>
      </c>
      <c r="E158" s="160" t="s">
        <v>44</v>
      </c>
      <c r="F158" s="160" t="s">
        <v>45</v>
      </c>
    </row>
    <row r="159" spans="1:6" x14ac:dyDescent="0.3">
      <c r="A159" s="159">
        <v>43300.291666666664</v>
      </c>
      <c r="B159">
        <v>1.1599999999999999</v>
      </c>
      <c r="C159">
        <v>17</v>
      </c>
      <c r="D159" s="159">
        <v>44227.333333333336</v>
      </c>
      <c r="E159" s="160" t="s">
        <v>44</v>
      </c>
      <c r="F159" s="160" t="s">
        <v>45</v>
      </c>
    </row>
    <row r="160" spans="1:6" x14ac:dyDescent="0.3">
      <c r="A160" s="159">
        <v>43300.3125</v>
      </c>
      <c r="B160">
        <v>0.85</v>
      </c>
      <c r="C160">
        <v>18</v>
      </c>
      <c r="D160" s="159">
        <v>44227.354166666664</v>
      </c>
      <c r="E160" s="160" t="s">
        <v>44</v>
      </c>
      <c r="F160" s="160" t="s">
        <v>45</v>
      </c>
    </row>
    <row r="161" spans="1:6" x14ac:dyDescent="0.3">
      <c r="A161" s="159">
        <v>43300.333333333336</v>
      </c>
      <c r="B161">
        <v>1.34</v>
      </c>
      <c r="C161">
        <v>19</v>
      </c>
      <c r="D161" s="159">
        <v>44227.375</v>
      </c>
      <c r="E161" s="160" t="s">
        <v>44</v>
      </c>
      <c r="F161" s="160" t="s">
        <v>45</v>
      </c>
    </row>
    <row r="162" spans="1:6" x14ac:dyDescent="0.3">
      <c r="A162" s="159">
        <v>43300.354166666664</v>
      </c>
      <c r="B162">
        <v>2.2000000000000002</v>
      </c>
      <c r="C162">
        <v>20</v>
      </c>
      <c r="D162" s="159">
        <v>44227.395833333336</v>
      </c>
      <c r="E162" s="160" t="s">
        <v>44</v>
      </c>
      <c r="F162" s="160" t="s">
        <v>45</v>
      </c>
    </row>
    <row r="163" spans="1:6" x14ac:dyDescent="0.3">
      <c r="A163" s="159">
        <v>43300.375</v>
      </c>
      <c r="B163">
        <v>2.81</v>
      </c>
      <c r="C163">
        <v>21</v>
      </c>
      <c r="D163" s="159">
        <v>44227.416666666664</v>
      </c>
      <c r="E163" s="160" t="s">
        <v>44</v>
      </c>
      <c r="F163" s="160" t="s">
        <v>45</v>
      </c>
    </row>
    <row r="164" spans="1:6" x14ac:dyDescent="0.3">
      <c r="A164" s="159">
        <v>43300.395833333336</v>
      </c>
      <c r="B164">
        <v>3.17</v>
      </c>
      <c r="C164">
        <v>22</v>
      </c>
      <c r="D164" s="159">
        <v>44227.4375</v>
      </c>
      <c r="E164" s="160" t="s">
        <v>44</v>
      </c>
      <c r="F164" s="160" t="s">
        <v>45</v>
      </c>
    </row>
    <row r="165" spans="1:6" x14ac:dyDescent="0.3">
      <c r="A165" s="159">
        <v>43300.416666666664</v>
      </c>
      <c r="B165">
        <v>3.35</v>
      </c>
      <c r="C165">
        <v>23</v>
      </c>
      <c r="D165" s="159">
        <v>44227.458333333336</v>
      </c>
      <c r="E165" s="160" t="s">
        <v>44</v>
      </c>
      <c r="F165" s="160" t="s">
        <v>45</v>
      </c>
    </row>
    <row r="166" spans="1:6" x14ac:dyDescent="0.3">
      <c r="A166" s="159">
        <v>43300.4375</v>
      </c>
      <c r="B166">
        <v>3.62</v>
      </c>
      <c r="C166">
        <v>24</v>
      </c>
      <c r="D166" s="159">
        <v>44227.479166666664</v>
      </c>
      <c r="E166" s="160" t="s">
        <v>44</v>
      </c>
      <c r="F166" s="160" t="s">
        <v>45</v>
      </c>
    </row>
    <row r="167" spans="1:6" x14ac:dyDescent="0.3">
      <c r="A167" s="159">
        <v>43300.458333333336</v>
      </c>
      <c r="B167">
        <v>3.76</v>
      </c>
      <c r="C167">
        <v>25</v>
      </c>
      <c r="D167" s="159">
        <v>44227.5</v>
      </c>
      <c r="E167" s="160" t="s">
        <v>44</v>
      </c>
      <c r="F167" s="160" t="s">
        <v>45</v>
      </c>
    </row>
    <row r="168" spans="1:6" x14ac:dyDescent="0.3">
      <c r="A168" s="159">
        <v>43300.479166666664</v>
      </c>
      <c r="B168">
        <v>3.79</v>
      </c>
      <c r="C168">
        <v>26</v>
      </c>
      <c r="D168" s="159">
        <v>44227.520833333336</v>
      </c>
      <c r="E168" s="160" t="s">
        <v>44</v>
      </c>
      <c r="F168" s="160" t="s">
        <v>45</v>
      </c>
    </row>
    <row r="169" spans="1:6" x14ac:dyDescent="0.3">
      <c r="A169" s="159">
        <v>43300.5</v>
      </c>
      <c r="B169">
        <v>3.8</v>
      </c>
      <c r="C169">
        <v>27</v>
      </c>
      <c r="D169" s="159">
        <v>44227.541666666664</v>
      </c>
      <c r="E169" s="160" t="s">
        <v>44</v>
      </c>
      <c r="F169" s="160" t="s">
        <v>45</v>
      </c>
    </row>
    <row r="170" spans="1:6" x14ac:dyDescent="0.3">
      <c r="A170" s="159">
        <v>43300.520833333336</v>
      </c>
      <c r="B170">
        <v>3.74</v>
      </c>
      <c r="C170">
        <v>28</v>
      </c>
      <c r="D170" s="159">
        <v>44227.5625</v>
      </c>
      <c r="E170" s="160" t="s">
        <v>44</v>
      </c>
      <c r="F170" s="160" t="s">
        <v>45</v>
      </c>
    </row>
    <row r="171" spans="1:6" x14ac:dyDescent="0.3">
      <c r="A171" s="159">
        <v>43300.541666666664</v>
      </c>
      <c r="B171">
        <v>3.8</v>
      </c>
      <c r="C171">
        <v>29</v>
      </c>
      <c r="D171" s="159">
        <v>44227.583333333336</v>
      </c>
      <c r="E171" s="160" t="s">
        <v>44</v>
      </c>
      <c r="F171" s="160" t="s">
        <v>45</v>
      </c>
    </row>
    <row r="172" spans="1:6" x14ac:dyDescent="0.3">
      <c r="A172" s="159">
        <v>43300.5625</v>
      </c>
      <c r="B172">
        <v>3.79</v>
      </c>
      <c r="C172">
        <v>30</v>
      </c>
      <c r="D172" s="159">
        <v>44227.604166666664</v>
      </c>
      <c r="E172" s="160" t="s">
        <v>44</v>
      </c>
      <c r="F172" s="160" t="s">
        <v>45</v>
      </c>
    </row>
    <row r="173" spans="1:6" x14ac:dyDescent="0.3">
      <c r="A173" s="159">
        <v>43300.583333333336</v>
      </c>
      <c r="B173">
        <v>3.68</v>
      </c>
      <c r="C173">
        <v>31</v>
      </c>
      <c r="D173" s="159">
        <v>44227.625</v>
      </c>
      <c r="E173" s="160" t="s">
        <v>44</v>
      </c>
      <c r="F173" s="160" t="s">
        <v>45</v>
      </c>
    </row>
    <row r="174" spans="1:6" x14ac:dyDescent="0.3">
      <c r="A174" s="159">
        <v>43300.604166666664</v>
      </c>
      <c r="B174">
        <v>3.49</v>
      </c>
      <c r="C174">
        <v>32</v>
      </c>
      <c r="D174" s="159">
        <v>44227.645833333336</v>
      </c>
      <c r="E174" s="160" t="s">
        <v>44</v>
      </c>
      <c r="F174" s="160" t="s">
        <v>45</v>
      </c>
    </row>
    <row r="175" spans="1:6" x14ac:dyDescent="0.3">
      <c r="A175" s="159">
        <v>43300.625</v>
      </c>
      <c r="B175">
        <v>3.22</v>
      </c>
      <c r="C175">
        <v>33</v>
      </c>
      <c r="D175" s="159">
        <v>44227.666666666664</v>
      </c>
      <c r="E175" s="160" t="s">
        <v>44</v>
      </c>
      <c r="F175" s="160" t="s">
        <v>45</v>
      </c>
    </row>
    <row r="176" spans="1:6" x14ac:dyDescent="0.3">
      <c r="A176" s="159">
        <v>43300.645833333336</v>
      </c>
      <c r="B176">
        <v>2.88</v>
      </c>
      <c r="C176">
        <v>34</v>
      </c>
      <c r="D176" s="159">
        <v>44227.6875</v>
      </c>
      <c r="E176" s="160" t="s">
        <v>44</v>
      </c>
      <c r="F176" s="160" t="s">
        <v>45</v>
      </c>
    </row>
    <row r="177" spans="1:6" x14ac:dyDescent="0.3">
      <c r="A177" s="159">
        <v>43300.666666666664</v>
      </c>
      <c r="B177">
        <v>2.4900000000000002</v>
      </c>
      <c r="C177">
        <v>35</v>
      </c>
      <c r="D177" s="159">
        <v>44227.708333333336</v>
      </c>
      <c r="E177" s="160" t="s">
        <v>44</v>
      </c>
      <c r="F177" s="160" t="s">
        <v>45</v>
      </c>
    </row>
    <row r="178" spans="1:6" x14ac:dyDescent="0.3">
      <c r="A178" s="159">
        <v>43300.6875</v>
      </c>
      <c r="B178">
        <v>1.98</v>
      </c>
      <c r="C178">
        <v>36</v>
      </c>
      <c r="D178" s="159">
        <v>44227.729166666664</v>
      </c>
      <c r="E178" s="160" t="s">
        <v>44</v>
      </c>
      <c r="F178" s="160" t="s">
        <v>45</v>
      </c>
    </row>
    <row r="179" spans="1:6" x14ac:dyDescent="0.3">
      <c r="A179" s="159">
        <v>43300.708333333336</v>
      </c>
      <c r="B179">
        <v>1.03</v>
      </c>
      <c r="C179">
        <v>37</v>
      </c>
      <c r="D179" s="159">
        <v>44227.75</v>
      </c>
      <c r="E179" s="160" t="s">
        <v>44</v>
      </c>
      <c r="F179" s="160" t="s">
        <v>45</v>
      </c>
    </row>
    <row r="180" spans="1:6" x14ac:dyDescent="0.3">
      <c r="A180" s="159">
        <v>43300.729166666664</v>
      </c>
      <c r="B180">
        <v>0.94</v>
      </c>
      <c r="C180">
        <v>38</v>
      </c>
      <c r="D180" s="159">
        <v>44227.770833333336</v>
      </c>
      <c r="E180" s="160" t="s">
        <v>44</v>
      </c>
      <c r="F180" s="160" t="s">
        <v>45</v>
      </c>
    </row>
    <row r="181" spans="1:6" x14ac:dyDescent="0.3">
      <c r="A181" s="159">
        <v>43300.75</v>
      </c>
      <c r="B181">
        <v>0.8</v>
      </c>
      <c r="C181">
        <v>39</v>
      </c>
      <c r="D181" s="159">
        <v>44227.791666666664</v>
      </c>
      <c r="E181" s="160" t="s">
        <v>44</v>
      </c>
      <c r="F181" s="160" t="s">
        <v>45</v>
      </c>
    </row>
    <row r="182" spans="1:6" x14ac:dyDescent="0.3">
      <c r="A182" s="159">
        <v>43300.770833333336</v>
      </c>
      <c r="B182">
        <v>0.39</v>
      </c>
      <c r="C182">
        <v>40</v>
      </c>
      <c r="D182" s="159">
        <v>44227.8125</v>
      </c>
      <c r="E182" s="160" t="s">
        <v>44</v>
      </c>
      <c r="F182" s="160" t="s">
        <v>45</v>
      </c>
    </row>
    <row r="183" spans="1:6" x14ac:dyDescent="0.3">
      <c r="A183" s="159">
        <v>43300.791666666664</v>
      </c>
      <c r="B183">
        <v>0.18</v>
      </c>
      <c r="C183">
        <v>41</v>
      </c>
      <c r="D183" s="159">
        <v>44227.833333333336</v>
      </c>
      <c r="E183" s="160" t="s">
        <v>44</v>
      </c>
      <c r="F183" s="160" t="s">
        <v>45</v>
      </c>
    </row>
    <row r="184" spans="1:6" x14ac:dyDescent="0.3">
      <c r="A184" s="159">
        <v>43300.8125</v>
      </c>
      <c r="B184">
        <v>0.08</v>
      </c>
      <c r="C184">
        <v>42</v>
      </c>
      <c r="D184" s="159">
        <v>44227.854166666664</v>
      </c>
      <c r="E184" s="160" t="s">
        <v>44</v>
      </c>
      <c r="F184" s="160" t="s">
        <v>45</v>
      </c>
    </row>
    <row r="185" spans="1:6" x14ac:dyDescent="0.3">
      <c r="A185" s="159">
        <v>43300.833333333336</v>
      </c>
      <c r="B185">
        <v>0.01</v>
      </c>
      <c r="C185">
        <v>43</v>
      </c>
      <c r="D185" s="159">
        <v>44227.875</v>
      </c>
      <c r="E185" s="160" t="s">
        <v>44</v>
      </c>
      <c r="F185" s="160" t="s">
        <v>45</v>
      </c>
    </row>
    <row r="186" spans="1:6" x14ac:dyDescent="0.3">
      <c r="A186" s="159">
        <v>43300.854166666664</v>
      </c>
      <c r="B186">
        <v>0</v>
      </c>
      <c r="C186">
        <v>44</v>
      </c>
      <c r="D186" s="159">
        <v>44227.895833333336</v>
      </c>
      <c r="E186" s="160" t="s">
        <v>44</v>
      </c>
      <c r="F186" s="160" t="s">
        <v>45</v>
      </c>
    </row>
    <row r="187" spans="1:6" x14ac:dyDescent="0.3">
      <c r="A187" s="159">
        <v>43300.875</v>
      </c>
      <c r="B187">
        <v>0</v>
      </c>
      <c r="C187">
        <v>45</v>
      </c>
      <c r="D187" s="159">
        <v>44227.916666666664</v>
      </c>
      <c r="E187" s="160" t="s">
        <v>44</v>
      </c>
      <c r="F187" s="160" t="s">
        <v>45</v>
      </c>
    </row>
    <row r="188" spans="1:6" x14ac:dyDescent="0.3">
      <c r="A188" s="159">
        <v>43300.895833333336</v>
      </c>
      <c r="B188">
        <v>0</v>
      </c>
      <c r="C188">
        <v>46</v>
      </c>
      <c r="D188" s="159">
        <v>44227.9375</v>
      </c>
      <c r="E188" s="160" t="s">
        <v>44</v>
      </c>
      <c r="F188" s="160" t="s">
        <v>45</v>
      </c>
    </row>
    <row r="189" spans="1:6" x14ac:dyDescent="0.3">
      <c r="A189" s="159">
        <v>43300.916666666664</v>
      </c>
      <c r="B189">
        <v>0</v>
      </c>
      <c r="C189">
        <v>47</v>
      </c>
      <c r="D189" s="159">
        <v>44227.958333333336</v>
      </c>
      <c r="E189" s="160" t="s">
        <v>44</v>
      </c>
      <c r="F189" s="160" t="s">
        <v>45</v>
      </c>
    </row>
    <row r="190" spans="1:6" x14ac:dyDescent="0.3">
      <c r="A190" s="159">
        <v>43300.9375</v>
      </c>
      <c r="B190">
        <v>0</v>
      </c>
      <c r="C190">
        <v>48</v>
      </c>
      <c r="D190" s="159">
        <v>44227.979166666664</v>
      </c>
      <c r="E190" s="160" t="s">
        <v>44</v>
      </c>
      <c r="F190" s="160" t="s">
        <v>45</v>
      </c>
    </row>
    <row r="191" spans="1:6" x14ac:dyDescent="0.3">
      <c r="A191" s="159">
        <v>43300.958333333336</v>
      </c>
      <c r="B191">
        <v>0</v>
      </c>
      <c r="C191">
        <v>1</v>
      </c>
      <c r="D191" s="159">
        <v>44227</v>
      </c>
      <c r="E191" s="160" t="s">
        <v>44</v>
      </c>
      <c r="F191" s="160" t="s">
        <v>45</v>
      </c>
    </row>
    <row r="192" spans="1:6" x14ac:dyDescent="0.3">
      <c r="A192" s="159">
        <v>43300.979166666664</v>
      </c>
      <c r="B192">
        <v>0</v>
      </c>
      <c r="C192">
        <v>2</v>
      </c>
      <c r="D192" s="159">
        <v>44227.020833333336</v>
      </c>
      <c r="E192" s="160" t="s">
        <v>44</v>
      </c>
      <c r="F192" s="160" t="s">
        <v>45</v>
      </c>
    </row>
    <row r="193" spans="1:6" x14ac:dyDescent="0.3">
      <c r="A193" s="159">
        <v>43301</v>
      </c>
      <c r="B193">
        <v>0</v>
      </c>
      <c r="C193">
        <v>3</v>
      </c>
      <c r="D193" s="159">
        <v>44227.041666666664</v>
      </c>
      <c r="E193" s="160" t="s">
        <v>44</v>
      </c>
      <c r="F193" s="160" t="s">
        <v>45</v>
      </c>
    </row>
    <row r="194" spans="1:6" x14ac:dyDescent="0.3">
      <c r="A194" s="159">
        <v>43301.020833333336</v>
      </c>
      <c r="B194">
        <v>0</v>
      </c>
      <c r="C194">
        <v>4</v>
      </c>
      <c r="D194" s="159">
        <v>44227.0625</v>
      </c>
      <c r="E194" s="160" t="s">
        <v>44</v>
      </c>
      <c r="F194" s="160" t="s">
        <v>45</v>
      </c>
    </row>
    <row r="195" spans="1:6" x14ac:dyDescent="0.3">
      <c r="A195" s="159">
        <v>43301.041666666664</v>
      </c>
      <c r="B195">
        <v>0</v>
      </c>
      <c r="C195">
        <v>5</v>
      </c>
      <c r="D195" s="159">
        <v>44227.083333333336</v>
      </c>
      <c r="E195" s="160" t="s">
        <v>44</v>
      </c>
      <c r="F195" s="160" t="s">
        <v>45</v>
      </c>
    </row>
    <row r="196" spans="1:6" x14ac:dyDescent="0.3">
      <c r="A196" s="159">
        <v>43301.0625</v>
      </c>
      <c r="B196">
        <v>0</v>
      </c>
      <c r="C196">
        <v>6</v>
      </c>
      <c r="D196" s="159">
        <v>44227.104166666664</v>
      </c>
      <c r="E196" s="160" t="s">
        <v>44</v>
      </c>
      <c r="F196" s="160" t="s">
        <v>45</v>
      </c>
    </row>
    <row r="197" spans="1:6" x14ac:dyDescent="0.3">
      <c r="A197" s="159">
        <v>43301.083333333336</v>
      </c>
      <c r="B197">
        <v>0</v>
      </c>
      <c r="C197">
        <v>7</v>
      </c>
      <c r="D197" s="159">
        <v>44227.125</v>
      </c>
      <c r="E197" s="160" t="s">
        <v>44</v>
      </c>
      <c r="F197" s="160" t="s">
        <v>45</v>
      </c>
    </row>
    <row r="198" spans="1:6" x14ac:dyDescent="0.3">
      <c r="A198" s="159">
        <v>43301.104166666664</v>
      </c>
      <c r="B198">
        <v>0</v>
      </c>
      <c r="C198">
        <v>8</v>
      </c>
      <c r="D198" s="159">
        <v>44227.145833333336</v>
      </c>
      <c r="E198" s="160" t="s">
        <v>44</v>
      </c>
      <c r="F198" s="160" t="s">
        <v>45</v>
      </c>
    </row>
    <row r="199" spans="1:6" x14ac:dyDescent="0.3">
      <c r="A199" s="159">
        <v>43301.125</v>
      </c>
      <c r="B199">
        <v>0</v>
      </c>
      <c r="C199">
        <v>9</v>
      </c>
      <c r="D199" s="159">
        <v>44227.166666666664</v>
      </c>
      <c r="E199" s="160" t="s">
        <v>44</v>
      </c>
      <c r="F199" s="160" t="s">
        <v>45</v>
      </c>
    </row>
    <row r="200" spans="1:6" x14ac:dyDescent="0.3">
      <c r="A200" s="159">
        <v>43301.145833333336</v>
      </c>
      <c r="B200">
        <v>0</v>
      </c>
      <c r="C200">
        <v>10</v>
      </c>
      <c r="D200" s="159">
        <v>44227.1875</v>
      </c>
      <c r="E200" s="160" t="s">
        <v>44</v>
      </c>
      <c r="F200" s="160" t="s">
        <v>45</v>
      </c>
    </row>
    <row r="201" spans="1:6" x14ac:dyDescent="0.3">
      <c r="A201" s="159">
        <v>43301.166666666664</v>
      </c>
      <c r="B201">
        <v>0</v>
      </c>
      <c r="C201">
        <v>11</v>
      </c>
      <c r="D201" s="159">
        <v>44227.208333333336</v>
      </c>
      <c r="E201" s="160" t="s">
        <v>44</v>
      </c>
      <c r="F201" s="160" t="s">
        <v>45</v>
      </c>
    </row>
    <row r="202" spans="1:6" x14ac:dyDescent="0.3">
      <c r="A202" s="159">
        <v>43301.1875</v>
      </c>
      <c r="B202">
        <v>0.03</v>
      </c>
      <c r="C202">
        <v>12</v>
      </c>
      <c r="D202" s="159">
        <v>44227.229166666664</v>
      </c>
      <c r="E202" s="160" t="s">
        <v>44</v>
      </c>
      <c r="F202" s="160" t="s">
        <v>45</v>
      </c>
    </row>
    <row r="203" spans="1:6" x14ac:dyDescent="0.3">
      <c r="A203" s="159">
        <v>43301.208333333336</v>
      </c>
      <c r="B203">
        <v>0.1</v>
      </c>
      <c r="C203">
        <v>13</v>
      </c>
      <c r="D203" s="159">
        <v>44227.25</v>
      </c>
      <c r="E203" s="160" t="s">
        <v>44</v>
      </c>
      <c r="F203" s="160" t="s">
        <v>45</v>
      </c>
    </row>
    <row r="204" spans="1:6" x14ac:dyDescent="0.3">
      <c r="A204" s="159">
        <v>43301.229166666664</v>
      </c>
      <c r="B204">
        <v>0.19</v>
      </c>
      <c r="C204">
        <v>14</v>
      </c>
      <c r="D204" s="159">
        <v>44227.270833333336</v>
      </c>
      <c r="E204" s="160" t="s">
        <v>44</v>
      </c>
      <c r="F204" s="160" t="s">
        <v>45</v>
      </c>
    </row>
    <row r="205" spans="1:6" x14ac:dyDescent="0.3">
      <c r="A205" s="159">
        <v>43301.25</v>
      </c>
      <c r="B205">
        <v>0.36</v>
      </c>
      <c r="C205">
        <v>15</v>
      </c>
      <c r="D205" s="159">
        <v>44227.291666666664</v>
      </c>
      <c r="E205" s="160" t="s">
        <v>44</v>
      </c>
      <c r="F205" s="160" t="s">
        <v>45</v>
      </c>
    </row>
    <row r="206" spans="1:6" x14ac:dyDescent="0.3">
      <c r="A206" s="159">
        <v>43301.270833333336</v>
      </c>
      <c r="B206">
        <v>0.73</v>
      </c>
      <c r="C206">
        <v>16</v>
      </c>
      <c r="D206" s="159">
        <v>44227.3125</v>
      </c>
      <c r="E206" s="160" t="s">
        <v>44</v>
      </c>
      <c r="F206" s="160" t="s">
        <v>45</v>
      </c>
    </row>
    <row r="207" spans="1:6" x14ac:dyDescent="0.3">
      <c r="A207" s="159">
        <v>43301.291666666664</v>
      </c>
      <c r="B207">
        <v>1.28</v>
      </c>
      <c r="C207">
        <v>17</v>
      </c>
      <c r="D207" s="159">
        <v>44227.333333333336</v>
      </c>
      <c r="E207" s="160" t="s">
        <v>44</v>
      </c>
      <c r="F207" s="160" t="s">
        <v>45</v>
      </c>
    </row>
    <row r="208" spans="1:6" x14ac:dyDescent="0.3">
      <c r="A208" s="159">
        <v>43301.3125</v>
      </c>
      <c r="B208">
        <v>1.76</v>
      </c>
      <c r="C208">
        <v>18</v>
      </c>
      <c r="D208" s="159">
        <v>44227.354166666664</v>
      </c>
      <c r="E208" s="160" t="s">
        <v>44</v>
      </c>
      <c r="F208" s="160" t="s">
        <v>45</v>
      </c>
    </row>
    <row r="209" spans="1:6" x14ac:dyDescent="0.3">
      <c r="A209" s="159">
        <v>43301.333333333336</v>
      </c>
      <c r="B209">
        <v>1.42</v>
      </c>
      <c r="C209">
        <v>19</v>
      </c>
      <c r="D209" s="159">
        <v>44227.375</v>
      </c>
      <c r="E209" s="160" t="s">
        <v>44</v>
      </c>
      <c r="F209" s="160" t="s">
        <v>45</v>
      </c>
    </row>
    <row r="210" spans="1:6" x14ac:dyDescent="0.3">
      <c r="A210" s="159">
        <v>43301.354166666664</v>
      </c>
      <c r="B210">
        <v>1.45</v>
      </c>
      <c r="C210">
        <v>20</v>
      </c>
      <c r="D210" s="159">
        <v>44227.395833333336</v>
      </c>
      <c r="E210" s="160" t="s">
        <v>44</v>
      </c>
      <c r="F210" s="160" t="s">
        <v>45</v>
      </c>
    </row>
    <row r="211" spans="1:6" x14ac:dyDescent="0.3">
      <c r="A211" s="159">
        <v>43301.375</v>
      </c>
      <c r="B211">
        <v>2.5099999999999998</v>
      </c>
      <c r="C211">
        <v>21</v>
      </c>
      <c r="D211" s="159">
        <v>44227.416666666664</v>
      </c>
      <c r="E211" s="160" t="s">
        <v>44</v>
      </c>
      <c r="F211" s="160" t="s">
        <v>45</v>
      </c>
    </row>
    <row r="212" spans="1:6" x14ac:dyDescent="0.3">
      <c r="A212" s="159">
        <v>43301.395833333336</v>
      </c>
      <c r="B212">
        <v>3.32</v>
      </c>
      <c r="C212">
        <v>22</v>
      </c>
      <c r="D212" s="159">
        <v>44227.4375</v>
      </c>
      <c r="E212" s="160" t="s">
        <v>44</v>
      </c>
      <c r="F212" s="160" t="s">
        <v>45</v>
      </c>
    </row>
    <row r="213" spans="1:6" x14ac:dyDescent="0.3">
      <c r="A213" s="159">
        <v>43301.416666666664</v>
      </c>
      <c r="B213">
        <v>3.6</v>
      </c>
      <c r="C213">
        <v>23</v>
      </c>
      <c r="D213" s="159">
        <v>44227.458333333336</v>
      </c>
      <c r="E213" s="160" t="s">
        <v>44</v>
      </c>
      <c r="F213" s="160" t="s">
        <v>45</v>
      </c>
    </row>
    <row r="214" spans="1:6" x14ac:dyDescent="0.3">
      <c r="A214" s="159">
        <v>43301.4375</v>
      </c>
      <c r="B214">
        <v>3.76</v>
      </c>
      <c r="C214">
        <v>24</v>
      </c>
      <c r="D214" s="159">
        <v>44227.479166666664</v>
      </c>
      <c r="E214" s="160" t="s">
        <v>44</v>
      </c>
      <c r="F214" s="160" t="s">
        <v>45</v>
      </c>
    </row>
    <row r="215" spans="1:6" x14ac:dyDescent="0.3">
      <c r="A215" s="159">
        <v>43301.458333333336</v>
      </c>
      <c r="B215">
        <v>3.54</v>
      </c>
      <c r="C215">
        <v>25</v>
      </c>
      <c r="D215" s="159">
        <v>44227.5</v>
      </c>
      <c r="E215" s="160" t="s">
        <v>44</v>
      </c>
      <c r="F215" s="160" t="s">
        <v>45</v>
      </c>
    </row>
    <row r="216" spans="1:6" x14ac:dyDescent="0.3">
      <c r="A216" s="159">
        <v>43301.479166666664</v>
      </c>
      <c r="B216">
        <v>3.61</v>
      </c>
      <c r="C216">
        <v>26</v>
      </c>
      <c r="D216" s="159">
        <v>44227.520833333336</v>
      </c>
      <c r="E216" s="160" t="s">
        <v>44</v>
      </c>
      <c r="F216" s="160" t="s">
        <v>45</v>
      </c>
    </row>
    <row r="217" spans="1:6" x14ac:dyDescent="0.3">
      <c r="A217" s="159">
        <v>43301.5</v>
      </c>
      <c r="B217">
        <v>3.63</v>
      </c>
      <c r="C217">
        <v>27</v>
      </c>
      <c r="D217" s="159">
        <v>44227.541666666664</v>
      </c>
      <c r="E217" s="160" t="s">
        <v>44</v>
      </c>
      <c r="F217" s="160" t="s">
        <v>45</v>
      </c>
    </row>
    <row r="218" spans="1:6" x14ac:dyDescent="0.3">
      <c r="A218" s="159">
        <v>43301.520833333336</v>
      </c>
      <c r="B218">
        <v>3.78</v>
      </c>
      <c r="C218">
        <v>28</v>
      </c>
      <c r="D218" s="159">
        <v>44227.5625</v>
      </c>
      <c r="E218" s="160" t="s">
        <v>44</v>
      </c>
      <c r="F218" s="160" t="s">
        <v>45</v>
      </c>
    </row>
    <row r="219" spans="1:6" x14ac:dyDescent="0.3">
      <c r="A219" s="159">
        <v>43301.541666666664</v>
      </c>
      <c r="B219">
        <v>3.78</v>
      </c>
      <c r="C219">
        <v>29</v>
      </c>
      <c r="D219" s="159">
        <v>44227.583333333336</v>
      </c>
      <c r="E219" s="160" t="s">
        <v>44</v>
      </c>
      <c r="F219" s="160" t="s">
        <v>45</v>
      </c>
    </row>
    <row r="220" spans="1:6" x14ac:dyDescent="0.3">
      <c r="A220" s="159">
        <v>43301.5625</v>
      </c>
      <c r="B220">
        <v>3.73</v>
      </c>
      <c r="C220">
        <v>30</v>
      </c>
      <c r="D220" s="159">
        <v>44227.604166666664</v>
      </c>
      <c r="E220" s="160" t="s">
        <v>44</v>
      </c>
      <c r="F220" s="160" t="s">
        <v>45</v>
      </c>
    </row>
    <row r="221" spans="1:6" x14ac:dyDescent="0.3">
      <c r="A221" s="159">
        <v>43301.583333333336</v>
      </c>
      <c r="B221">
        <v>3.48</v>
      </c>
      <c r="C221">
        <v>31</v>
      </c>
      <c r="D221" s="159">
        <v>44227.625</v>
      </c>
      <c r="E221" s="160" t="s">
        <v>44</v>
      </c>
      <c r="F221" s="160" t="s">
        <v>45</v>
      </c>
    </row>
    <row r="222" spans="1:6" x14ac:dyDescent="0.3">
      <c r="A222" s="159">
        <v>43301.604166666664</v>
      </c>
      <c r="B222">
        <v>3.54</v>
      </c>
      <c r="C222">
        <v>32</v>
      </c>
      <c r="D222" s="159">
        <v>44227.645833333336</v>
      </c>
      <c r="E222" s="160" t="s">
        <v>44</v>
      </c>
      <c r="F222" s="160" t="s">
        <v>45</v>
      </c>
    </row>
    <row r="223" spans="1:6" x14ac:dyDescent="0.3">
      <c r="A223" s="159">
        <v>43301.625</v>
      </c>
      <c r="B223">
        <v>2.77</v>
      </c>
      <c r="C223">
        <v>33</v>
      </c>
      <c r="D223" s="159">
        <v>44227.666666666664</v>
      </c>
      <c r="E223" s="160" t="s">
        <v>44</v>
      </c>
      <c r="F223" s="160" t="s">
        <v>45</v>
      </c>
    </row>
    <row r="224" spans="1:6" x14ac:dyDescent="0.3">
      <c r="A224" s="159">
        <v>43301.645833333336</v>
      </c>
      <c r="B224">
        <v>2.84</v>
      </c>
      <c r="C224">
        <v>34</v>
      </c>
      <c r="D224" s="159">
        <v>44227.6875</v>
      </c>
      <c r="E224" s="160" t="s">
        <v>44</v>
      </c>
      <c r="F224" s="160" t="s">
        <v>45</v>
      </c>
    </row>
    <row r="225" spans="1:6" x14ac:dyDescent="0.3">
      <c r="A225" s="159">
        <v>43301.666666666664</v>
      </c>
      <c r="B225">
        <v>2.12</v>
      </c>
      <c r="C225">
        <v>35</v>
      </c>
      <c r="D225" s="159">
        <v>44227.708333333336</v>
      </c>
      <c r="E225" s="160" t="s">
        <v>44</v>
      </c>
      <c r="F225" s="160" t="s">
        <v>45</v>
      </c>
    </row>
    <row r="226" spans="1:6" x14ac:dyDescent="0.3">
      <c r="A226" s="159">
        <v>43301.6875</v>
      </c>
      <c r="B226">
        <v>1.67</v>
      </c>
      <c r="C226">
        <v>36</v>
      </c>
      <c r="D226" s="159">
        <v>44227.729166666664</v>
      </c>
      <c r="E226" s="160" t="s">
        <v>44</v>
      </c>
      <c r="F226" s="160" t="s">
        <v>45</v>
      </c>
    </row>
    <row r="227" spans="1:6" x14ac:dyDescent="0.3">
      <c r="A227" s="159">
        <v>43301.708333333336</v>
      </c>
      <c r="B227">
        <v>1.65</v>
      </c>
      <c r="C227">
        <v>37</v>
      </c>
      <c r="D227" s="159">
        <v>44227.75</v>
      </c>
      <c r="E227" s="160" t="s">
        <v>44</v>
      </c>
      <c r="F227" s="160" t="s">
        <v>45</v>
      </c>
    </row>
    <row r="228" spans="1:6" x14ac:dyDescent="0.3">
      <c r="A228" s="159">
        <v>43301.729166666664</v>
      </c>
      <c r="B228">
        <v>0.78</v>
      </c>
      <c r="C228">
        <v>38</v>
      </c>
      <c r="D228" s="159">
        <v>44227.770833333336</v>
      </c>
      <c r="E228" s="160" t="s">
        <v>44</v>
      </c>
      <c r="F228" s="160" t="s">
        <v>45</v>
      </c>
    </row>
    <row r="229" spans="1:6" x14ac:dyDescent="0.3">
      <c r="A229" s="159">
        <v>43301.75</v>
      </c>
      <c r="B229">
        <v>0.56999999999999995</v>
      </c>
      <c r="C229">
        <v>39</v>
      </c>
      <c r="D229" s="159">
        <v>44227.791666666664</v>
      </c>
      <c r="E229" s="160" t="s">
        <v>44</v>
      </c>
      <c r="F229" s="160" t="s">
        <v>45</v>
      </c>
    </row>
    <row r="230" spans="1:6" x14ac:dyDescent="0.3">
      <c r="A230" s="159">
        <v>43301.770833333336</v>
      </c>
      <c r="B230">
        <v>0.31</v>
      </c>
      <c r="C230">
        <v>40</v>
      </c>
      <c r="D230" s="159">
        <v>44227.8125</v>
      </c>
      <c r="E230" s="160" t="s">
        <v>44</v>
      </c>
      <c r="F230" s="160" t="s">
        <v>45</v>
      </c>
    </row>
    <row r="231" spans="1:6" x14ac:dyDescent="0.3">
      <c r="A231" s="159">
        <v>43301.791666666664</v>
      </c>
      <c r="B231">
        <v>0.12</v>
      </c>
      <c r="C231">
        <v>41</v>
      </c>
      <c r="D231" s="159">
        <v>44227.833333333336</v>
      </c>
      <c r="E231" s="160" t="s">
        <v>44</v>
      </c>
      <c r="F231" s="160" t="s">
        <v>45</v>
      </c>
    </row>
    <row r="232" spans="1:6" x14ac:dyDescent="0.3">
      <c r="A232" s="159">
        <v>43301.8125</v>
      </c>
      <c r="B232">
        <v>0.02</v>
      </c>
      <c r="C232">
        <v>42</v>
      </c>
      <c r="D232" s="159">
        <v>44227.854166666664</v>
      </c>
      <c r="E232" s="160" t="s">
        <v>44</v>
      </c>
      <c r="F232" s="160" t="s">
        <v>45</v>
      </c>
    </row>
    <row r="233" spans="1:6" x14ac:dyDescent="0.3">
      <c r="A233" s="159">
        <v>43301.833333333336</v>
      </c>
      <c r="B233">
        <v>0</v>
      </c>
      <c r="C233">
        <v>43</v>
      </c>
      <c r="D233" s="159">
        <v>44227.875</v>
      </c>
      <c r="E233" s="160" t="s">
        <v>44</v>
      </c>
      <c r="F233" s="160" t="s">
        <v>45</v>
      </c>
    </row>
    <row r="234" spans="1:6" x14ac:dyDescent="0.3">
      <c r="A234" s="159">
        <v>43301.854166666664</v>
      </c>
      <c r="B234">
        <v>0</v>
      </c>
      <c r="C234">
        <v>44</v>
      </c>
      <c r="D234" s="159">
        <v>44227.895833333336</v>
      </c>
      <c r="E234" s="160" t="s">
        <v>44</v>
      </c>
      <c r="F234" s="160" t="s">
        <v>45</v>
      </c>
    </row>
    <row r="235" spans="1:6" x14ac:dyDescent="0.3">
      <c r="A235" s="159">
        <v>43301.875</v>
      </c>
      <c r="B235">
        <v>0</v>
      </c>
      <c r="C235">
        <v>45</v>
      </c>
      <c r="D235" s="159">
        <v>44227.916666666664</v>
      </c>
      <c r="E235" s="160" t="s">
        <v>44</v>
      </c>
      <c r="F235" s="160" t="s">
        <v>45</v>
      </c>
    </row>
    <row r="236" spans="1:6" x14ac:dyDescent="0.3">
      <c r="A236" s="159">
        <v>43301.895833333336</v>
      </c>
      <c r="B236">
        <v>0</v>
      </c>
      <c r="C236">
        <v>46</v>
      </c>
      <c r="D236" s="159">
        <v>44227.9375</v>
      </c>
      <c r="E236" s="160" t="s">
        <v>44</v>
      </c>
      <c r="F236" s="160" t="s">
        <v>45</v>
      </c>
    </row>
    <row r="237" spans="1:6" x14ac:dyDescent="0.3">
      <c r="A237" s="159">
        <v>43301.916666666664</v>
      </c>
      <c r="B237">
        <v>0</v>
      </c>
      <c r="C237">
        <v>47</v>
      </c>
      <c r="D237" s="159">
        <v>44227.958333333336</v>
      </c>
      <c r="E237" s="160" t="s">
        <v>44</v>
      </c>
      <c r="F237" s="160" t="s">
        <v>45</v>
      </c>
    </row>
    <row r="238" spans="1:6" x14ac:dyDescent="0.3">
      <c r="A238" s="159">
        <v>43301.9375</v>
      </c>
      <c r="B238">
        <v>0</v>
      </c>
      <c r="C238">
        <v>48</v>
      </c>
      <c r="D238" s="159">
        <v>44227.979166666664</v>
      </c>
      <c r="E238" s="160" t="s">
        <v>44</v>
      </c>
      <c r="F238" s="160" t="s">
        <v>45</v>
      </c>
    </row>
    <row r="239" spans="1:6" x14ac:dyDescent="0.3">
      <c r="A239" s="159">
        <v>43301.958333333336</v>
      </c>
      <c r="B239">
        <v>0</v>
      </c>
      <c r="C239">
        <v>1</v>
      </c>
      <c r="D239" s="159">
        <v>44227</v>
      </c>
      <c r="E239" s="160" t="s">
        <v>44</v>
      </c>
      <c r="F239" s="160" t="s">
        <v>46</v>
      </c>
    </row>
    <row r="240" spans="1:6" x14ac:dyDescent="0.3">
      <c r="A240" s="159">
        <v>43301.979166666664</v>
      </c>
      <c r="B240">
        <v>0</v>
      </c>
      <c r="C240">
        <v>2</v>
      </c>
      <c r="D240" s="159">
        <v>44227.020833333336</v>
      </c>
      <c r="E240" s="160" t="s">
        <v>44</v>
      </c>
      <c r="F240" s="160" t="s">
        <v>46</v>
      </c>
    </row>
    <row r="241" spans="1:6" x14ac:dyDescent="0.3">
      <c r="A241" s="159">
        <v>43302</v>
      </c>
      <c r="B241">
        <v>0</v>
      </c>
      <c r="C241">
        <v>3</v>
      </c>
      <c r="D241" s="159">
        <v>44227.041666666664</v>
      </c>
      <c r="E241" s="160" t="s">
        <v>44</v>
      </c>
      <c r="F241" s="160" t="s">
        <v>46</v>
      </c>
    </row>
    <row r="242" spans="1:6" x14ac:dyDescent="0.3">
      <c r="A242" s="159">
        <v>43302.020833333336</v>
      </c>
      <c r="B242">
        <v>0</v>
      </c>
      <c r="C242">
        <v>4</v>
      </c>
      <c r="D242" s="159">
        <v>44227.0625</v>
      </c>
      <c r="E242" s="160" t="s">
        <v>44</v>
      </c>
      <c r="F242" s="160" t="s">
        <v>46</v>
      </c>
    </row>
    <row r="243" spans="1:6" x14ac:dyDescent="0.3">
      <c r="A243" s="159">
        <v>43302.041666666664</v>
      </c>
      <c r="B243">
        <v>0</v>
      </c>
      <c r="C243">
        <v>5</v>
      </c>
      <c r="D243" s="159">
        <v>44227.083333333336</v>
      </c>
      <c r="E243" s="160" t="s">
        <v>44</v>
      </c>
      <c r="F243" s="160" t="s">
        <v>46</v>
      </c>
    </row>
    <row r="244" spans="1:6" x14ac:dyDescent="0.3">
      <c r="A244" s="159">
        <v>43302.0625</v>
      </c>
      <c r="B244">
        <v>0</v>
      </c>
      <c r="C244">
        <v>6</v>
      </c>
      <c r="D244" s="159">
        <v>44227.104166666664</v>
      </c>
      <c r="E244" s="160" t="s">
        <v>44</v>
      </c>
      <c r="F244" s="160" t="s">
        <v>46</v>
      </c>
    </row>
    <row r="245" spans="1:6" x14ac:dyDescent="0.3">
      <c r="A245" s="159">
        <v>43302.083333333336</v>
      </c>
      <c r="B245">
        <v>0</v>
      </c>
      <c r="C245">
        <v>7</v>
      </c>
      <c r="D245" s="159">
        <v>44227.125</v>
      </c>
      <c r="E245" s="160" t="s">
        <v>44</v>
      </c>
      <c r="F245" s="160" t="s">
        <v>46</v>
      </c>
    </row>
    <row r="246" spans="1:6" x14ac:dyDescent="0.3">
      <c r="A246" s="159">
        <v>43302.104166666664</v>
      </c>
      <c r="B246">
        <v>0</v>
      </c>
      <c r="C246">
        <v>8</v>
      </c>
      <c r="D246" s="159">
        <v>44227.145833333336</v>
      </c>
      <c r="E246" s="160" t="s">
        <v>44</v>
      </c>
      <c r="F246" s="160" t="s">
        <v>46</v>
      </c>
    </row>
    <row r="247" spans="1:6" x14ac:dyDescent="0.3">
      <c r="A247" s="159">
        <v>43302.125</v>
      </c>
      <c r="B247">
        <v>0</v>
      </c>
      <c r="C247">
        <v>9</v>
      </c>
      <c r="D247" s="159">
        <v>44227.166666666664</v>
      </c>
      <c r="E247" s="160" t="s">
        <v>44</v>
      </c>
      <c r="F247" s="160" t="s">
        <v>46</v>
      </c>
    </row>
    <row r="248" spans="1:6" x14ac:dyDescent="0.3">
      <c r="A248" s="159">
        <v>43302.145833333336</v>
      </c>
      <c r="B248">
        <v>0</v>
      </c>
      <c r="C248">
        <v>10</v>
      </c>
      <c r="D248" s="159">
        <v>44227.1875</v>
      </c>
      <c r="E248" s="160" t="s">
        <v>44</v>
      </c>
      <c r="F248" s="160" t="s">
        <v>46</v>
      </c>
    </row>
    <row r="249" spans="1:6" x14ac:dyDescent="0.3">
      <c r="A249" s="159">
        <v>43302.166666666664</v>
      </c>
      <c r="B249">
        <v>0</v>
      </c>
      <c r="C249">
        <v>11</v>
      </c>
      <c r="D249" s="159">
        <v>44227.208333333336</v>
      </c>
      <c r="E249" s="160" t="s">
        <v>44</v>
      </c>
      <c r="F249" s="160" t="s">
        <v>46</v>
      </c>
    </row>
    <row r="250" spans="1:6" x14ac:dyDescent="0.3">
      <c r="A250" s="159">
        <v>43302.1875</v>
      </c>
      <c r="B250">
        <v>0</v>
      </c>
      <c r="C250">
        <v>12</v>
      </c>
      <c r="D250" s="159">
        <v>44227.229166666664</v>
      </c>
      <c r="E250" s="160" t="s">
        <v>44</v>
      </c>
      <c r="F250" s="160" t="s">
        <v>46</v>
      </c>
    </row>
    <row r="251" spans="1:6" x14ac:dyDescent="0.3">
      <c r="A251" s="159">
        <v>43302.208333333336</v>
      </c>
      <c r="B251">
        <v>0.1</v>
      </c>
      <c r="C251">
        <v>13</v>
      </c>
      <c r="D251" s="159">
        <v>44227.25</v>
      </c>
      <c r="E251" s="160" t="s">
        <v>44</v>
      </c>
      <c r="F251" s="160" t="s">
        <v>46</v>
      </c>
    </row>
    <row r="252" spans="1:6" x14ac:dyDescent="0.3">
      <c r="A252" s="159">
        <v>43302.229166666664</v>
      </c>
      <c r="B252">
        <v>0.15</v>
      </c>
      <c r="C252">
        <v>14</v>
      </c>
      <c r="D252" s="159">
        <v>44227.270833333336</v>
      </c>
      <c r="E252" s="160" t="s">
        <v>44</v>
      </c>
      <c r="F252" s="160" t="s">
        <v>46</v>
      </c>
    </row>
    <row r="253" spans="1:6" x14ac:dyDescent="0.3">
      <c r="A253" s="159">
        <v>43302.25</v>
      </c>
      <c r="B253">
        <v>0.13</v>
      </c>
      <c r="C253">
        <v>15</v>
      </c>
      <c r="D253" s="159">
        <v>44227.291666666664</v>
      </c>
      <c r="E253" s="160" t="s">
        <v>44</v>
      </c>
      <c r="F253" s="160" t="s">
        <v>46</v>
      </c>
    </row>
    <row r="254" spans="1:6" x14ac:dyDescent="0.3">
      <c r="A254" s="159">
        <v>43302.270833333336</v>
      </c>
      <c r="B254">
        <v>0.27</v>
      </c>
      <c r="C254">
        <v>16</v>
      </c>
      <c r="D254" s="159">
        <v>44227.3125</v>
      </c>
      <c r="E254" s="160" t="s">
        <v>44</v>
      </c>
      <c r="F254" s="160" t="s">
        <v>46</v>
      </c>
    </row>
    <row r="255" spans="1:6" x14ac:dyDescent="0.3">
      <c r="A255" s="159">
        <v>43302.291666666664</v>
      </c>
      <c r="B255">
        <v>0.59</v>
      </c>
      <c r="C255">
        <v>17</v>
      </c>
      <c r="D255" s="159">
        <v>44227.333333333336</v>
      </c>
      <c r="E255" s="160" t="s">
        <v>44</v>
      </c>
      <c r="F255" s="160" t="s">
        <v>46</v>
      </c>
    </row>
    <row r="256" spans="1:6" x14ac:dyDescent="0.3">
      <c r="A256" s="159">
        <v>43302.3125</v>
      </c>
      <c r="B256">
        <v>0.49</v>
      </c>
      <c r="C256">
        <v>18</v>
      </c>
      <c r="D256" s="159">
        <v>44227.354166666664</v>
      </c>
      <c r="E256" s="160" t="s">
        <v>44</v>
      </c>
      <c r="F256" s="160" t="s">
        <v>46</v>
      </c>
    </row>
    <row r="257" spans="1:6" x14ac:dyDescent="0.3">
      <c r="A257" s="159">
        <v>43302.333333333336</v>
      </c>
      <c r="B257">
        <v>0.72</v>
      </c>
      <c r="C257">
        <v>19</v>
      </c>
      <c r="D257" s="159">
        <v>44227.375</v>
      </c>
      <c r="E257" s="160" t="s">
        <v>44</v>
      </c>
      <c r="F257" s="160" t="s">
        <v>46</v>
      </c>
    </row>
    <row r="258" spans="1:6" x14ac:dyDescent="0.3">
      <c r="A258" s="159">
        <v>43302.354166666664</v>
      </c>
      <c r="B258">
        <v>1.29</v>
      </c>
      <c r="C258">
        <v>20</v>
      </c>
      <c r="D258" s="159">
        <v>44227.395833333336</v>
      </c>
      <c r="E258" s="160" t="s">
        <v>44</v>
      </c>
      <c r="F258" s="160" t="s">
        <v>46</v>
      </c>
    </row>
    <row r="259" spans="1:6" x14ac:dyDescent="0.3">
      <c r="A259" s="159">
        <v>43302.375</v>
      </c>
      <c r="B259">
        <v>1.63</v>
      </c>
      <c r="C259">
        <v>21</v>
      </c>
      <c r="D259" s="159">
        <v>44227.416666666664</v>
      </c>
      <c r="E259" s="160" t="s">
        <v>44</v>
      </c>
      <c r="F259" s="160" t="s">
        <v>46</v>
      </c>
    </row>
    <row r="260" spans="1:6" x14ac:dyDescent="0.3">
      <c r="A260" s="159">
        <v>43302.395833333336</v>
      </c>
      <c r="B260">
        <v>1.88</v>
      </c>
      <c r="C260">
        <v>22</v>
      </c>
      <c r="D260" s="159">
        <v>44227.4375</v>
      </c>
      <c r="E260" s="160" t="s">
        <v>44</v>
      </c>
      <c r="F260" s="160" t="s">
        <v>46</v>
      </c>
    </row>
    <row r="261" spans="1:6" x14ac:dyDescent="0.3">
      <c r="A261" s="159">
        <v>43302.416666666664</v>
      </c>
      <c r="B261">
        <v>2.21</v>
      </c>
      <c r="C261">
        <v>23</v>
      </c>
      <c r="D261" s="159">
        <v>44227.458333333336</v>
      </c>
      <c r="E261" s="160" t="s">
        <v>44</v>
      </c>
      <c r="F261" s="160" t="s">
        <v>46</v>
      </c>
    </row>
    <row r="262" spans="1:6" x14ac:dyDescent="0.3">
      <c r="A262" s="159">
        <v>43302.4375</v>
      </c>
      <c r="B262">
        <v>1.63</v>
      </c>
      <c r="C262">
        <v>24</v>
      </c>
      <c r="D262" s="159">
        <v>44227.479166666664</v>
      </c>
      <c r="E262" s="160" t="s">
        <v>44</v>
      </c>
      <c r="F262" s="160" t="s">
        <v>46</v>
      </c>
    </row>
    <row r="263" spans="1:6" x14ac:dyDescent="0.3">
      <c r="A263" s="159">
        <v>43302.458333333336</v>
      </c>
      <c r="B263">
        <v>2.15</v>
      </c>
      <c r="C263">
        <v>25</v>
      </c>
      <c r="D263" s="159">
        <v>44227.5</v>
      </c>
      <c r="E263" s="160" t="s">
        <v>44</v>
      </c>
      <c r="F263" s="160" t="s">
        <v>46</v>
      </c>
    </row>
    <row r="264" spans="1:6" x14ac:dyDescent="0.3">
      <c r="A264" s="159">
        <v>43302.479166666664</v>
      </c>
      <c r="B264">
        <v>3.05</v>
      </c>
      <c r="C264">
        <v>26</v>
      </c>
      <c r="D264" s="159">
        <v>44227.520833333336</v>
      </c>
      <c r="E264" s="160" t="s">
        <v>44</v>
      </c>
      <c r="F264" s="160" t="s">
        <v>46</v>
      </c>
    </row>
    <row r="265" spans="1:6" x14ac:dyDescent="0.3">
      <c r="A265" s="159">
        <v>43302.5</v>
      </c>
      <c r="B265">
        <v>2.5299999999999998</v>
      </c>
      <c r="C265">
        <v>27</v>
      </c>
      <c r="D265" s="159">
        <v>44227.541666666664</v>
      </c>
      <c r="E265" s="160" t="s">
        <v>44</v>
      </c>
      <c r="F265" s="160" t="s">
        <v>46</v>
      </c>
    </row>
    <row r="266" spans="1:6" x14ac:dyDescent="0.3">
      <c r="A266" s="159">
        <v>43302.520833333336</v>
      </c>
      <c r="B266">
        <v>3.62</v>
      </c>
      <c r="C266">
        <v>28</v>
      </c>
      <c r="D266" s="159">
        <v>44227.5625</v>
      </c>
      <c r="E266" s="160" t="s">
        <v>44</v>
      </c>
      <c r="F266" s="160" t="s">
        <v>46</v>
      </c>
    </row>
    <row r="267" spans="1:6" x14ac:dyDescent="0.3">
      <c r="A267" s="159">
        <v>43302.541666666664</v>
      </c>
      <c r="B267">
        <v>2.7</v>
      </c>
      <c r="C267">
        <v>29</v>
      </c>
      <c r="D267" s="159">
        <v>44227.583333333336</v>
      </c>
      <c r="E267" s="160" t="s">
        <v>44</v>
      </c>
      <c r="F267" s="160" t="s">
        <v>46</v>
      </c>
    </row>
    <row r="268" spans="1:6" x14ac:dyDescent="0.3">
      <c r="A268" s="159">
        <v>43302.5625</v>
      </c>
      <c r="B268">
        <v>2.5299999999999998</v>
      </c>
      <c r="C268">
        <v>30</v>
      </c>
      <c r="D268" s="159">
        <v>44227.604166666664</v>
      </c>
      <c r="E268" s="160" t="s">
        <v>44</v>
      </c>
      <c r="F268" s="160" t="s">
        <v>46</v>
      </c>
    </row>
    <row r="269" spans="1:6" x14ac:dyDescent="0.3">
      <c r="A269" s="159">
        <v>43302.583333333336</v>
      </c>
      <c r="B269">
        <v>1.1000000000000001</v>
      </c>
      <c r="C269">
        <v>31</v>
      </c>
      <c r="D269" s="159">
        <v>44227.625</v>
      </c>
      <c r="E269" s="160" t="s">
        <v>44</v>
      </c>
      <c r="F269" s="160" t="s">
        <v>46</v>
      </c>
    </row>
    <row r="270" spans="1:6" x14ac:dyDescent="0.3">
      <c r="A270" s="159">
        <v>43302.604166666664</v>
      </c>
      <c r="B270">
        <v>0.67</v>
      </c>
      <c r="C270">
        <v>32</v>
      </c>
      <c r="D270" s="159">
        <v>44227.645833333336</v>
      </c>
      <c r="E270" s="160" t="s">
        <v>44</v>
      </c>
      <c r="F270" s="160" t="s">
        <v>46</v>
      </c>
    </row>
    <row r="271" spans="1:6" x14ac:dyDescent="0.3">
      <c r="A271" s="159">
        <v>43302.625</v>
      </c>
      <c r="B271">
        <v>0.77</v>
      </c>
      <c r="C271">
        <v>33</v>
      </c>
      <c r="D271" s="159">
        <v>44227.666666666664</v>
      </c>
      <c r="E271" s="160" t="s">
        <v>44</v>
      </c>
      <c r="F271" s="160" t="s">
        <v>46</v>
      </c>
    </row>
    <row r="272" spans="1:6" x14ac:dyDescent="0.3">
      <c r="A272" s="159">
        <v>43302.645833333336</v>
      </c>
      <c r="B272">
        <v>1.52</v>
      </c>
      <c r="C272">
        <v>34</v>
      </c>
      <c r="D272" s="159">
        <v>44227.6875</v>
      </c>
      <c r="E272" s="160" t="s">
        <v>44</v>
      </c>
      <c r="F272" s="160" t="s">
        <v>46</v>
      </c>
    </row>
    <row r="273" spans="1:6" x14ac:dyDescent="0.3">
      <c r="A273" s="159">
        <v>43302.666666666664</v>
      </c>
      <c r="B273">
        <v>1.58</v>
      </c>
      <c r="C273">
        <v>35</v>
      </c>
      <c r="D273" s="159">
        <v>44227.708333333336</v>
      </c>
      <c r="E273" s="160" t="s">
        <v>44</v>
      </c>
      <c r="F273" s="160" t="s">
        <v>46</v>
      </c>
    </row>
    <row r="274" spans="1:6" x14ac:dyDescent="0.3">
      <c r="A274" s="159">
        <v>43302.6875</v>
      </c>
      <c r="B274">
        <v>1.1499999999999999</v>
      </c>
      <c r="C274">
        <v>36</v>
      </c>
      <c r="D274" s="159">
        <v>44227.729166666664</v>
      </c>
      <c r="E274" s="160" t="s">
        <v>44</v>
      </c>
      <c r="F274" s="160" t="s">
        <v>46</v>
      </c>
    </row>
    <row r="275" spans="1:6" x14ac:dyDescent="0.3">
      <c r="A275" s="159">
        <v>43302.708333333336</v>
      </c>
      <c r="B275">
        <v>0.51</v>
      </c>
      <c r="C275">
        <v>37</v>
      </c>
      <c r="D275" s="159">
        <v>44227.75</v>
      </c>
      <c r="E275" s="160" t="s">
        <v>44</v>
      </c>
      <c r="F275" s="160" t="s">
        <v>46</v>
      </c>
    </row>
    <row r="276" spans="1:6" x14ac:dyDescent="0.3">
      <c r="A276" s="159">
        <v>43302.729166666664</v>
      </c>
      <c r="B276">
        <v>0.24</v>
      </c>
      <c r="C276">
        <v>38</v>
      </c>
      <c r="D276" s="159">
        <v>44227.770833333336</v>
      </c>
      <c r="E276" s="160" t="s">
        <v>44</v>
      </c>
      <c r="F276" s="160" t="s">
        <v>46</v>
      </c>
    </row>
    <row r="277" spans="1:6" x14ac:dyDescent="0.3">
      <c r="A277" s="159">
        <v>43302.75</v>
      </c>
      <c r="B277">
        <v>0.36</v>
      </c>
      <c r="C277">
        <v>39</v>
      </c>
      <c r="D277" s="159">
        <v>44227.791666666664</v>
      </c>
      <c r="E277" s="160" t="s">
        <v>44</v>
      </c>
      <c r="F277" s="160" t="s">
        <v>46</v>
      </c>
    </row>
    <row r="278" spans="1:6" x14ac:dyDescent="0.3">
      <c r="A278" s="159">
        <v>43302.770833333336</v>
      </c>
      <c r="B278">
        <v>0.3</v>
      </c>
      <c r="C278">
        <v>40</v>
      </c>
      <c r="D278" s="159">
        <v>44227.8125</v>
      </c>
      <c r="E278" s="160" t="s">
        <v>44</v>
      </c>
      <c r="F278" s="160" t="s">
        <v>46</v>
      </c>
    </row>
    <row r="279" spans="1:6" x14ac:dyDescent="0.3">
      <c r="A279" s="159">
        <v>43302.791666666664</v>
      </c>
      <c r="B279">
        <v>0.08</v>
      </c>
      <c r="C279">
        <v>41</v>
      </c>
      <c r="D279" s="159">
        <v>44227.833333333336</v>
      </c>
      <c r="E279" s="160" t="s">
        <v>44</v>
      </c>
      <c r="F279" s="160" t="s">
        <v>46</v>
      </c>
    </row>
    <row r="280" spans="1:6" x14ac:dyDescent="0.3">
      <c r="A280" s="159">
        <v>43302.8125</v>
      </c>
      <c r="B280">
        <v>0.03</v>
      </c>
      <c r="C280">
        <v>42</v>
      </c>
      <c r="D280" s="159">
        <v>44227.854166666664</v>
      </c>
      <c r="E280" s="160" t="s">
        <v>44</v>
      </c>
      <c r="F280" s="160" t="s">
        <v>46</v>
      </c>
    </row>
    <row r="281" spans="1:6" x14ac:dyDescent="0.3">
      <c r="A281" s="159">
        <v>43302.833333333336</v>
      </c>
      <c r="B281">
        <v>0</v>
      </c>
      <c r="C281">
        <v>43</v>
      </c>
      <c r="D281" s="159">
        <v>44227.875</v>
      </c>
      <c r="E281" s="160" t="s">
        <v>44</v>
      </c>
      <c r="F281" s="160" t="s">
        <v>46</v>
      </c>
    </row>
    <row r="282" spans="1:6" x14ac:dyDescent="0.3">
      <c r="A282" s="159">
        <v>43302.854166666664</v>
      </c>
      <c r="B282">
        <v>0</v>
      </c>
      <c r="C282">
        <v>44</v>
      </c>
      <c r="D282" s="159">
        <v>44227.895833333336</v>
      </c>
      <c r="E282" s="160" t="s">
        <v>44</v>
      </c>
      <c r="F282" s="160" t="s">
        <v>46</v>
      </c>
    </row>
    <row r="283" spans="1:6" x14ac:dyDescent="0.3">
      <c r="A283" s="159">
        <v>43302.875</v>
      </c>
      <c r="B283">
        <v>0</v>
      </c>
      <c r="C283">
        <v>45</v>
      </c>
      <c r="D283" s="159">
        <v>44227.916666666664</v>
      </c>
      <c r="E283" s="160" t="s">
        <v>44</v>
      </c>
      <c r="F283" s="160" t="s">
        <v>46</v>
      </c>
    </row>
    <row r="284" spans="1:6" x14ac:dyDescent="0.3">
      <c r="A284" s="159">
        <v>43302.895833333336</v>
      </c>
      <c r="B284">
        <v>0</v>
      </c>
      <c r="C284">
        <v>46</v>
      </c>
      <c r="D284" s="159">
        <v>44227.9375</v>
      </c>
      <c r="E284" s="160" t="s">
        <v>44</v>
      </c>
      <c r="F284" s="160" t="s">
        <v>46</v>
      </c>
    </row>
    <row r="285" spans="1:6" x14ac:dyDescent="0.3">
      <c r="A285" s="159">
        <v>43302.916666666664</v>
      </c>
      <c r="B285">
        <v>0</v>
      </c>
      <c r="C285">
        <v>47</v>
      </c>
      <c r="D285" s="159">
        <v>44227.958333333336</v>
      </c>
      <c r="E285" s="160" t="s">
        <v>44</v>
      </c>
      <c r="F285" s="160" t="s">
        <v>46</v>
      </c>
    </row>
    <row r="286" spans="1:6" x14ac:dyDescent="0.3">
      <c r="A286" s="159">
        <v>43302.9375</v>
      </c>
      <c r="B286">
        <v>0</v>
      </c>
      <c r="C286">
        <v>48</v>
      </c>
      <c r="D286" s="159">
        <v>44227.979166666664</v>
      </c>
      <c r="E286" s="160" t="s">
        <v>44</v>
      </c>
      <c r="F286" s="160" t="s">
        <v>46</v>
      </c>
    </row>
    <row r="287" spans="1:6" x14ac:dyDescent="0.3">
      <c r="A287" s="159">
        <v>43302.958333333336</v>
      </c>
      <c r="B287">
        <v>0</v>
      </c>
      <c r="C287">
        <v>1</v>
      </c>
      <c r="D287" s="159">
        <v>44227</v>
      </c>
      <c r="E287" s="160" t="s">
        <v>44</v>
      </c>
      <c r="F287" s="160" t="s">
        <v>46</v>
      </c>
    </row>
    <row r="288" spans="1:6" x14ac:dyDescent="0.3">
      <c r="A288" s="159">
        <v>43302.979166666664</v>
      </c>
      <c r="B288">
        <v>0</v>
      </c>
      <c r="C288">
        <v>2</v>
      </c>
      <c r="D288" s="159">
        <v>44227.020833333336</v>
      </c>
      <c r="E288" s="160" t="s">
        <v>44</v>
      </c>
      <c r="F288" s="160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c E A A B Q S w M E F A A C A A g A N h J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N h J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S R l I g Z u G 2 w Q E A A F M H A A A T A B w A R m 9 y b X V s Y X M v U 2 V j d G l v b j E u b S C i G A A o o B Q A A A A A A A A A A A A A A A A A A A A A A A A A A A D t k 1 F r 2 z A Q x 9 8 D + Q 5 C f U n A m M R t s 8 G W P c x t 6 a C 0 p f a a h x D K x b 7 F p p K c S X L T U P r d d 4 6 d p p 4 K y 2 A v g x q D d b / T 6 f 7 o / D e Y 2 L x Q L K q / w 0 / d T r d j M t C Y M g v m f h B r y F W u F i E I V C n o E 5 S g 0 g m C z V C f n 7 M x E 2 i 7 H U Z P V J Q 6 Q S L R T + G f g I U 5 G O x x g / o B N S r U i 3 V C d F k K 6 6 d N 2 l / l K i 1 W x l d o u c d 4 + v V 0 s z F s N l 5 r N K X E 9 G q J q j o y z E A I U A v k f a / u m s 6 L u z 2 V 1 g K f p l G S U W 7 M q Z R 7 3 y z K M d / n B D 5 7 n l Y a Z k 3 n A 3 6 D s n i g m w o L U U p l O P W I Y S 7 Q r x M N 7 u 0 r 0 X v i J G Z 5 J w q 6 J 5 r G Y X U j L T J y S O C Q I 4 c c O 2 R Y E V M I 0 O 1 m b T R y U e C i I x c d u 6 j u W E q J e p I r i 3 o z b b A Y 5 x I v a J O o w B p h k 5 C F s t l l K X d r k F g F K 8 R 7 4 v N t / f r q x 4 R Q K 9 j l M x p 4 j I 9 2 u 2 4 y z / 2 X C Z 7 l g r T Q C G / o J 9 z N L 0 J B h q h Y z 5 2 y x x C S j E 2 3 6 r / H 4 Y x 9 Y Q d V b C n u B Y P h R 4 9 9 8 N h w 5 L F B / f Y Z T f q 3 m s 9 v 1 Q S H u 5 p + t 5 O r t 6 X + 0 a j X t / + D S d s q / 9 a g r 6 r / v T l f H f 5 u z H d j s i D Y z 5 i / A F B L A Q I t A B Q A A g A I A D Y S R l L 5 V E c 6 p A A A A P U A A A A S A A A A A A A A A A A A A A A A A A A A A A B D b 2 5 m a W c v U G F j a 2 F n Z S 5 4 b W x Q S w E C L Q A U A A I A C A A 2 E k Z S D 8 r p q 6 Q A A A D p A A A A E w A A A A A A A A A A A A A A A A D w A A A A W 0 N v b n R l b n R f V H l w Z X N d L n h t b F B L A Q I t A B Q A A g A I A D Y S R l I g Z u G 2 w Q E A A F M H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b A A A A A A A A s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k R l b W F u Z F d l Y X R o Z X J I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M F R y Y W l u a W 5 n Q 2 F s Z W 5 k Y X J E Z W 1 h b m R X Z W F 0 a G V y S E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V G l t Z V V U Q y Z x d W 9 0 O y w m c X V v d D t y Y X d E Z W 1 h b m R f b X c m c X V v d D s s J n F 1 b 3 Q 7 c 2 V 0 d G x l b W V u d F B l c m l v Z C Z x d W 9 0 O y w m c X V v d D t 0 a W 1 l T 2 Z E Y X l M b 2 N h b C Z x d W 9 0 O y w m c X V v d D t i Y W 5 r S G 9 s a W R h e S Z x d W 9 0 O y w m c X V v d D t 3 b 3 J r a W 5 n R G F 5 J n F 1 b 3 Q 7 X S I g L z 4 8 R W 5 0 c n k g V H l w Z T 0 i R m l s b E N v b H V t b l R 5 c G V z I i B W Y W x 1 Z T 0 i c 0 J 3 V U N C d 1 l H I i A v P j x F b n R y e S B U e X B l P S J G a W x s T G F z d F V w Z G F 0 Z W Q i I F Z h b H V l P S J k M j A y M S 0 w M i 0 w N l Q w M j o x N z o 0 M y 4 w M z E 4 O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z I i A v P j x F b n R y e S B U e X B l P S J B Z G R l Z F R v R G F 0 Y U 1 v Z G V s I i B W Y W x 1 Z T 0 i b D A i I C 8 + P E V u d H J 5 I F R 5 c G U 9 I l F 1 Z X J 5 S U Q i I F Z h b H V l P S J z N G U 0 N D R i N G M t M D Q 2 Y i 0 0 N j M 0 L T k y N W Y t M j A z O T h k Z D J h N z Q 0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k R l b W F u Z F d l Y X R o Z X J I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Z G J v X 3 R h c 2 s w V H J h a W 5 p b m d D Y W x l b m R h c k R l b W F u Z F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k R l b W F u Z F d l Y X R o Z X J I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k R l b W F u Z F d l Y X R o Z X J I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Q V l d l Y X R o Z X J I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X N r M F R y Y W l u a W 5 n Q 2 F s Z W 5 k Y X J Q V l d l Y X R o Z X J I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Z U M D I 6 M T c 6 N D Q u M D Q 2 M T I 1 M F o i I C 8 + P E V u d H J 5 I F R 5 c G U 9 I k Z p b G x D b 2 x 1 b W 5 U e X B l c y I g V m F s d W U 9 I n N C d 1 V D Q n d Z R y I g L z 4 8 R W 5 0 c n k g V H l w Z T 0 i R m l s b E N v b H V t b k 5 h b W V z I i B W Y W x 1 Z T 0 i c 1 s m c X V v d D t k Y X R l V G l t Z V V U Q y Z x d W 9 0 O y w m c X V v d D t y Y X d Q V l 9 w b 3 d l c l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F z a z B U c m F p b m l u Z 0 N h b G V u Z G F y U F Z X Z W F 0 a G V y S E g v Q X V 0 b 1 J l b W 9 2 Z W R D b 2 x 1 b W 5 z M S 5 7 Z G F 0 Z V R p b W V V V E M s M H 0 m c X V v d D s s J n F 1 b 3 Q 7 U 2 V j d G l v b j E v d G F z a z B U c m F p b m l u Z 0 N h b G V u Z G F y U F Z X Z W F 0 a G V y S E g v Q X V 0 b 1 J l b W 9 2 Z W R D b 2 x 1 b W 5 z M S 5 7 c m F 3 U F Z f c G 9 3 Z X J f b X c s M X 0 m c X V v d D s s J n F 1 b 3 Q 7 U 2 V j d G l v b j E v d G F z a z B U c m F p b m l u Z 0 N h b G V u Z G F y U F Z X Z W F 0 a G V y S E g v Q X V 0 b 1 J l b W 9 2 Z W R D b 2 x 1 b W 5 z M S 5 7 c 2 V 0 d G x l b W V u d F B l c m l v Z C w y f S Z x d W 9 0 O y w m c X V v d D t T Z W N 0 a W 9 u M S 9 0 Y X N r M F R y Y W l u a W 5 n Q 2 F s Z W 5 k Y X J Q V l d l Y X R o Z X J I S C 9 B d X R v U m V t b 3 Z l Z E N v b H V t b n M x L n t 0 a W 1 l T 2 Z E Y X l M b 2 N h b C w z f S Z x d W 9 0 O y w m c X V v d D t T Z W N 0 a W 9 u M S 9 0 Y X N r M F R y Y W l u a W 5 n Q 2 F s Z W 5 k Y X J Q V l d l Y X R o Z X J I S C 9 B d X R v U m V t b 3 Z l Z E N v b H V t b n M x L n t i Y W 5 r S G 9 s a W R h e S w 0 f S Z x d W 9 0 O y w m c X V v d D t T Z W N 0 a W 9 u M S 9 0 Y X N r M F R y Y W l u a W 5 n Q 2 F s Z W 5 k Y X J Q V l d l Y X R o Z X J I S C 9 B d X R v U m V t b 3 Z l Z E N v b H V t b n M x L n t 3 b 3 J r a W 5 n R G F 5 L D V 9 J n F 1 b 3 Q 7 X S w m c X V v d D t S Z W x h d G l v b n N o a X B J b m Z v J n F 1 b 3 Q 7 O l t d f S I g L z 4 8 R W 5 0 c n k g V H l w Z T 0 i U X V l c n l J R C I g V m F s d W U 9 I n M 1 N D c z N m I 5 M i 0 2 Z W N i L T R h M j Y t O G Q 1 M i 0 4 Z T c 1 O T Y 0 Z D U 2 M j g i I C 8 + P C 9 T d G F i b G V F b n R y a W V z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Z G J v X 3 R h c 2 s w V H J h a W 5 p b m d D Y W x l b m R h c l B W V 2 V h d G h l c k h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Q V l d l Y X R o Z X J I S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p p T v Z B D 0 a L r e v M e 5 l g Y Q A A A A A C A A A A A A A Q Z g A A A A E A A C A A A A D S 0 n y U R Z L L W 4 T M T C o 8 J t P d 3 a b O 1 M t k + u U z x S U M B 4 l O 2 g A A A A A O g A A A A A I A A C A A A A D d e 7 u j L Z u b D M 4 Y + n n 8 3 k w i L + k P K 1 3 g d 4 9 W 8 6 g d B 7 a k 0 1 A A A A D 2 l k a P Q T y y F e T r c 0 z + Z g W 4 8 U H O 5 a F v X y w f 0 0 I V h K h s Z H / x n K a 2 O l 3 9 9 A r X O N T I S f O e j d D u x d Q B t N z j i Y j o n G Q b 0 9 i C p r Q 6 X Z 4 V g 1 6 4 R y l C V U A A A A D Y F P q i 2 T P l z L b 9 b g 2 T Y P / L X k T f 0 b C h T w u 5 A G I c t i a S d 3 K Q u n x s m X d 9 a N c U u s P V c q h 2 s J Y K d M a d o w G d i 4 K D q o Z +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task0ForecastsPVandDemand_Run1</vt:lpstr>
      <vt:lpstr>BenchmarkDemand</vt:lpstr>
      <vt:lpstr>BenchmarkPV</vt:lpstr>
      <vt:lpstr>Chart_RESULTS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2021-02-06T02:26:04Z</dcterms:modified>
</cp:coreProperties>
</file>