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D0418223-7F12-4B3D-86F2-E6246D2E8201}" xr6:coauthVersionLast="46" xr6:coauthVersionMax="46" xr10:uidLastSave="{00000000-0000-0000-0000-000000000000}"/>
  <bookViews>
    <workbookView xWindow="30612" yWindow="-108" windowWidth="30936" windowHeight="16896" tabRatio="855" activeTab="1" xr2:uid="{00000000-000D-0000-FFFF-FFFF00000000}"/>
  </bookViews>
  <sheets>
    <sheet name="task3ForecastsPVandDemand_Run2" sheetId="1" r:id="rId1"/>
    <sheet name="ResultsExport" sheetId="12" r:id="rId2"/>
    <sheet name="Chart_RESULTS" sheetId="5" r:id="rId3"/>
    <sheet name="Chart_RESULTS (3)" sheetId="10" r:id="rId4"/>
    <sheet name="Chart_RESULTS (Demand)" sheetId="11" r:id="rId5"/>
    <sheet name="AVERAGE_MODELS" sheetId="18" r:id="rId6"/>
    <sheet name="21FORECASTOutputsByTaskRun" sheetId="16" r:id="rId7"/>
  </sheets>
  <definedNames>
    <definedName name="_xlnm._FilterDatabase" localSheetId="0" hidden="1">task3ForecastsPVandDemand_Run2!$A$14:$AC$350</definedName>
    <definedName name="chargingSolard1">task3ForecastsPVandDemand_Run2!$F$15:$F$45</definedName>
    <definedName name="chargingSolard2">task3ForecastsPVandDemand_Run2!$F$63:$F$93</definedName>
    <definedName name="chargingSolard3">task3ForecastsPVandDemand_Run2!$F$111:$F$141</definedName>
    <definedName name="chargingSolard4">task3ForecastsPVandDemand_Run2!$F$159:$F$189</definedName>
    <definedName name="chargingSolard5">task3ForecastsPVandDemand_Run2!$F$207:$F$237</definedName>
    <definedName name="chargingSolard6">task3ForecastsPVandDemand_Run2!$F$255:$F$285</definedName>
    <definedName name="chargingSolard7">task3ForecastsPVandDemand_Run2!$F$303:$F$333</definedName>
    <definedName name="ExternalData_2" localSheetId="6" hidden="1">'21FORECASTOutputsByTaskRun'!$A$1:$L$673</definedName>
    <definedName name="gridTopUpd1">task3ForecastsPVandDemand_Run2!$K$15:$K$62</definedName>
    <definedName name="gridTopUpd2">task3ForecastsPVandDemand_Run2!$K$63:$K$110</definedName>
    <definedName name="gridTopUpd3">task3ForecastsPVandDemand_Run2!$K$111:$K$158</definedName>
    <definedName name="gridTopUpd4">task3ForecastsPVandDemand_Run2!$K$159:$K$206</definedName>
    <definedName name="gridTopUpd5">task3ForecastsPVandDemand_Run2!$K$207:$K$254</definedName>
    <definedName name="gridTopUpd6">task3ForecastsPVandDemand_Run2!$K$255:$K$302</definedName>
    <definedName name="gridTopUpd7">task3ForecastsPVandDemand_Run2!$K$303:$K$350</definedName>
    <definedName name="newPeakd1">task3ForecastsPVandDemand_Run2!$E$46:$E$56</definedName>
    <definedName name="newPeakd2">task3ForecastsPVandDemand_Run2!$E$94:$E$104</definedName>
    <definedName name="newPeakd3">task3ForecastsPVandDemand_Run2!$E$142:$E$152</definedName>
    <definedName name="newPeakd4">task3ForecastsPVandDemand_Run2!$E$190:$E$200</definedName>
    <definedName name="newPeakd5">task3ForecastsPVandDemand_Run2!$E$238:$E$248</definedName>
    <definedName name="newPeakd6">task3ForecastsPVandDemand_Run2!$E$286:$E$296</definedName>
    <definedName name="newPeakd7">task3ForecastsPVandDemand_Run2!$E$334:$E$344</definedName>
    <definedName name="peakd1">task3ForecastsPVandDemand_Run2!$D$46:$D$56</definedName>
    <definedName name="peakd2">task3ForecastsPVandDemand_Run2!$D$94:$D$104</definedName>
    <definedName name="peakd3">task3ForecastsPVandDemand_Run2!$D$142:$D$152</definedName>
    <definedName name="peakd4">task3ForecastsPVandDemand_Run2!$D$190:$D$200</definedName>
    <definedName name="peakd5">task3ForecastsPVandDemand_Run2!$D$238:$D$248</definedName>
    <definedName name="peakd6">task3ForecastsPVandDemand_Run2!$D$286:$D$296</definedName>
    <definedName name="peakd7">task3ForecastsPVandDemand_Run2!$D$334:$D$344</definedName>
    <definedName name="pvRIskF1">task3ForecastsPVandDemand_Run2!$E$3</definedName>
    <definedName name="solarCharged1">task3ForecastsPVandDemand_Run2!$J$15:$J$45</definedName>
    <definedName name="solarCharged2">task3ForecastsPVandDemand_Run2!$J$63:$J$93</definedName>
    <definedName name="solarCharged3">task3ForecastsPVandDemand_Run2!$J$111:$J$152</definedName>
    <definedName name="solarCharged4">task3ForecastsPVandDemand_Run2!$J$159:$J$206</definedName>
    <definedName name="solarCharged5">task3ForecastsPVandDemand_Run2!$J$207:$J$254</definedName>
    <definedName name="solarCharged6">task3ForecastsPVandDemand_Run2!$J$255:$J$302</definedName>
    <definedName name="solarCharged7">task3ForecastsPVandDemand_Run2!$J$303:$J$350</definedName>
    <definedName name="StartPeakd1">task3ForecastsPVandDemand_Run2!$C$3</definedName>
    <definedName name="StartPeakd2">task3ForecastsPVandDemand_Run2!$C$4</definedName>
    <definedName name="StartPeakd3">task3ForecastsPVandDemand_Run2!$C$5</definedName>
    <definedName name="StartPeakd4">task3ForecastsPVandDemand_Run2!$C$6</definedName>
    <definedName name="StartPeakd5">task3ForecastsPVandDemand_Run2!$C$7</definedName>
    <definedName name="StartPeakd6">task3ForecastsPVandDemand_Run2!$C$8</definedName>
    <definedName name="StartPeakd7">task3ForecastsPVandDemand_Run2!$C$9</definedName>
    <definedName name="targetPeakd1">task3ForecastsPVandDemand_Run2!$D$3</definedName>
    <definedName name="targetpeakd2">task3ForecastsPVandDemand_Run2!$D$4</definedName>
    <definedName name="targetpeakd3">task3ForecastsPVandDemand_Run2!$D$5</definedName>
    <definedName name="targetpeakd4">task3ForecastsPVandDemand_Run2!$D$6</definedName>
    <definedName name="targetpeakd5">task3ForecastsPVandDemand_Run2!$D$7</definedName>
    <definedName name="targetpeakd6">task3ForecastsPVandDemand_Run2!$D$8</definedName>
    <definedName name="targetpeakd7">task3ForecastsPVandDemand_Run2!$D$9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G3" i="1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5" i="1" s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F16" i="1"/>
  <c r="F17" i="1"/>
  <c r="F18" i="1"/>
  <c r="F19" i="1"/>
  <c r="F20" i="1"/>
  <c r="J7" i="12" s="1"/>
  <c r="F21" i="1"/>
  <c r="J8" i="12" s="1"/>
  <c r="F22" i="1"/>
  <c r="F23" i="1"/>
  <c r="J10" i="12" s="1"/>
  <c r="F24" i="1"/>
  <c r="F25" i="1"/>
  <c r="F26" i="1"/>
  <c r="J3" i="1" s="1"/>
  <c r="M3" i="1" s="1"/>
  <c r="F27" i="1"/>
  <c r="J14" i="12" s="1"/>
  <c r="F28" i="1"/>
  <c r="F29" i="1"/>
  <c r="F30" i="1"/>
  <c r="F31" i="1"/>
  <c r="J18" i="12" s="1"/>
  <c r="F32" i="1"/>
  <c r="F33" i="1"/>
  <c r="J20" i="12" s="1"/>
  <c r="F34" i="1"/>
  <c r="F35" i="1"/>
  <c r="J22" i="12" s="1"/>
  <c r="F36" i="1"/>
  <c r="F37" i="1"/>
  <c r="F38" i="1"/>
  <c r="F39" i="1"/>
  <c r="J26" i="12" s="1"/>
  <c r="F40" i="1"/>
  <c r="F41" i="1"/>
  <c r="F42" i="1"/>
  <c r="F43" i="1"/>
  <c r="F44" i="1"/>
  <c r="F45" i="1"/>
  <c r="F46" i="1"/>
  <c r="F47" i="1"/>
  <c r="J34" i="12" s="1"/>
  <c r="F48" i="1"/>
  <c r="F49" i="1"/>
  <c r="J36" i="12" s="1"/>
  <c r="F50" i="1"/>
  <c r="J37" i="12" s="1"/>
  <c r="F51" i="1"/>
  <c r="F52" i="1"/>
  <c r="F53" i="1"/>
  <c r="F54" i="1"/>
  <c r="F55" i="1"/>
  <c r="J42" i="12" s="1"/>
  <c r="F56" i="1"/>
  <c r="F57" i="1"/>
  <c r="F58" i="1"/>
  <c r="F59" i="1"/>
  <c r="F60" i="1"/>
  <c r="F61" i="1"/>
  <c r="J48" i="12" s="1"/>
  <c r="F62" i="1"/>
  <c r="J49" i="12" s="1"/>
  <c r="F63" i="1"/>
  <c r="J50" i="12" s="1"/>
  <c r="F64" i="1"/>
  <c r="J51" i="12" s="1"/>
  <c r="F65" i="1"/>
  <c r="F66" i="1"/>
  <c r="F67" i="1"/>
  <c r="F68" i="1"/>
  <c r="J55" i="12" s="1"/>
  <c r="F69" i="1"/>
  <c r="F70" i="1"/>
  <c r="F71" i="1"/>
  <c r="J58" i="12" s="1"/>
  <c r="F72" i="1"/>
  <c r="F73" i="1"/>
  <c r="F74" i="1"/>
  <c r="J61" i="12" s="1"/>
  <c r="F75" i="1"/>
  <c r="J62" i="12" s="1"/>
  <c r="F76" i="1"/>
  <c r="J63" i="12" s="1"/>
  <c r="F77" i="1"/>
  <c r="F78" i="1"/>
  <c r="F79" i="1"/>
  <c r="J66" i="12" s="1"/>
  <c r="F80" i="1"/>
  <c r="J4" i="1" s="1"/>
  <c r="K4" i="1" s="1"/>
  <c r="F81" i="1"/>
  <c r="F82" i="1"/>
  <c r="F83" i="1"/>
  <c r="F84" i="1"/>
  <c r="F85" i="1"/>
  <c r="F86" i="1"/>
  <c r="F87" i="1"/>
  <c r="J74" i="12" s="1"/>
  <c r="F88" i="1"/>
  <c r="J75" i="12" s="1"/>
  <c r="F89" i="1"/>
  <c r="F90" i="1"/>
  <c r="F91" i="1"/>
  <c r="F92" i="1"/>
  <c r="F93" i="1"/>
  <c r="F94" i="1"/>
  <c r="F95" i="1"/>
  <c r="J82" i="12" s="1"/>
  <c r="F96" i="1"/>
  <c r="F97" i="1"/>
  <c r="F98" i="1"/>
  <c r="F99" i="1"/>
  <c r="F100" i="1"/>
  <c r="F101" i="1"/>
  <c r="F102" i="1"/>
  <c r="F103" i="1"/>
  <c r="J90" i="12" s="1"/>
  <c r="F104" i="1"/>
  <c r="J91" i="12" s="1"/>
  <c r="F105" i="1"/>
  <c r="F106" i="1"/>
  <c r="F107" i="1"/>
  <c r="F108" i="1"/>
  <c r="F109" i="1"/>
  <c r="J96" i="12" s="1"/>
  <c r="F110" i="1"/>
  <c r="F111" i="1"/>
  <c r="J98" i="12" s="1"/>
  <c r="F112" i="1"/>
  <c r="F113" i="1"/>
  <c r="F114" i="1"/>
  <c r="F115" i="1"/>
  <c r="F116" i="1"/>
  <c r="J103" i="12" s="1"/>
  <c r="F117" i="1"/>
  <c r="J104" i="12" s="1"/>
  <c r="F118" i="1"/>
  <c r="F119" i="1"/>
  <c r="J106" i="12" s="1"/>
  <c r="F120" i="1"/>
  <c r="F121" i="1"/>
  <c r="J5" i="1" s="1"/>
  <c r="K5" i="1" s="1"/>
  <c r="F122" i="1"/>
  <c r="F123" i="1"/>
  <c r="J110" i="12" s="1"/>
  <c r="F124" i="1"/>
  <c r="F125" i="1"/>
  <c r="F126" i="1"/>
  <c r="F127" i="1"/>
  <c r="J114" i="12" s="1"/>
  <c r="F128" i="1"/>
  <c r="F129" i="1"/>
  <c r="J116" i="12" s="1"/>
  <c r="F130" i="1"/>
  <c r="F131" i="1"/>
  <c r="J118" i="12" s="1"/>
  <c r="F132" i="1"/>
  <c r="F133" i="1"/>
  <c r="F134" i="1"/>
  <c r="F135" i="1"/>
  <c r="J122" i="12" s="1"/>
  <c r="F136" i="1"/>
  <c r="F137" i="1"/>
  <c r="F138" i="1"/>
  <c r="F139" i="1"/>
  <c r="F140" i="1"/>
  <c r="F141" i="1"/>
  <c r="F142" i="1"/>
  <c r="F143" i="1"/>
  <c r="J130" i="12" s="1"/>
  <c r="F144" i="1"/>
  <c r="F145" i="1"/>
  <c r="J132" i="12" s="1"/>
  <c r="F146" i="1"/>
  <c r="J133" i="12" s="1"/>
  <c r="F147" i="1"/>
  <c r="F148" i="1"/>
  <c r="F149" i="1"/>
  <c r="F150" i="1"/>
  <c r="F151" i="1"/>
  <c r="J138" i="12" s="1"/>
  <c r="F152" i="1"/>
  <c r="F153" i="1"/>
  <c r="F154" i="1"/>
  <c r="F155" i="1"/>
  <c r="F156" i="1"/>
  <c r="F157" i="1"/>
  <c r="J144" i="12" s="1"/>
  <c r="F158" i="1"/>
  <c r="J145" i="12" s="1"/>
  <c r="F159" i="1"/>
  <c r="J146" i="12" s="1"/>
  <c r="F160" i="1"/>
  <c r="J147" i="12" s="1"/>
  <c r="F161" i="1"/>
  <c r="F162" i="1"/>
  <c r="F163" i="1"/>
  <c r="F164" i="1"/>
  <c r="J151" i="12" s="1"/>
  <c r="F165" i="1"/>
  <c r="F166" i="1"/>
  <c r="F167" i="1"/>
  <c r="J154" i="12" s="1"/>
  <c r="F168" i="1"/>
  <c r="F169" i="1"/>
  <c r="F170" i="1"/>
  <c r="J157" i="12" s="1"/>
  <c r="F171" i="1"/>
  <c r="J158" i="12" s="1"/>
  <c r="F172" i="1"/>
  <c r="J159" i="12" s="1"/>
  <c r="F173" i="1"/>
  <c r="F174" i="1"/>
  <c r="J6" i="1" s="1"/>
  <c r="F175" i="1"/>
  <c r="J162" i="12" s="1"/>
  <c r="F176" i="1"/>
  <c r="F177" i="1"/>
  <c r="F178" i="1"/>
  <c r="F179" i="1"/>
  <c r="F180" i="1"/>
  <c r="F181" i="1"/>
  <c r="F182" i="1"/>
  <c r="F183" i="1"/>
  <c r="J170" i="12" s="1"/>
  <c r="F184" i="1"/>
  <c r="J171" i="12" s="1"/>
  <c r="F185" i="1"/>
  <c r="F186" i="1"/>
  <c r="F187" i="1"/>
  <c r="F188" i="1"/>
  <c r="F189" i="1"/>
  <c r="F190" i="1"/>
  <c r="F191" i="1"/>
  <c r="J178" i="12" s="1"/>
  <c r="F192" i="1"/>
  <c r="F193" i="1"/>
  <c r="F194" i="1"/>
  <c r="F195" i="1"/>
  <c r="F196" i="1"/>
  <c r="F197" i="1"/>
  <c r="F198" i="1"/>
  <c r="F199" i="1"/>
  <c r="F200" i="1"/>
  <c r="J187" i="12" s="1"/>
  <c r="F201" i="1"/>
  <c r="F202" i="1"/>
  <c r="F203" i="1"/>
  <c r="F204" i="1"/>
  <c r="F205" i="1"/>
  <c r="J192" i="12" s="1"/>
  <c r="F206" i="1"/>
  <c r="F207" i="1"/>
  <c r="J194" i="12" s="1"/>
  <c r="F208" i="1"/>
  <c r="F209" i="1"/>
  <c r="F210" i="1"/>
  <c r="F211" i="1"/>
  <c r="F212" i="1"/>
  <c r="J199" i="12" s="1"/>
  <c r="F213" i="1"/>
  <c r="J200" i="12" s="1"/>
  <c r="F214" i="1"/>
  <c r="F215" i="1"/>
  <c r="J202" i="12" s="1"/>
  <c r="F216" i="1"/>
  <c r="F217" i="1"/>
  <c r="F218" i="1"/>
  <c r="F219" i="1"/>
  <c r="J206" i="12" s="1"/>
  <c r="F220" i="1"/>
  <c r="F221" i="1"/>
  <c r="F222" i="1"/>
  <c r="J7" i="1" s="1"/>
  <c r="K7" i="1" s="1"/>
  <c r="F223" i="1"/>
  <c r="J210" i="12" s="1"/>
  <c r="F224" i="1"/>
  <c r="F225" i="1"/>
  <c r="J212" i="12" s="1"/>
  <c r="F226" i="1"/>
  <c r="F227" i="1"/>
  <c r="J214" i="12" s="1"/>
  <c r="F228" i="1"/>
  <c r="F229" i="1"/>
  <c r="F230" i="1"/>
  <c r="F231" i="1"/>
  <c r="J218" i="12" s="1"/>
  <c r="F232" i="1"/>
  <c r="F233" i="1"/>
  <c r="F234" i="1"/>
  <c r="F235" i="1"/>
  <c r="F236" i="1"/>
  <c r="F237" i="1"/>
  <c r="F238" i="1"/>
  <c r="F239" i="1"/>
  <c r="J226" i="12" s="1"/>
  <c r="F240" i="1"/>
  <c r="F241" i="1"/>
  <c r="J228" i="12" s="1"/>
  <c r="F242" i="1"/>
  <c r="J229" i="12" s="1"/>
  <c r="F243" i="1"/>
  <c r="F244" i="1"/>
  <c r="F245" i="1"/>
  <c r="F246" i="1"/>
  <c r="F247" i="1"/>
  <c r="J234" i="12" s="1"/>
  <c r="F248" i="1"/>
  <c r="F249" i="1"/>
  <c r="F250" i="1"/>
  <c r="F251" i="1"/>
  <c r="F252" i="1"/>
  <c r="F253" i="1"/>
  <c r="J240" i="12" s="1"/>
  <c r="F254" i="1"/>
  <c r="J241" i="12" s="1"/>
  <c r="F255" i="1"/>
  <c r="J242" i="12" s="1"/>
  <c r="F256" i="1"/>
  <c r="J243" i="12" s="1"/>
  <c r="F257" i="1"/>
  <c r="F258" i="1"/>
  <c r="F259" i="1"/>
  <c r="F260" i="1"/>
  <c r="J247" i="12" s="1"/>
  <c r="F261" i="1"/>
  <c r="F262" i="1"/>
  <c r="F263" i="1"/>
  <c r="J250" i="12" s="1"/>
  <c r="F264" i="1"/>
  <c r="F265" i="1"/>
  <c r="F266" i="1"/>
  <c r="J253" i="12" s="1"/>
  <c r="F267" i="1"/>
  <c r="J254" i="12" s="1"/>
  <c r="F268" i="1"/>
  <c r="J255" i="12" s="1"/>
  <c r="F269" i="1"/>
  <c r="F270" i="1"/>
  <c r="J8" i="1" s="1"/>
  <c r="K8" i="1" s="1"/>
  <c r="F271" i="1"/>
  <c r="J258" i="12" s="1"/>
  <c r="F272" i="1"/>
  <c r="F273" i="1"/>
  <c r="F274" i="1"/>
  <c r="F275" i="1"/>
  <c r="F276" i="1"/>
  <c r="F277" i="1"/>
  <c r="F278" i="1"/>
  <c r="F279" i="1"/>
  <c r="J266" i="12" s="1"/>
  <c r="F280" i="1"/>
  <c r="J267" i="12" s="1"/>
  <c r="F281" i="1"/>
  <c r="F282" i="1"/>
  <c r="F283" i="1"/>
  <c r="F284" i="1"/>
  <c r="F285" i="1"/>
  <c r="F286" i="1"/>
  <c r="F287" i="1"/>
  <c r="J274" i="12" s="1"/>
  <c r="F288" i="1"/>
  <c r="F289" i="1"/>
  <c r="F290" i="1"/>
  <c r="F291" i="1"/>
  <c r="F292" i="1"/>
  <c r="F293" i="1"/>
  <c r="F294" i="1"/>
  <c r="F295" i="1"/>
  <c r="J282" i="12" s="1"/>
  <c r="F296" i="1"/>
  <c r="J283" i="12" s="1"/>
  <c r="F297" i="1"/>
  <c r="F298" i="1"/>
  <c r="F299" i="1"/>
  <c r="F300" i="1"/>
  <c r="F301" i="1"/>
  <c r="J288" i="12" s="1"/>
  <c r="F302" i="1"/>
  <c r="F303" i="1"/>
  <c r="J290" i="12" s="1"/>
  <c r="F304" i="1"/>
  <c r="F305" i="1"/>
  <c r="F306" i="1"/>
  <c r="F307" i="1"/>
  <c r="F308" i="1"/>
  <c r="J295" i="12" s="1"/>
  <c r="F309" i="1"/>
  <c r="J296" i="12" s="1"/>
  <c r="F310" i="1"/>
  <c r="F311" i="1"/>
  <c r="J298" i="12" s="1"/>
  <c r="F312" i="1"/>
  <c r="F313" i="1"/>
  <c r="F314" i="1"/>
  <c r="F315" i="1"/>
  <c r="J302" i="12" s="1"/>
  <c r="F316" i="1"/>
  <c r="F317" i="1"/>
  <c r="F318" i="1"/>
  <c r="J9" i="1" s="1"/>
  <c r="K9" i="1" s="1"/>
  <c r="F319" i="1"/>
  <c r="J306" i="12" s="1"/>
  <c r="F320" i="1"/>
  <c r="F321" i="1"/>
  <c r="J308" i="12" s="1"/>
  <c r="F322" i="1"/>
  <c r="F323" i="1"/>
  <c r="J310" i="12" s="1"/>
  <c r="F324" i="1"/>
  <c r="F325" i="1"/>
  <c r="F326" i="1"/>
  <c r="F327" i="1"/>
  <c r="F328" i="1"/>
  <c r="F329" i="1"/>
  <c r="F330" i="1"/>
  <c r="F331" i="1"/>
  <c r="F332" i="1"/>
  <c r="F333" i="1"/>
  <c r="F334" i="1"/>
  <c r="F335" i="1"/>
  <c r="J322" i="12" s="1"/>
  <c r="F336" i="1"/>
  <c r="F337" i="1"/>
  <c r="J324" i="12" s="1"/>
  <c r="F338" i="1"/>
  <c r="J325" i="12" s="1"/>
  <c r="F339" i="1"/>
  <c r="F340" i="1"/>
  <c r="F341" i="1"/>
  <c r="F342" i="1"/>
  <c r="F343" i="1"/>
  <c r="J330" i="12" s="1"/>
  <c r="F344" i="1"/>
  <c r="F345" i="1"/>
  <c r="F346" i="1"/>
  <c r="F347" i="1"/>
  <c r="F348" i="1"/>
  <c r="F349" i="1"/>
  <c r="J336" i="12" s="1"/>
  <c r="F350" i="1"/>
  <c r="J337" i="12" s="1"/>
  <c r="F15" i="1"/>
  <c r="I3" i="1" s="1"/>
  <c r="D15" i="1"/>
  <c r="J186" i="12"/>
  <c r="J314" i="12"/>
  <c r="C16" i="1"/>
  <c r="C17" i="1"/>
  <c r="A4" i="12" s="1"/>
  <c r="C18" i="1"/>
  <c r="C19" i="1"/>
  <c r="A6" i="12" s="1"/>
  <c r="C20" i="1"/>
  <c r="A7" i="12" s="1"/>
  <c r="C21" i="1"/>
  <c r="A8" i="12" s="1"/>
  <c r="C22" i="1"/>
  <c r="A9" i="12" s="1"/>
  <c r="C23" i="1"/>
  <c r="C24" i="1"/>
  <c r="C25" i="1"/>
  <c r="C26" i="1"/>
  <c r="A13" i="12" s="1"/>
  <c r="C27" i="1"/>
  <c r="C28" i="1"/>
  <c r="C29" i="1"/>
  <c r="A16" i="12" s="1"/>
  <c r="C30" i="1"/>
  <c r="C31" i="1"/>
  <c r="A18" i="12" s="1"/>
  <c r="C32" i="1"/>
  <c r="A19" i="12" s="1"/>
  <c r="C33" i="1"/>
  <c r="A20" i="12" s="1"/>
  <c r="C34" i="1"/>
  <c r="A21" i="12" s="1"/>
  <c r="C35" i="1"/>
  <c r="C36" i="1"/>
  <c r="C37" i="1"/>
  <c r="C38" i="1"/>
  <c r="A25" i="12" s="1"/>
  <c r="C39" i="1"/>
  <c r="C40" i="1"/>
  <c r="C41" i="1"/>
  <c r="A28" i="12" s="1"/>
  <c r="C42" i="1"/>
  <c r="C43" i="1"/>
  <c r="A30" i="12" s="1"/>
  <c r="C44" i="1"/>
  <c r="A31" i="12" s="1"/>
  <c r="C45" i="1"/>
  <c r="A32" i="12" s="1"/>
  <c r="C46" i="1"/>
  <c r="A33" i="12" s="1"/>
  <c r="C47" i="1"/>
  <c r="C48" i="1"/>
  <c r="C49" i="1"/>
  <c r="C50" i="1"/>
  <c r="A37" i="12" s="1"/>
  <c r="C51" i="1"/>
  <c r="C52" i="1"/>
  <c r="C53" i="1"/>
  <c r="A40" i="12" s="1"/>
  <c r="C54" i="1"/>
  <c r="C55" i="1"/>
  <c r="A42" i="12" s="1"/>
  <c r="C56" i="1"/>
  <c r="A43" i="12" s="1"/>
  <c r="C57" i="1"/>
  <c r="A44" i="12" s="1"/>
  <c r="C58" i="1"/>
  <c r="A45" i="12" s="1"/>
  <c r="C59" i="1"/>
  <c r="C60" i="1"/>
  <c r="C61" i="1"/>
  <c r="C62" i="1"/>
  <c r="A49" i="12" s="1"/>
  <c r="C63" i="1"/>
  <c r="C64" i="1"/>
  <c r="C65" i="1"/>
  <c r="A52" i="12" s="1"/>
  <c r="C66" i="1"/>
  <c r="C67" i="1"/>
  <c r="A54" i="12" s="1"/>
  <c r="C68" i="1"/>
  <c r="A55" i="12" s="1"/>
  <c r="C69" i="1"/>
  <c r="A56" i="12" s="1"/>
  <c r="C70" i="1"/>
  <c r="A57" i="12" s="1"/>
  <c r="C71" i="1"/>
  <c r="C72" i="1"/>
  <c r="C73" i="1"/>
  <c r="C74" i="1"/>
  <c r="A61" i="12" s="1"/>
  <c r="C75" i="1"/>
  <c r="C76" i="1"/>
  <c r="C77" i="1"/>
  <c r="A64" i="12" s="1"/>
  <c r="C78" i="1"/>
  <c r="C79" i="1"/>
  <c r="A66" i="12" s="1"/>
  <c r="C80" i="1"/>
  <c r="A67" i="12" s="1"/>
  <c r="C81" i="1"/>
  <c r="A68" i="12" s="1"/>
  <c r="C82" i="1"/>
  <c r="A69" i="12" s="1"/>
  <c r="C83" i="1"/>
  <c r="C84" i="1"/>
  <c r="C85" i="1"/>
  <c r="C86" i="1"/>
  <c r="A73" i="12" s="1"/>
  <c r="C87" i="1"/>
  <c r="C88" i="1"/>
  <c r="C89" i="1"/>
  <c r="A76" i="12" s="1"/>
  <c r="C90" i="1"/>
  <c r="C91" i="1"/>
  <c r="A78" i="12" s="1"/>
  <c r="C92" i="1"/>
  <c r="A79" i="12" s="1"/>
  <c r="C93" i="1"/>
  <c r="A80" i="12" s="1"/>
  <c r="C94" i="1"/>
  <c r="A81" i="12" s="1"/>
  <c r="C95" i="1"/>
  <c r="C96" i="1"/>
  <c r="C97" i="1"/>
  <c r="C98" i="1"/>
  <c r="A85" i="12" s="1"/>
  <c r="C99" i="1"/>
  <c r="C100" i="1"/>
  <c r="C101" i="1"/>
  <c r="A88" i="12" s="1"/>
  <c r="C102" i="1"/>
  <c r="C103" i="1"/>
  <c r="A90" i="12" s="1"/>
  <c r="C104" i="1"/>
  <c r="A91" i="12" s="1"/>
  <c r="C105" i="1"/>
  <c r="A92" i="12" s="1"/>
  <c r="C106" i="1"/>
  <c r="A93" i="12" s="1"/>
  <c r="C107" i="1"/>
  <c r="C108" i="1"/>
  <c r="C109" i="1"/>
  <c r="C110" i="1"/>
  <c r="A97" i="12" s="1"/>
  <c r="C111" i="1"/>
  <c r="C112" i="1"/>
  <c r="C113" i="1"/>
  <c r="A100" i="12" s="1"/>
  <c r="C114" i="1"/>
  <c r="C115" i="1"/>
  <c r="A102" i="12" s="1"/>
  <c r="C116" i="1"/>
  <c r="A103" i="12" s="1"/>
  <c r="C117" i="1"/>
  <c r="A104" i="12" s="1"/>
  <c r="C118" i="1"/>
  <c r="A105" i="12" s="1"/>
  <c r="C119" i="1"/>
  <c r="C120" i="1"/>
  <c r="C121" i="1"/>
  <c r="C122" i="1"/>
  <c r="A109" i="12" s="1"/>
  <c r="C123" i="1"/>
  <c r="C124" i="1"/>
  <c r="C125" i="1"/>
  <c r="A112" i="12" s="1"/>
  <c r="C126" i="1"/>
  <c r="C127" i="1"/>
  <c r="A114" i="12" s="1"/>
  <c r="C128" i="1"/>
  <c r="A115" i="12" s="1"/>
  <c r="C129" i="1"/>
  <c r="A116" i="12" s="1"/>
  <c r="C130" i="1"/>
  <c r="A117" i="12" s="1"/>
  <c r="C131" i="1"/>
  <c r="C132" i="1"/>
  <c r="C133" i="1"/>
  <c r="C134" i="1"/>
  <c r="A121" i="12" s="1"/>
  <c r="C135" i="1"/>
  <c r="C136" i="1"/>
  <c r="C137" i="1"/>
  <c r="A124" i="12" s="1"/>
  <c r="C138" i="1"/>
  <c r="C139" i="1"/>
  <c r="A126" i="12" s="1"/>
  <c r="C140" i="1"/>
  <c r="A127" i="12" s="1"/>
  <c r="C141" i="1"/>
  <c r="A128" i="12" s="1"/>
  <c r="C142" i="1"/>
  <c r="A129" i="12" s="1"/>
  <c r="C143" i="1"/>
  <c r="C144" i="1"/>
  <c r="C145" i="1"/>
  <c r="C146" i="1"/>
  <c r="A133" i="12" s="1"/>
  <c r="C147" i="1"/>
  <c r="C148" i="1"/>
  <c r="C149" i="1"/>
  <c r="A136" i="12" s="1"/>
  <c r="C150" i="1"/>
  <c r="C151" i="1"/>
  <c r="A138" i="12" s="1"/>
  <c r="C152" i="1"/>
  <c r="A139" i="12" s="1"/>
  <c r="C153" i="1"/>
  <c r="A140" i="12" s="1"/>
  <c r="C154" i="1"/>
  <c r="A141" i="12" s="1"/>
  <c r="C155" i="1"/>
  <c r="C156" i="1"/>
  <c r="C157" i="1"/>
  <c r="C158" i="1"/>
  <c r="A145" i="12" s="1"/>
  <c r="C159" i="1"/>
  <c r="C160" i="1"/>
  <c r="C161" i="1"/>
  <c r="A148" i="12" s="1"/>
  <c r="C162" i="1"/>
  <c r="C163" i="1"/>
  <c r="A150" i="12" s="1"/>
  <c r="C164" i="1"/>
  <c r="A151" i="12" s="1"/>
  <c r="C165" i="1"/>
  <c r="A152" i="12" s="1"/>
  <c r="C166" i="1"/>
  <c r="A153" i="12" s="1"/>
  <c r="C167" i="1"/>
  <c r="C168" i="1"/>
  <c r="C169" i="1"/>
  <c r="C170" i="1"/>
  <c r="A157" i="12" s="1"/>
  <c r="C171" i="1"/>
  <c r="C172" i="1"/>
  <c r="C173" i="1"/>
  <c r="A160" i="12" s="1"/>
  <c r="C174" i="1"/>
  <c r="C175" i="1"/>
  <c r="A162" i="12" s="1"/>
  <c r="C176" i="1"/>
  <c r="A163" i="12" s="1"/>
  <c r="C177" i="1"/>
  <c r="A164" i="12" s="1"/>
  <c r="C178" i="1"/>
  <c r="A165" i="12" s="1"/>
  <c r="C179" i="1"/>
  <c r="C180" i="1"/>
  <c r="C181" i="1"/>
  <c r="C182" i="1"/>
  <c r="A169" i="12" s="1"/>
  <c r="C183" i="1"/>
  <c r="C184" i="1"/>
  <c r="C185" i="1"/>
  <c r="A172" i="12" s="1"/>
  <c r="C186" i="1"/>
  <c r="C187" i="1"/>
  <c r="A174" i="12" s="1"/>
  <c r="C188" i="1"/>
  <c r="A175" i="12" s="1"/>
  <c r="C189" i="1"/>
  <c r="A176" i="12" s="1"/>
  <c r="C190" i="1"/>
  <c r="A177" i="12" s="1"/>
  <c r="C191" i="1"/>
  <c r="C192" i="1"/>
  <c r="C193" i="1"/>
  <c r="C194" i="1"/>
  <c r="A181" i="12" s="1"/>
  <c r="C195" i="1"/>
  <c r="C196" i="1"/>
  <c r="C197" i="1"/>
  <c r="A184" i="12" s="1"/>
  <c r="C198" i="1"/>
  <c r="C199" i="1"/>
  <c r="A186" i="12" s="1"/>
  <c r="C200" i="1"/>
  <c r="A187" i="12" s="1"/>
  <c r="C201" i="1"/>
  <c r="A188" i="12" s="1"/>
  <c r="C202" i="1"/>
  <c r="A189" i="12" s="1"/>
  <c r="C203" i="1"/>
  <c r="C204" i="1"/>
  <c r="C205" i="1"/>
  <c r="C206" i="1"/>
  <c r="A193" i="12" s="1"/>
  <c r="C207" i="1"/>
  <c r="C208" i="1"/>
  <c r="C209" i="1"/>
  <c r="A196" i="12" s="1"/>
  <c r="C210" i="1"/>
  <c r="C211" i="1"/>
  <c r="A198" i="12" s="1"/>
  <c r="C212" i="1"/>
  <c r="A199" i="12" s="1"/>
  <c r="C213" i="1"/>
  <c r="A200" i="12" s="1"/>
  <c r="C214" i="1"/>
  <c r="A201" i="12" s="1"/>
  <c r="C215" i="1"/>
  <c r="C216" i="1"/>
  <c r="C217" i="1"/>
  <c r="C218" i="1"/>
  <c r="A205" i="12" s="1"/>
  <c r="C219" i="1"/>
  <c r="C220" i="1"/>
  <c r="C221" i="1"/>
  <c r="A208" i="12" s="1"/>
  <c r="C222" i="1"/>
  <c r="C223" i="1"/>
  <c r="A210" i="12" s="1"/>
  <c r="C224" i="1"/>
  <c r="A211" i="12" s="1"/>
  <c r="C225" i="1"/>
  <c r="A212" i="12" s="1"/>
  <c r="C226" i="1"/>
  <c r="A213" i="12" s="1"/>
  <c r="C227" i="1"/>
  <c r="C228" i="1"/>
  <c r="C229" i="1"/>
  <c r="C230" i="1"/>
  <c r="A217" i="12" s="1"/>
  <c r="C231" i="1"/>
  <c r="C232" i="1"/>
  <c r="C233" i="1"/>
  <c r="A220" i="12" s="1"/>
  <c r="C234" i="1"/>
  <c r="C235" i="1"/>
  <c r="A222" i="12" s="1"/>
  <c r="C236" i="1"/>
  <c r="A223" i="12" s="1"/>
  <c r="C237" i="1"/>
  <c r="A224" i="12" s="1"/>
  <c r="C238" i="1"/>
  <c r="A225" i="12" s="1"/>
  <c r="C239" i="1"/>
  <c r="C240" i="1"/>
  <c r="C241" i="1"/>
  <c r="C242" i="1"/>
  <c r="A229" i="12" s="1"/>
  <c r="C243" i="1"/>
  <c r="C244" i="1"/>
  <c r="C245" i="1"/>
  <c r="A232" i="12" s="1"/>
  <c r="C246" i="1"/>
  <c r="C247" i="1"/>
  <c r="A234" i="12" s="1"/>
  <c r="C248" i="1"/>
  <c r="A235" i="12" s="1"/>
  <c r="C249" i="1"/>
  <c r="A236" i="12" s="1"/>
  <c r="C250" i="1"/>
  <c r="A237" i="12" s="1"/>
  <c r="C251" i="1"/>
  <c r="C252" i="1"/>
  <c r="C253" i="1"/>
  <c r="C254" i="1"/>
  <c r="A241" i="12" s="1"/>
  <c r="C255" i="1"/>
  <c r="C256" i="1"/>
  <c r="C257" i="1"/>
  <c r="A244" i="12" s="1"/>
  <c r="C258" i="1"/>
  <c r="C259" i="1"/>
  <c r="A246" i="12" s="1"/>
  <c r="C260" i="1"/>
  <c r="A247" i="12" s="1"/>
  <c r="C261" i="1"/>
  <c r="A248" i="12" s="1"/>
  <c r="C262" i="1"/>
  <c r="A249" i="12" s="1"/>
  <c r="C263" i="1"/>
  <c r="C264" i="1"/>
  <c r="C265" i="1"/>
  <c r="C266" i="1"/>
  <c r="A253" i="12" s="1"/>
  <c r="C267" i="1"/>
  <c r="C268" i="1"/>
  <c r="C269" i="1"/>
  <c r="A256" i="12" s="1"/>
  <c r="C270" i="1"/>
  <c r="C271" i="1"/>
  <c r="A258" i="12" s="1"/>
  <c r="C272" i="1"/>
  <c r="A259" i="12" s="1"/>
  <c r="C273" i="1"/>
  <c r="A260" i="12" s="1"/>
  <c r="C274" i="1"/>
  <c r="A261" i="12" s="1"/>
  <c r="C275" i="1"/>
  <c r="C276" i="1"/>
  <c r="C277" i="1"/>
  <c r="C278" i="1"/>
  <c r="A265" i="12" s="1"/>
  <c r="C279" i="1"/>
  <c r="C280" i="1"/>
  <c r="C281" i="1"/>
  <c r="A268" i="12" s="1"/>
  <c r="C282" i="1"/>
  <c r="C283" i="1"/>
  <c r="A270" i="12" s="1"/>
  <c r="C284" i="1"/>
  <c r="A271" i="12" s="1"/>
  <c r="C285" i="1"/>
  <c r="A272" i="12" s="1"/>
  <c r="C286" i="1"/>
  <c r="A273" i="12" s="1"/>
  <c r="C287" i="1"/>
  <c r="C288" i="1"/>
  <c r="C289" i="1"/>
  <c r="C290" i="1"/>
  <c r="A277" i="12" s="1"/>
  <c r="C291" i="1"/>
  <c r="C292" i="1"/>
  <c r="C293" i="1"/>
  <c r="A280" i="12" s="1"/>
  <c r="C294" i="1"/>
  <c r="C295" i="1"/>
  <c r="A282" i="12" s="1"/>
  <c r="C296" i="1"/>
  <c r="A283" i="12" s="1"/>
  <c r="C297" i="1"/>
  <c r="A284" i="12" s="1"/>
  <c r="C298" i="1"/>
  <c r="A285" i="12" s="1"/>
  <c r="C299" i="1"/>
  <c r="C300" i="1"/>
  <c r="C301" i="1"/>
  <c r="C302" i="1"/>
  <c r="A289" i="12" s="1"/>
  <c r="C303" i="1"/>
  <c r="C304" i="1"/>
  <c r="C305" i="1"/>
  <c r="A292" i="12" s="1"/>
  <c r="C306" i="1"/>
  <c r="C307" i="1"/>
  <c r="A294" i="12" s="1"/>
  <c r="C308" i="1"/>
  <c r="A295" i="12" s="1"/>
  <c r="C309" i="1"/>
  <c r="A296" i="12" s="1"/>
  <c r="C310" i="1"/>
  <c r="A297" i="12" s="1"/>
  <c r="C311" i="1"/>
  <c r="C312" i="1"/>
  <c r="C313" i="1"/>
  <c r="C314" i="1"/>
  <c r="A301" i="12" s="1"/>
  <c r="C315" i="1"/>
  <c r="C316" i="1"/>
  <c r="C317" i="1"/>
  <c r="A304" i="12" s="1"/>
  <c r="C318" i="1"/>
  <c r="C319" i="1"/>
  <c r="A306" i="12" s="1"/>
  <c r="C320" i="1"/>
  <c r="A307" i="12" s="1"/>
  <c r="C321" i="1"/>
  <c r="A308" i="12" s="1"/>
  <c r="C322" i="1"/>
  <c r="A309" i="12" s="1"/>
  <c r="C323" i="1"/>
  <c r="C324" i="1"/>
  <c r="C325" i="1"/>
  <c r="C326" i="1"/>
  <c r="A313" i="12" s="1"/>
  <c r="C327" i="1"/>
  <c r="C328" i="1"/>
  <c r="C329" i="1"/>
  <c r="A316" i="12" s="1"/>
  <c r="C330" i="1"/>
  <c r="C331" i="1"/>
  <c r="A318" i="12" s="1"/>
  <c r="C332" i="1"/>
  <c r="A319" i="12" s="1"/>
  <c r="C333" i="1"/>
  <c r="A320" i="12" s="1"/>
  <c r="C334" i="1"/>
  <c r="A321" i="12" s="1"/>
  <c r="C335" i="1"/>
  <c r="C336" i="1"/>
  <c r="C337" i="1"/>
  <c r="C338" i="1"/>
  <c r="A325" i="12" s="1"/>
  <c r="C339" i="1"/>
  <c r="C340" i="1"/>
  <c r="C341" i="1"/>
  <c r="A328" i="12" s="1"/>
  <c r="C342" i="1"/>
  <c r="C343" i="1"/>
  <c r="A330" i="12" s="1"/>
  <c r="C344" i="1"/>
  <c r="A331" i="12" s="1"/>
  <c r="C345" i="1"/>
  <c r="A332" i="12" s="1"/>
  <c r="C346" i="1"/>
  <c r="A333" i="12" s="1"/>
  <c r="C347" i="1"/>
  <c r="C348" i="1"/>
  <c r="C349" i="1"/>
  <c r="C350" i="1"/>
  <c r="A337" i="12" s="1"/>
  <c r="C15" i="1"/>
  <c r="P81" i="12"/>
  <c r="Q81" i="12"/>
  <c r="P82" i="12"/>
  <c r="Q82" i="12"/>
  <c r="P83" i="12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Q90" i="12"/>
  <c r="P91" i="12"/>
  <c r="Q91" i="12"/>
  <c r="P92" i="12"/>
  <c r="Q92" i="12"/>
  <c r="P93" i="12"/>
  <c r="Q93" i="12"/>
  <c r="P94" i="12"/>
  <c r="Q94" i="12"/>
  <c r="P95" i="12"/>
  <c r="Q95" i="12"/>
  <c r="P96" i="12"/>
  <c r="Q96" i="12"/>
  <c r="P97" i="12"/>
  <c r="Q97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P136" i="12"/>
  <c r="Q136" i="12"/>
  <c r="P137" i="12"/>
  <c r="Q137" i="12"/>
  <c r="P138" i="12"/>
  <c r="Q138" i="12"/>
  <c r="P139" i="12"/>
  <c r="Q139" i="12"/>
  <c r="P140" i="12"/>
  <c r="Q140" i="12"/>
  <c r="P141" i="12"/>
  <c r="Q141" i="12"/>
  <c r="P142" i="12"/>
  <c r="Q142" i="12"/>
  <c r="P143" i="12"/>
  <c r="Q143" i="12"/>
  <c r="P144" i="12"/>
  <c r="Q144" i="12"/>
  <c r="P145" i="12"/>
  <c r="Q145" i="12"/>
  <c r="L146" i="12"/>
  <c r="P177" i="12"/>
  <c r="Q177" i="12"/>
  <c r="P178" i="12"/>
  <c r="Q178" i="12"/>
  <c r="P179" i="12"/>
  <c r="Q179" i="12"/>
  <c r="P180" i="12"/>
  <c r="Q180" i="12"/>
  <c r="P181" i="12"/>
  <c r="Q181" i="12"/>
  <c r="P182" i="12"/>
  <c r="Q182" i="12"/>
  <c r="P183" i="12"/>
  <c r="Q183" i="12"/>
  <c r="P184" i="12"/>
  <c r="Q184" i="12"/>
  <c r="P185" i="12"/>
  <c r="Q185" i="12"/>
  <c r="P186" i="12"/>
  <c r="Q186" i="12"/>
  <c r="P187" i="12"/>
  <c r="Q187" i="12"/>
  <c r="P188" i="12"/>
  <c r="Q188" i="12"/>
  <c r="P189" i="12"/>
  <c r="Q189" i="12"/>
  <c r="P190" i="12"/>
  <c r="Q190" i="12"/>
  <c r="P191" i="12"/>
  <c r="Q191" i="12"/>
  <c r="P192" i="12"/>
  <c r="Q192" i="12"/>
  <c r="P193" i="12"/>
  <c r="Q193" i="12"/>
  <c r="L194" i="12"/>
  <c r="P225" i="12"/>
  <c r="Q225" i="12"/>
  <c r="P226" i="12"/>
  <c r="Q226" i="12"/>
  <c r="P227" i="12"/>
  <c r="Q227" i="12"/>
  <c r="P228" i="12"/>
  <c r="Q228" i="12"/>
  <c r="P229" i="12"/>
  <c r="Q229" i="12"/>
  <c r="P230" i="12"/>
  <c r="Q230" i="12"/>
  <c r="P231" i="12"/>
  <c r="Q231" i="12"/>
  <c r="P232" i="12"/>
  <c r="Q232" i="12"/>
  <c r="P233" i="12"/>
  <c r="Q233" i="12"/>
  <c r="P234" i="12"/>
  <c r="Q234" i="12"/>
  <c r="P235" i="12"/>
  <c r="Q235" i="12"/>
  <c r="P236" i="12"/>
  <c r="Q236" i="12"/>
  <c r="P237" i="12"/>
  <c r="Q237" i="12"/>
  <c r="P238" i="12"/>
  <c r="Q238" i="12"/>
  <c r="P239" i="12"/>
  <c r="Q239" i="12"/>
  <c r="P240" i="12"/>
  <c r="Q240" i="12"/>
  <c r="P241" i="12"/>
  <c r="Q241" i="12"/>
  <c r="L242" i="12"/>
  <c r="P273" i="12"/>
  <c r="Q273" i="12"/>
  <c r="P274" i="12"/>
  <c r="Q274" i="12"/>
  <c r="P275" i="12"/>
  <c r="Q275" i="12"/>
  <c r="P276" i="12"/>
  <c r="Q276" i="12"/>
  <c r="P277" i="12"/>
  <c r="Q277" i="12"/>
  <c r="P278" i="12"/>
  <c r="Q278" i="12"/>
  <c r="P279" i="12"/>
  <c r="Q279" i="12"/>
  <c r="P280" i="12"/>
  <c r="Q280" i="12"/>
  <c r="P281" i="12"/>
  <c r="Q281" i="12"/>
  <c r="P282" i="12"/>
  <c r="Q282" i="12"/>
  <c r="P283" i="12"/>
  <c r="Q283" i="12"/>
  <c r="P284" i="12"/>
  <c r="Q284" i="12"/>
  <c r="P285" i="12"/>
  <c r="Q285" i="12"/>
  <c r="P286" i="12"/>
  <c r="Q286" i="12"/>
  <c r="P287" i="12"/>
  <c r="Q287" i="12"/>
  <c r="P288" i="12"/>
  <c r="Q288" i="12"/>
  <c r="P289" i="12"/>
  <c r="Q289" i="12"/>
  <c r="L290" i="12"/>
  <c r="P321" i="12"/>
  <c r="Q321" i="12"/>
  <c r="P322" i="12"/>
  <c r="Q322" i="12"/>
  <c r="P323" i="12"/>
  <c r="Q323" i="12"/>
  <c r="P324" i="12"/>
  <c r="Q324" i="12"/>
  <c r="P325" i="12"/>
  <c r="Q325" i="12"/>
  <c r="P326" i="12"/>
  <c r="Q326" i="12"/>
  <c r="P327" i="12"/>
  <c r="Q327" i="12"/>
  <c r="P328" i="12"/>
  <c r="Q328" i="12"/>
  <c r="P329" i="12"/>
  <c r="Q329" i="12"/>
  <c r="P330" i="12"/>
  <c r="Q330" i="12"/>
  <c r="P331" i="12"/>
  <c r="Q331" i="12"/>
  <c r="P332" i="12"/>
  <c r="Q332" i="12"/>
  <c r="P333" i="12"/>
  <c r="Q333" i="12"/>
  <c r="P334" i="12"/>
  <c r="Q334" i="12"/>
  <c r="P335" i="12"/>
  <c r="Q335" i="12"/>
  <c r="P336" i="12"/>
  <c r="Q336" i="12"/>
  <c r="P337" i="12"/>
  <c r="Q337" i="12"/>
  <c r="A3" i="12"/>
  <c r="A5" i="12"/>
  <c r="A10" i="12"/>
  <c r="A11" i="12"/>
  <c r="A12" i="12"/>
  <c r="A14" i="12"/>
  <c r="A15" i="12"/>
  <c r="A17" i="12"/>
  <c r="A22" i="12"/>
  <c r="A23" i="12"/>
  <c r="A24" i="12"/>
  <c r="A26" i="12"/>
  <c r="A27" i="12"/>
  <c r="A29" i="12"/>
  <c r="A34" i="12"/>
  <c r="A35" i="12"/>
  <c r="A36" i="12"/>
  <c r="A38" i="12"/>
  <c r="A39" i="12"/>
  <c r="A41" i="12"/>
  <c r="A46" i="12"/>
  <c r="A47" i="12"/>
  <c r="A48" i="12"/>
  <c r="A50" i="12"/>
  <c r="A51" i="12"/>
  <c r="A53" i="12"/>
  <c r="A58" i="12"/>
  <c r="A59" i="12"/>
  <c r="A60" i="12"/>
  <c r="A62" i="12"/>
  <c r="A63" i="12"/>
  <c r="A65" i="12"/>
  <c r="A70" i="12"/>
  <c r="A71" i="12"/>
  <c r="A72" i="12"/>
  <c r="A74" i="12"/>
  <c r="A75" i="12"/>
  <c r="A77" i="12"/>
  <c r="A82" i="12"/>
  <c r="A83" i="12"/>
  <c r="A84" i="12"/>
  <c r="A86" i="12"/>
  <c r="A87" i="12"/>
  <c r="A89" i="12"/>
  <c r="A94" i="12"/>
  <c r="A95" i="12"/>
  <c r="A96" i="12"/>
  <c r="A98" i="12"/>
  <c r="A99" i="12"/>
  <c r="A101" i="12"/>
  <c r="A106" i="12"/>
  <c r="A107" i="12"/>
  <c r="A108" i="12"/>
  <c r="A110" i="12"/>
  <c r="A111" i="12"/>
  <c r="A113" i="12"/>
  <c r="A118" i="12"/>
  <c r="A119" i="12"/>
  <c r="A120" i="12"/>
  <c r="A122" i="12"/>
  <c r="A123" i="12"/>
  <c r="A125" i="12"/>
  <c r="A130" i="12"/>
  <c r="A131" i="12"/>
  <c r="A132" i="12"/>
  <c r="A134" i="12"/>
  <c r="A135" i="12"/>
  <c r="A137" i="12"/>
  <c r="A142" i="12"/>
  <c r="A143" i="12"/>
  <c r="A144" i="12"/>
  <c r="A146" i="12"/>
  <c r="A147" i="12"/>
  <c r="A149" i="12"/>
  <c r="A154" i="12"/>
  <c r="A155" i="12"/>
  <c r="A156" i="12"/>
  <c r="A158" i="12"/>
  <c r="A159" i="12"/>
  <c r="A161" i="12"/>
  <c r="A166" i="12"/>
  <c r="A167" i="12"/>
  <c r="A168" i="12"/>
  <c r="A170" i="12"/>
  <c r="A171" i="12"/>
  <c r="A173" i="12"/>
  <c r="A178" i="12"/>
  <c r="A179" i="12"/>
  <c r="A180" i="12"/>
  <c r="A182" i="12"/>
  <c r="A183" i="12"/>
  <c r="A185" i="12"/>
  <c r="A190" i="12"/>
  <c r="A191" i="12"/>
  <c r="A192" i="12"/>
  <c r="A194" i="12"/>
  <c r="A195" i="12"/>
  <c r="A197" i="12"/>
  <c r="A202" i="12"/>
  <c r="A203" i="12"/>
  <c r="A204" i="12"/>
  <c r="A206" i="12"/>
  <c r="A207" i="12"/>
  <c r="A209" i="12"/>
  <c r="A214" i="12"/>
  <c r="A215" i="12"/>
  <c r="A216" i="12"/>
  <c r="A218" i="12"/>
  <c r="A219" i="12"/>
  <c r="A221" i="12"/>
  <c r="A226" i="12"/>
  <c r="A227" i="12"/>
  <c r="A228" i="12"/>
  <c r="A230" i="12"/>
  <c r="A231" i="12"/>
  <c r="A233" i="12"/>
  <c r="A238" i="12"/>
  <c r="A239" i="12"/>
  <c r="A240" i="12"/>
  <c r="A242" i="12"/>
  <c r="A243" i="12"/>
  <c r="A245" i="12"/>
  <c r="A250" i="12"/>
  <c r="A251" i="12"/>
  <c r="A252" i="12"/>
  <c r="A254" i="12"/>
  <c r="A255" i="12"/>
  <c r="A257" i="12"/>
  <c r="A262" i="12"/>
  <c r="A263" i="12"/>
  <c r="A264" i="12"/>
  <c r="A266" i="12"/>
  <c r="A267" i="12"/>
  <c r="A269" i="12"/>
  <c r="A274" i="12"/>
  <c r="A275" i="12"/>
  <c r="A276" i="12"/>
  <c r="A278" i="12"/>
  <c r="A279" i="12"/>
  <c r="A281" i="12"/>
  <c r="A286" i="12"/>
  <c r="A287" i="12"/>
  <c r="A288" i="12"/>
  <c r="A290" i="12"/>
  <c r="A291" i="12"/>
  <c r="A293" i="12"/>
  <c r="A298" i="12"/>
  <c r="A299" i="12"/>
  <c r="A300" i="12"/>
  <c r="A302" i="12"/>
  <c r="A303" i="12"/>
  <c r="A305" i="12"/>
  <c r="A310" i="12"/>
  <c r="A311" i="12"/>
  <c r="A312" i="12"/>
  <c r="A314" i="12"/>
  <c r="A315" i="12"/>
  <c r="A317" i="12"/>
  <c r="A322" i="12"/>
  <c r="A323" i="12"/>
  <c r="A324" i="12"/>
  <c r="A326" i="12"/>
  <c r="A327" i="12"/>
  <c r="A329" i="12"/>
  <c r="A334" i="12"/>
  <c r="A335" i="12"/>
  <c r="A336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J3" i="12"/>
  <c r="J4" i="12"/>
  <c r="J5" i="12"/>
  <c r="J6" i="12"/>
  <c r="J9" i="12"/>
  <c r="J11" i="12"/>
  <c r="J12" i="12"/>
  <c r="J13" i="12"/>
  <c r="J15" i="12"/>
  <c r="J16" i="12"/>
  <c r="J17" i="12"/>
  <c r="J19" i="12"/>
  <c r="J21" i="12"/>
  <c r="J23" i="12"/>
  <c r="J24" i="12"/>
  <c r="J25" i="12"/>
  <c r="J27" i="12"/>
  <c r="J28" i="12"/>
  <c r="J29" i="12"/>
  <c r="J30" i="12"/>
  <c r="J31" i="12"/>
  <c r="J32" i="12"/>
  <c r="J33" i="12"/>
  <c r="J35" i="12"/>
  <c r="J38" i="12"/>
  <c r="J39" i="12"/>
  <c r="J40" i="12"/>
  <c r="J41" i="12"/>
  <c r="J43" i="12"/>
  <c r="J44" i="12"/>
  <c r="J45" i="12"/>
  <c r="J46" i="12"/>
  <c r="J47" i="12"/>
  <c r="J52" i="12"/>
  <c r="J53" i="12"/>
  <c r="J54" i="12"/>
  <c r="J56" i="12"/>
  <c r="J57" i="12"/>
  <c r="J59" i="12"/>
  <c r="J60" i="12"/>
  <c r="J64" i="12"/>
  <c r="J65" i="12"/>
  <c r="J67" i="12"/>
  <c r="J68" i="12"/>
  <c r="J69" i="12"/>
  <c r="J70" i="12"/>
  <c r="J71" i="12"/>
  <c r="J72" i="12"/>
  <c r="J73" i="12"/>
  <c r="J76" i="12"/>
  <c r="J77" i="12"/>
  <c r="J78" i="12"/>
  <c r="J79" i="12"/>
  <c r="J80" i="12"/>
  <c r="J81" i="12"/>
  <c r="J83" i="12"/>
  <c r="J84" i="12"/>
  <c r="J85" i="12"/>
  <c r="J86" i="12"/>
  <c r="J87" i="12"/>
  <c r="J88" i="12"/>
  <c r="J89" i="12"/>
  <c r="J92" i="12"/>
  <c r="J93" i="12"/>
  <c r="J94" i="12"/>
  <c r="J95" i="12"/>
  <c r="J97" i="12"/>
  <c r="J99" i="12"/>
  <c r="J100" i="12"/>
  <c r="J101" i="12"/>
  <c r="J102" i="12"/>
  <c r="J105" i="12"/>
  <c r="J107" i="12"/>
  <c r="J108" i="12"/>
  <c r="J109" i="12"/>
  <c r="J111" i="12"/>
  <c r="J112" i="12"/>
  <c r="J113" i="12"/>
  <c r="J115" i="12"/>
  <c r="J117" i="12"/>
  <c r="J119" i="12"/>
  <c r="J120" i="12"/>
  <c r="J121" i="12"/>
  <c r="J123" i="12"/>
  <c r="J124" i="12"/>
  <c r="J125" i="12"/>
  <c r="J126" i="12"/>
  <c r="J127" i="12"/>
  <c r="J128" i="12"/>
  <c r="J129" i="12"/>
  <c r="J131" i="12"/>
  <c r="J134" i="12"/>
  <c r="J135" i="12"/>
  <c r="J136" i="12"/>
  <c r="J137" i="12"/>
  <c r="J139" i="12"/>
  <c r="J140" i="12"/>
  <c r="J141" i="12"/>
  <c r="J142" i="12"/>
  <c r="J143" i="12"/>
  <c r="J148" i="12"/>
  <c r="J149" i="12"/>
  <c r="J150" i="12"/>
  <c r="J152" i="12"/>
  <c r="J153" i="12"/>
  <c r="J155" i="12"/>
  <c r="J156" i="12"/>
  <c r="J160" i="12"/>
  <c r="J161" i="12"/>
  <c r="J163" i="12"/>
  <c r="J164" i="12"/>
  <c r="J165" i="12"/>
  <c r="J166" i="12"/>
  <c r="J167" i="12"/>
  <c r="J168" i="12"/>
  <c r="J169" i="12"/>
  <c r="J172" i="12"/>
  <c r="J173" i="12"/>
  <c r="J174" i="12"/>
  <c r="J175" i="12"/>
  <c r="J176" i="12"/>
  <c r="J177" i="12"/>
  <c r="J179" i="12"/>
  <c r="J180" i="12"/>
  <c r="J181" i="12"/>
  <c r="J182" i="12"/>
  <c r="J183" i="12"/>
  <c r="J184" i="12"/>
  <c r="J185" i="12"/>
  <c r="J188" i="12"/>
  <c r="J189" i="12"/>
  <c r="J190" i="12"/>
  <c r="J191" i="12"/>
  <c r="J193" i="12"/>
  <c r="J195" i="12"/>
  <c r="J196" i="12"/>
  <c r="J197" i="12"/>
  <c r="J198" i="12"/>
  <c r="J201" i="12"/>
  <c r="J203" i="12"/>
  <c r="J204" i="12"/>
  <c r="J205" i="12"/>
  <c r="J207" i="12"/>
  <c r="J208" i="12"/>
  <c r="J209" i="12"/>
  <c r="J211" i="12"/>
  <c r="J213" i="12"/>
  <c r="J215" i="12"/>
  <c r="J216" i="12"/>
  <c r="J217" i="12"/>
  <c r="J219" i="12"/>
  <c r="J220" i="12"/>
  <c r="J221" i="12"/>
  <c r="J222" i="12"/>
  <c r="J223" i="12"/>
  <c r="J224" i="12"/>
  <c r="J225" i="12"/>
  <c r="J227" i="12"/>
  <c r="J230" i="12"/>
  <c r="J231" i="12"/>
  <c r="J232" i="12"/>
  <c r="J233" i="12"/>
  <c r="J235" i="12"/>
  <c r="J236" i="12"/>
  <c r="J237" i="12"/>
  <c r="J238" i="12"/>
  <c r="J239" i="12"/>
  <c r="J244" i="12"/>
  <c r="J245" i="12"/>
  <c r="J246" i="12"/>
  <c r="J248" i="12"/>
  <c r="J249" i="12"/>
  <c r="J251" i="12"/>
  <c r="J252" i="12"/>
  <c r="J256" i="12"/>
  <c r="J257" i="12"/>
  <c r="J259" i="12"/>
  <c r="J260" i="12"/>
  <c r="J261" i="12"/>
  <c r="J262" i="12"/>
  <c r="J263" i="12"/>
  <c r="J264" i="12"/>
  <c r="J265" i="12"/>
  <c r="J268" i="12"/>
  <c r="J269" i="12"/>
  <c r="J270" i="12"/>
  <c r="J271" i="12"/>
  <c r="J272" i="12"/>
  <c r="J273" i="12"/>
  <c r="J275" i="12"/>
  <c r="J276" i="12"/>
  <c r="J277" i="12"/>
  <c r="J278" i="12"/>
  <c r="J279" i="12"/>
  <c r="J280" i="12"/>
  <c r="J281" i="12"/>
  <c r="J284" i="12"/>
  <c r="J285" i="12"/>
  <c r="J286" i="12"/>
  <c r="J287" i="12"/>
  <c r="J289" i="12"/>
  <c r="J291" i="12"/>
  <c r="J292" i="12"/>
  <c r="J293" i="12"/>
  <c r="J294" i="12"/>
  <c r="J297" i="12"/>
  <c r="J299" i="12"/>
  <c r="J300" i="12"/>
  <c r="J301" i="12"/>
  <c r="J303" i="12"/>
  <c r="J304" i="12"/>
  <c r="J305" i="12"/>
  <c r="J307" i="12"/>
  <c r="J309" i="12"/>
  <c r="J311" i="12"/>
  <c r="J312" i="12"/>
  <c r="J313" i="12"/>
  <c r="J315" i="12"/>
  <c r="J316" i="12"/>
  <c r="J317" i="12"/>
  <c r="J318" i="12"/>
  <c r="J319" i="12"/>
  <c r="J320" i="12"/>
  <c r="J321" i="12"/>
  <c r="J323" i="12"/>
  <c r="J326" i="12"/>
  <c r="J327" i="12"/>
  <c r="J328" i="12"/>
  <c r="J329" i="12"/>
  <c r="J331" i="12"/>
  <c r="J332" i="12"/>
  <c r="J333" i="12"/>
  <c r="J334" i="12"/>
  <c r="J335" i="12"/>
  <c r="K3" i="1" l="1"/>
  <c r="N3" i="1" s="1"/>
  <c r="J16" i="1"/>
  <c r="N3" i="12" s="1"/>
  <c r="I4" i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30" i="12"/>
  <c r="H131" i="12"/>
  <c r="H132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2" i="12"/>
  <c r="H323" i="12"/>
  <c r="H324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J304" i="1"/>
  <c r="N291" i="12" s="1"/>
  <c r="G8" i="1" l="1"/>
  <c r="J256" i="1" s="1"/>
  <c r="N243" i="12" s="1"/>
  <c r="H274" i="12"/>
  <c r="G4" i="1"/>
  <c r="H82" i="12"/>
  <c r="D9" i="1"/>
  <c r="I304" i="1" s="1"/>
  <c r="H321" i="12"/>
  <c r="D4" i="1"/>
  <c r="H81" i="12"/>
  <c r="D7" i="1"/>
  <c r="I208" i="1" s="1"/>
  <c r="M195" i="12" s="1"/>
  <c r="H225" i="12"/>
  <c r="D8" i="1"/>
  <c r="I256" i="1" s="1"/>
  <c r="M243" i="12" s="1"/>
  <c r="H273" i="12"/>
  <c r="H129" i="12"/>
  <c r="D6" i="1"/>
  <c r="I160" i="1" s="1"/>
  <c r="M147" i="12" s="1"/>
  <c r="H177" i="12"/>
  <c r="H243" i="12"/>
  <c r="D3" i="1"/>
  <c r="I16" i="1" s="1"/>
  <c r="M3" i="12" s="1"/>
  <c r="H33" i="12"/>
  <c r="G9" i="1"/>
  <c r="H325" i="12"/>
  <c r="G5" i="1"/>
  <c r="H133" i="12"/>
  <c r="G6" i="1"/>
  <c r="J160" i="1" s="1"/>
  <c r="N147" i="12" s="1"/>
  <c r="G7" i="1"/>
  <c r="J208" i="1" s="1"/>
  <c r="N195" i="12" s="1"/>
  <c r="J2" i="12"/>
  <c r="L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R321" i="1"/>
  <c r="I9" i="1"/>
  <c r="I8" i="1"/>
  <c r="I7" i="1"/>
  <c r="I6" i="1"/>
  <c r="I5" i="1"/>
  <c r="K15" i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C4" i="1"/>
  <c r="C3" i="1"/>
  <c r="L15" i="1"/>
  <c r="M15" i="1" s="1"/>
  <c r="Q2" i="12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I15" i="1" l="1"/>
  <c r="E15" i="1" s="1"/>
  <c r="G61" i="12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P291" i="12" s="1"/>
  <c r="L256" i="1"/>
  <c r="P243" i="12" s="1"/>
  <c r="L208" i="1"/>
  <c r="P195" i="12" s="1"/>
  <c r="L160" i="1"/>
  <c r="P147" i="12" s="1"/>
  <c r="M2" i="12" l="1"/>
  <c r="I2" i="12"/>
  <c r="G15" i="1"/>
  <c r="K161" i="1"/>
  <c r="O148" i="12" s="1"/>
  <c r="G148" i="12"/>
  <c r="K17" i="1"/>
  <c r="O4" i="12" s="1"/>
  <c r="G4" i="12"/>
  <c r="K104" i="1"/>
  <c r="O91" i="12" s="1"/>
  <c r="G91" i="12"/>
  <c r="M208" i="1"/>
  <c r="Q195" i="12" s="1"/>
  <c r="M160" i="1"/>
  <c r="Q147" i="12" s="1"/>
  <c r="M256" i="1"/>
  <c r="Q243" i="12" s="1"/>
  <c r="M304" i="1"/>
  <c r="Q291" i="12" s="1"/>
  <c r="A18" i="1"/>
  <c r="A105" i="1"/>
  <c r="A162" i="1"/>
  <c r="B2" i="12" l="1"/>
  <c r="K2" i="12"/>
  <c r="K105" i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K147" i="12" l="1"/>
  <c r="B147" i="12"/>
  <c r="H160" i="1"/>
  <c r="I161" i="1" s="1"/>
  <c r="J161" i="1" l="1"/>
  <c r="N148" i="12" s="1"/>
  <c r="L147" i="12"/>
  <c r="M148" i="12"/>
  <c r="L161" i="1" l="1"/>
  <c r="P148" i="12" s="1"/>
  <c r="E161" i="1"/>
  <c r="I148" i="12" s="1"/>
  <c r="G161" i="1"/>
  <c r="M161" i="1" l="1"/>
  <c r="Q148" i="12" s="1"/>
  <c r="K148" i="12"/>
  <c r="B148" i="12"/>
  <c r="H161" i="1"/>
  <c r="I162" i="1" s="1"/>
  <c r="J162" i="1" l="1"/>
  <c r="N149" i="12" s="1"/>
  <c r="L148" i="12"/>
  <c r="M149" i="12"/>
  <c r="L162" i="1" l="1"/>
  <c r="P149" i="12" s="1"/>
  <c r="E162" i="1"/>
  <c r="I149" i="12" s="1"/>
  <c r="G162" i="1"/>
  <c r="M162" i="1" l="1"/>
  <c r="Q149" i="12" s="1"/>
  <c r="K149" i="12"/>
  <c r="B149" i="12"/>
  <c r="H162" i="1"/>
  <c r="I163" i="1" s="1"/>
  <c r="J163" i="1" l="1"/>
  <c r="N150" i="12" s="1"/>
  <c r="L149" i="12"/>
  <c r="M150" i="12"/>
  <c r="L163" i="1" l="1"/>
  <c r="P150" i="12" s="1"/>
  <c r="E163" i="1"/>
  <c r="I150" i="12" s="1"/>
  <c r="G163" i="1"/>
  <c r="K150" i="12" l="1"/>
  <c r="B150" i="12"/>
  <c r="M163" i="1"/>
  <c r="Q150" i="12" s="1"/>
  <c r="H163" i="1"/>
  <c r="I164" i="1" s="1"/>
  <c r="J164" i="1" l="1"/>
  <c r="N151" i="12" s="1"/>
  <c r="L150" i="12"/>
  <c r="M151" i="12"/>
  <c r="L164" i="1" l="1"/>
  <c r="P151" i="12" s="1"/>
  <c r="E164" i="1"/>
  <c r="I151" i="12" s="1"/>
  <c r="G164" i="1"/>
  <c r="M164" i="1" l="1"/>
  <c r="Q151" i="12" s="1"/>
  <c r="K151" i="12"/>
  <c r="B151" i="12"/>
  <c r="H164" i="1"/>
  <c r="I165" i="1" s="1"/>
  <c r="J165" i="1" l="1"/>
  <c r="N152" i="12" s="1"/>
  <c r="L151" i="12"/>
  <c r="M152" i="12"/>
  <c r="L165" i="1" l="1"/>
  <c r="P152" i="12" s="1"/>
  <c r="E165" i="1"/>
  <c r="I152" i="12" s="1"/>
  <c r="G165" i="1"/>
  <c r="K152" i="12" l="1"/>
  <c r="B152" i="12"/>
  <c r="M165" i="1"/>
  <c r="Q152" i="12" s="1"/>
  <c r="H165" i="1"/>
  <c r="I166" i="1" s="1"/>
  <c r="J166" i="1" l="1"/>
  <c r="N153" i="12" s="1"/>
  <c r="L152" i="12"/>
  <c r="M153" i="12"/>
  <c r="L166" i="1" l="1"/>
  <c r="P153" i="12" s="1"/>
  <c r="E166" i="1"/>
  <c r="I153" i="12" s="1"/>
  <c r="G166" i="1"/>
  <c r="M166" i="1" l="1"/>
  <c r="Q153" i="12" s="1"/>
  <c r="K153" i="12"/>
  <c r="B153" i="12"/>
  <c r="H166" i="1"/>
  <c r="I167" i="1" s="1"/>
  <c r="J167" i="1" l="1"/>
  <c r="N154" i="12" s="1"/>
  <c r="L153" i="12"/>
  <c r="M154" i="12"/>
  <c r="L167" i="1" l="1"/>
  <c r="P154" i="12" s="1"/>
  <c r="G167" i="1"/>
  <c r="E167" i="1"/>
  <c r="I154" i="12" s="1"/>
  <c r="M167" i="1" l="1"/>
  <c r="Q154" i="12" s="1"/>
  <c r="K154" i="12"/>
  <c r="B154" i="12"/>
  <c r="H167" i="1"/>
  <c r="I168" i="1" s="1"/>
  <c r="J168" i="1" l="1"/>
  <c r="N155" i="12" s="1"/>
  <c r="L154" i="12"/>
  <c r="M155" i="12"/>
  <c r="L168" i="1" l="1"/>
  <c r="P155" i="12" s="1"/>
  <c r="E168" i="1"/>
  <c r="I155" i="12" s="1"/>
  <c r="G168" i="1"/>
  <c r="M168" i="1" l="1"/>
  <c r="Q155" i="12" s="1"/>
  <c r="K155" i="12"/>
  <c r="B155" i="12"/>
  <c r="H168" i="1"/>
  <c r="I169" i="1" s="1"/>
  <c r="J169" i="1" l="1"/>
  <c r="N156" i="12" s="1"/>
  <c r="L155" i="12"/>
  <c r="M156" i="12"/>
  <c r="L169" i="1" l="1"/>
  <c r="P156" i="12" s="1"/>
  <c r="E169" i="1"/>
  <c r="I156" i="12" s="1"/>
  <c r="G169" i="1"/>
  <c r="M169" i="1" l="1"/>
  <c r="Q156" i="12" s="1"/>
  <c r="K156" i="12"/>
  <c r="B156" i="12"/>
  <c r="H169" i="1"/>
  <c r="I170" i="1" s="1"/>
  <c r="J170" i="1" l="1"/>
  <c r="N157" i="12" s="1"/>
  <c r="L156" i="12"/>
  <c r="M157" i="12"/>
  <c r="L170" i="1" l="1"/>
  <c r="P157" i="12" s="1"/>
  <c r="G170" i="1"/>
  <c r="E170" i="1"/>
  <c r="I157" i="12" s="1"/>
  <c r="M170" i="1" l="1"/>
  <c r="Q157" i="12" s="1"/>
  <c r="K157" i="12"/>
  <c r="B157" i="12"/>
  <c r="H170" i="1"/>
  <c r="I171" i="1" s="1"/>
  <c r="J171" i="1" l="1"/>
  <c r="N158" i="12" s="1"/>
  <c r="L157" i="12"/>
  <c r="M158" i="12"/>
  <c r="G171" i="1" l="1"/>
  <c r="L171" i="1"/>
  <c r="P158" i="12" s="1"/>
  <c r="E171" i="1"/>
  <c r="I158" i="12" s="1"/>
  <c r="K158" i="12" l="1"/>
  <c r="B158" i="12"/>
  <c r="H171" i="1"/>
  <c r="I172" i="1" s="1"/>
  <c r="M171" i="1"/>
  <c r="Q158" i="12" s="1"/>
  <c r="J172" i="1" l="1"/>
  <c r="N159" i="12" s="1"/>
  <c r="L158" i="12"/>
  <c r="M159" i="12"/>
  <c r="E172" i="1" l="1"/>
  <c r="I159" i="12" s="1"/>
  <c r="L172" i="1"/>
  <c r="P159" i="12" s="1"/>
  <c r="G172" i="1"/>
  <c r="K159" i="12" l="1"/>
  <c r="B159" i="12"/>
  <c r="M172" i="1"/>
  <c r="Q159" i="12" s="1"/>
  <c r="H172" i="1"/>
  <c r="I173" i="1" s="1"/>
  <c r="J173" i="1" l="1"/>
  <c r="N160" i="12" s="1"/>
  <c r="L159" i="12"/>
  <c r="M160" i="12"/>
  <c r="G173" i="1" l="1"/>
  <c r="L173" i="1"/>
  <c r="P160" i="12" s="1"/>
  <c r="E173" i="1"/>
  <c r="I160" i="12" s="1"/>
  <c r="K160" i="12" l="1"/>
  <c r="B160" i="12"/>
  <c r="H173" i="1"/>
  <c r="I174" i="1" s="1"/>
  <c r="M173" i="1"/>
  <c r="Q160" i="12" s="1"/>
  <c r="J174" i="1" l="1"/>
  <c r="N161" i="12" s="1"/>
  <c r="L160" i="12"/>
  <c r="M161" i="12"/>
  <c r="G174" i="1" l="1"/>
  <c r="L174" i="1"/>
  <c r="P161" i="12" s="1"/>
  <c r="E174" i="1"/>
  <c r="I161" i="12" s="1"/>
  <c r="K161" i="12" l="1"/>
  <c r="B161" i="12"/>
  <c r="M174" i="1"/>
  <c r="Q161" i="12" s="1"/>
  <c r="H174" i="1"/>
  <c r="I175" i="1" s="1"/>
  <c r="J175" i="1" l="1"/>
  <c r="N162" i="12" s="1"/>
  <c r="L161" i="12"/>
  <c r="M162" i="12"/>
  <c r="E175" i="1" l="1"/>
  <c r="I162" i="12" s="1"/>
  <c r="G175" i="1"/>
  <c r="L175" i="1"/>
  <c r="P162" i="12" s="1"/>
  <c r="K162" i="12" l="1"/>
  <c r="B162" i="12"/>
  <c r="M175" i="1"/>
  <c r="Q162" i="12" s="1"/>
  <c r="H175" i="1"/>
  <c r="I176" i="1" s="1"/>
  <c r="J176" i="1" l="1"/>
  <c r="N163" i="12" s="1"/>
  <c r="L162" i="12"/>
  <c r="M163" i="12"/>
  <c r="G176" i="1" l="1"/>
  <c r="E176" i="1"/>
  <c r="I163" i="12" s="1"/>
  <c r="L176" i="1"/>
  <c r="P163" i="12" s="1"/>
  <c r="M176" i="1" l="1"/>
  <c r="Q163" i="12" s="1"/>
  <c r="E208" i="1" l="1"/>
  <c r="I195" i="12" s="1"/>
  <c r="G208" i="1"/>
  <c r="K195" i="12" l="1"/>
  <c r="B195" i="12"/>
  <c r="H208" i="1"/>
  <c r="I209" i="1" s="1"/>
  <c r="J209" i="1" l="1"/>
  <c r="N196" i="12" s="1"/>
  <c r="L195" i="12"/>
  <c r="M196" i="12"/>
  <c r="L209" i="1" l="1"/>
  <c r="P196" i="12" s="1"/>
  <c r="E209" i="1"/>
  <c r="I196" i="12" s="1"/>
  <c r="G209" i="1"/>
  <c r="M209" i="1" l="1"/>
  <c r="Q196" i="12" s="1"/>
  <c r="B196" i="12"/>
  <c r="K196" i="12"/>
  <c r="H209" i="1"/>
  <c r="I210" i="1" s="1"/>
  <c r="J210" i="1" l="1"/>
  <c r="N197" i="12" s="1"/>
  <c r="L196" i="12"/>
  <c r="M197" i="12"/>
  <c r="L210" i="1" l="1"/>
  <c r="P197" i="12" s="1"/>
  <c r="E210" i="1"/>
  <c r="I197" i="12" s="1"/>
  <c r="G210" i="1"/>
  <c r="M210" i="1" l="1"/>
  <c r="Q197" i="12" s="1"/>
  <c r="K197" i="12"/>
  <c r="B197" i="12"/>
  <c r="H210" i="1"/>
  <c r="I211" i="1" s="1"/>
  <c r="J211" i="1" l="1"/>
  <c r="N198" i="12" s="1"/>
  <c r="L197" i="12"/>
  <c r="M198" i="12"/>
  <c r="L211" i="1" l="1"/>
  <c r="P198" i="12" s="1"/>
  <c r="G211" i="1"/>
  <c r="E211" i="1"/>
  <c r="I198" i="12" s="1"/>
  <c r="M211" i="1" l="1"/>
  <c r="Q198" i="12" s="1"/>
  <c r="K198" i="12"/>
  <c r="B198" i="12"/>
  <c r="H211" i="1"/>
  <c r="I212" i="1" s="1"/>
  <c r="J212" i="1" l="1"/>
  <c r="N199" i="12" s="1"/>
  <c r="L198" i="12"/>
  <c r="M199" i="12"/>
  <c r="L212" i="1" l="1"/>
  <c r="P199" i="12" s="1"/>
  <c r="E212" i="1"/>
  <c r="I199" i="12" s="1"/>
  <c r="G212" i="1"/>
  <c r="M212" i="1" l="1"/>
  <c r="Q199" i="12" s="1"/>
  <c r="K199" i="12"/>
  <c r="B199" i="12"/>
  <c r="H212" i="1"/>
  <c r="I213" i="1" s="1"/>
  <c r="J213" i="1" l="1"/>
  <c r="N200" i="12" s="1"/>
  <c r="L199" i="12"/>
  <c r="M200" i="12"/>
  <c r="L213" i="1" l="1"/>
  <c r="P200" i="12" s="1"/>
  <c r="G213" i="1"/>
  <c r="E213" i="1"/>
  <c r="I200" i="12" s="1"/>
  <c r="M213" i="1" l="1"/>
  <c r="Q200" i="12" s="1"/>
  <c r="K200" i="12"/>
  <c r="B200" i="12"/>
  <c r="H213" i="1"/>
  <c r="I214" i="1" s="1"/>
  <c r="J214" i="1" l="1"/>
  <c r="N201" i="12" s="1"/>
  <c r="L200" i="12"/>
  <c r="M201" i="12"/>
  <c r="L214" i="1" l="1"/>
  <c r="P201" i="12" s="1"/>
  <c r="E214" i="1"/>
  <c r="I201" i="12" s="1"/>
  <c r="G214" i="1"/>
  <c r="M214" i="1" l="1"/>
  <c r="Q201" i="12" s="1"/>
  <c r="B201" i="12"/>
  <c r="K201" i="12"/>
  <c r="H214" i="1"/>
  <c r="I215" i="1" s="1"/>
  <c r="J215" i="1" l="1"/>
  <c r="N202" i="12" s="1"/>
  <c r="L201" i="12"/>
  <c r="M202" i="12"/>
  <c r="L215" i="1" l="1"/>
  <c r="P202" i="12" s="1"/>
  <c r="G215" i="1"/>
  <c r="E215" i="1"/>
  <c r="I202" i="12" s="1"/>
  <c r="K202" i="12" l="1"/>
  <c r="B202" i="12"/>
  <c r="M215" i="1"/>
  <c r="Q202" i="12" s="1"/>
  <c r="H215" i="1"/>
  <c r="I216" i="1" s="1"/>
  <c r="J216" i="1" l="1"/>
  <c r="N203" i="12" s="1"/>
  <c r="L202" i="12"/>
  <c r="M203" i="12"/>
  <c r="L216" i="1" l="1"/>
  <c r="P203" i="12" s="1"/>
  <c r="G216" i="1"/>
  <c r="E216" i="1"/>
  <c r="I203" i="12" s="1"/>
  <c r="M216" i="1" l="1"/>
  <c r="Q203" i="12" s="1"/>
  <c r="K203" i="12"/>
  <c r="B203" i="12"/>
  <c r="H216" i="1"/>
  <c r="I217" i="1" s="1"/>
  <c r="J217" i="1" l="1"/>
  <c r="N204" i="12" s="1"/>
  <c r="L203" i="12"/>
  <c r="M204" i="12"/>
  <c r="L217" i="1" l="1"/>
  <c r="P204" i="12" s="1"/>
  <c r="E217" i="1"/>
  <c r="I204" i="12" s="1"/>
  <c r="G217" i="1"/>
  <c r="K204" i="12" l="1"/>
  <c r="B204" i="12"/>
  <c r="M217" i="1"/>
  <c r="Q204" i="12" s="1"/>
  <c r="H217" i="1"/>
  <c r="I218" i="1" s="1"/>
  <c r="J218" i="1" l="1"/>
  <c r="N205" i="12" s="1"/>
  <c r="L204" i="12"/>
  <c r="M205" i="12"/>
  <c r="L218" i="1" l="1"/>
  <c r="P205" i="12" s="1"/>
  <c r="G218" i="1"/>
  <c r="E218" i="1"/>
  <c r="I205" i="12" s="1"/>
  <c r="M218" i="1" l="1"/>
  <c r="Q205" i="12" s="1"/>
  <c r="K205" i="12"/>
  <c r="B205" i="12"/>
  <c r="H218" i="1"/>
  <c r="I219" i="1" s="1"/>
  <c r="J219" i="1" l="1"/>
  <c r="N206" i="12" s="1"/>
  <c r="L205" i="12"/>
  <c r="M206" i="12"/>
  <c r="G219" i="1" l="1"/>
  <c r="L219" i="1"/>
  <c r="P206" i="12" s="1"/>
  <c r="E219" i="1"/>
  <c r="I206" i="12" s="1"/>
  <c r="B206" i="12" l="1"/>
  <c r="K206" i="12"/>
  <c r="H219" i="1"/>
  <c r="I220" i="1" s="1"/>
  <c r="M219" i="1"/>
  <c r="Q206" i="12" s="1"/>
  <c r="J220" i="1" l="1"/>
  <c r="N207" i="12" s="1"/>
  <c r="L206" i="12"/>
  <c r="M207" i="12"/>
  <c r="E220" i="1" l="1"/>
  <c r="I207" i="12" s="1"/>
  <c r="L220" i="1"/>
  <c r="P207" i="12" s="1"/>
  <c r="G220" i="1"/>
  <c r="J192" i="1" l="1"/>
  <c r="N179" i="12" s="1"/>
  <c r="K207" i="12"/>
  <c r="B207" i="12"/>
  <c r="H220" i="1"/>
  <c r="I221" i="1" s="1"/>
  <c r="M220" i="1"/>
  <c r="Q207" i="12" s="1"/>
  <c r="J221" i="1" l="1"/>
  <c r="N208" i="12" s="1"/>
  <c r="L207" i="12"/>
  <c r="M208" i="12"/>
  <c r="E221" i="1" l="1"/>
  <c r="I208" i="12" s="1"/>
  <c r="L221" i="1"/>
  <c r="P208" i="12" s="1"/>
  <c r="G221" i="1"/>
  <c r="K208" i="12" l="1"/>
  <c r="B208" i="12"/>
  <c r="M221" i="1"/>
  <c r="Q208" i="12" s="1"/>
  <c r="H221" i="1"/>
  <c r="I222" i="1" s="1"/>
  <c r="J222" i="1" l="1"/>
  <c r="N209" i="12" s="1"/>
  <c r="L208" i="12"/>
  <c r="M209" i="12"/>
  <c r="L222" i="1" l="1"/>
  <c r="P209" i="12" s="1"/>
  <c r="E222" i="1"/>
  <c r="I209" i="12" s="1"/>
  <c r="G222" i="1"/>
  <c r="J194" i="1" l="1"/>
  <c r="N181" i="12" s="1"/>
  <c r="K209" i="12"/>
  <c r="B209" i="12"/>
  <c r="H222" i="1"/>
  <c r="I223" i="1" s="1"/>
  <c r="M222" i="1"/>
  <c r="Q209" i="12" s="1"/>
  <c r="J223" i="1" l="1"/>
  <c r="N210" i="12" s="1"/>
  <c r="L209" i="12"/>
  <c r="M210" i="12"/>
  <c r="G223" i="1" l="1"/>
  <c r="L223" i="1"/>
  <c r="P210" i="12" s="1"/>
  <c r="E223" i="1"/>
  <c r="I210" i="12" s="1"/>
  <c r="K210" i="12" l="1"/>
  <c r="B210" i="12"/>
  <c r="M223" i="1"/>
  <c r="Q210" i="12" s="1"/>
  <c r="H223" i="1"/>
  <c r="I224" i="1" s="1"/>
  <c r="J224" i="1" l="1"/>
  <c r="N211" i="12" s="1"/>
  <c r="L210" i="12"/>
  <c r="M211" i="12"/>
  <c r="G224" i="1" l="1"/>
  <c r="L224" i="1"/>
  <c r="P211" i="12" s="1"/>
  <c r="E224" i="1"/>
  <c r="I211" i="12" s="1"/>
  <c r="K211" i="12" l="1"/>
  <c r="B211" i="12"/>
  <c r="M224" i="1"/>
  <c r="Q211" i="12" s="1"/>
  <c r="H224" i="1"/>
  <c r="I225" i="1" s="1"/>
  <c r="J225" i="1" l="1"/>
  <c r="N212" i="12" s="1"/>
  <c r="L211" i="12"/>
  <c r="M212" i="12"/>
  <c r="E225" i="1" l="1"/>
  <c r="I212" i="12" s="1"/>
  <c r="G225" i="1"/>
  <c r="L225" i="1"/>
  <c r="P212" i="12" s="1"/>
  <c r="K212" i="12" l="1"/>
  <c r="B212" i="12"/>
  <c r="J197" i="1"/>
  <c r="N184" i="12" s="1"/>
  <c r="M225" i="1"/>
  <c r="Q212" i="12" s="1"/>
  <c r="H225" i="1"/>
  <c r="I226" i="1" l="1"/>
  <c r="M213" i="12" s="1"/>
  <c r="J226" i="1"/>
  <c r="N213" i="12" s="1"/>
  <c r="L212" i="12"/>
  <c r="L226" i="1" l="1"/>
  <c r="P213" i="12" s="1"/>
  <c r="E226" i="1"/>
  <c r="I213" i="12" s="1"/>
  <c r="G226" i="1"/>
  <c r="K213" i="12" l="1"/>
  <c r="B213" i="12"/>
  <c r="J198" i="1"/>
  <c r="N185" i="12" s="1"/>
  <c r="H226" i="1"/>
  <c r="M226" i="1"/>
  <c r="Q213" i="12" s="1"/>
  <c r="I227" i="1" l="1"/>
  <c r="M214" i="12" s="1"/>
  <c r="J227" i="1"/>
  <c r="N214" i="12" s="1"/>
  <c r="L213" i="12"/>
  <c r="L227" i="1" l="1"/>
  <c r="P214" i="12" s="1"/>
  <c r="E227" i="1"/>
  <c r="I214" i="12" s="1"/>
  <c r="G227" i="1"/>
  <c r="K214" i="12" l="1"/>
  <c r="B214" i="12"/>
  <c r="J199" i="1"/>
  <c r="N186" i="12" s="1"/>
  <c r="H227" i="1"/>
  <c r="M227" i="1"/>
  <c r="Q214" i="12" s="1"/>
  <c r="I228" i="1" l="1"/>
  <c r="M215" i="12" s="1"/>
  <c r="J228" i="1"/>
  <c r="N215" i="12" s="1"/>
  <c r="L214" i="12"/>
  <c r="E256" i="1"/>
  <c r="I243" i="12" s="1"/>
  <c r="G256" i="1"/>
  <c r="K243" i="12" l="1"/>
  <c r="B243" i="12"/>
  <c r="H256" i="1"/>
  <c r="G228" i="1"/>
  <c r="L228" i="1"/>
  <c r="P215" i="12" s="1"/>
  <c r="E228" i="1"/>
  <c r="I215" i="12" s="1"/>
  <c r="L243" i="12" l="1"/>
  <c r="I257" i="1"/>
  <c r="M244" i="12" s="1"/>
  <c r="K215" i="12"/>
  <c r="B215" i="12"/>
  <c r="J200" i="1"/>
  <c r="N187" i="12" s="1"/>
  <c r="J257" i="1"/>
  <c r="H228" i="1"/>
  <c r="M228" i="1"/>
  <c r="Q215" i="12" s="1"/>
  <c r="I229" i="1" l="1"/>
  <c r="M216" i="12" s="1"/>
  <c r="J229" i="1"/>
  <c r="N216" i="12" s="1"/>
  <c r="L257" i="1"/>
  <c r="P244" i="12" s="1"/>
  <c r="N244" i="12"/>
  <c r="L215" i="12"/>
  <c r="E257" i="1"/>
  <c r="I244" i="12" s="1"/>
  <c r="G257" i="1"/>
  <c r="M257" i="1" l="1"/>
  <c r="Q244" i="12" s="1"/>
  <c r="K244" i="12"/>
  <c r="B244" i="12"/>
  <c r="H257" i="1"/>
  <c r="I258" i="1" s="1"/>
  <c r="L229" i="1"/>
  <c r="P216" i="12" s="1"/>
  <c r="E229" i="1"/>
  <c r="I216" i="12" s="1"/>
  <c r="G229" i="1"/>
  <c r="K216" i="12" l="1"/>
  <c r="B216" i="12"/>
  <c r="J258" i="1"/>
  <c r="N245" i="12" s="1"/>
  <c r="L244" i="12"/>
  <c r="M229" i="1"/>
  <c r="Q216" i="12" s="1"/>
  <c r="M245" i="12"/>
  <c r="H229" i="1"/>
  <c r="I230" i="1" l="1"/>
  <c r="M217" i="12" s="1"/>
  <c r="J230" i="1"/>
  <c r="N217" i="12" s="1"/>
  <c r="L258" i="1"/>
  <c r="M258" i="1" s="1"/>
  <c r="Q245" i="12" s="1"/>
  <c r="L216" i="12"/>
  <c r="E258" i="1"/>
  <c r="I245" i="12" s="1"/>
  <c r="G258" i="1"/>
  <c r="P245" i="12" l="1"/>
  <c r="K245" i="12"/>
  <c r="B245" i="12"/>
  <c r="H258" i="1"/>
  <c r="I259" i="1" s="1"/>
  <c r="G230" i="1"/>
  <c r="L230" i="1"/>
  <c r="P217" i="12" s="1"/>
  <c r="E230" i="1"/>
  <c r="I217" i="12" s="1"/>
  <c r="K217" i="12" l="1"/>
  <c r="B217" i="12"/>
  <c r="J259" i="1"/>
  <c r="N246" i="12" s="1"/>
  <c r="L245" i="12"/>
  <c r="H230" i="1"/>
  <c r="M230" i="1"/>
  <c r="Q217" i="12" s="1"/>
  <c r="M246" i="12"/>
  <c r="I231" i="1" l="1"/>
  <c r="M218" i="12" s="1"/>
  <c r="J231" i="1"/>
  <c r="N218" i="12" s="1"/>
  <c r="L217" i="12"/>
  <c r="L259" i="1"/>
  <c r="P246" i="12" s="1"/>
  <c r="E259" i="1"/>
  <c r="I246" i="12" s="1"/>
  <c r="G259" i="1"/>
  <c r="M259" i="1" l="1"/>
  <c r="Q246" i="12" s="1"/>
  <c r="K246" i="12"/>
  <c r="B246" i="12"/>
  <c r="G231" i="1"/>
  <c r="H259" i="1"/>
  <c r="I260" i="1" s="1"/>
  <c r="E231" i="1"/>
  <c r="I218" i="12" s="1"/>
  <c r="L231" i="1"/>
  <c r="P218" i="12" s="1"/>
  <c r="J260" i="1" l="1"/>
  <c r="N247" i="12" s="1"/>
  <c r="L246" i="12"/>
  <c r="J203" i="1"/>
  <c r="N190" i="12" s="1"/>
  <c r="K218" i="12"/>
  <c r="B218" i="12"/>
  <c r="M231" i="1"/>
  <c r="Q218" i="12" s="1"/>
  <c r="M247" i="12"/>
  <c r="H231" i="1"/>
  <c r="I232" i="1" l="1"/>
  <c r="M219" i="12" s="1"/>
  <c r="J232" i="1"/>
  <c r="N219" i="12" s="1"/>
  <c r="L260" i="1"/>
  <c r="P247" i="12" s="1"/>
  <c r="L218" i="12"/>
  <c r="E260" i="1"/>
  <c r="I247" i="12" s="1"/>
  <c r="G260" i="1"/>
  <c r="M260" i="1" l="1"/>
  <c r="Q247" i="12" s="1"/>
  <c r="K247" i="12"/>
  <c r="B247" i="12"/>
  <c r="G232" i="1"/>
  <c r="H260" i="1"/>
  <c r="I261" i="1" s="1"/>
  <c r="E232" i="1"/>
  <c r="I219" i="12" s="1"/>
  <c r="L232" i="1"/>
  <c r="P219" i="12" s="1"/>
  <c r="J204" i="1" l="1"/>
  <c r="N191" i="12" s="1"/>
  <c r="J261" i="1"/>
  <c r="N248" i="12" s="1"/>
  <c r="L247" i="12"/>
  <c r="B219" i="12"/>
  <c r="K219" i="12"/>
  <c r="H232" i="1"/>
  <c r="M248" i="12"/>
  <c r="M232" i="1"/>
  <c r="Q219" i="12" s="1"/>
  <c r="I233" i="1" l="1"/>
  <c r="M220" i="12" s="1"/>
  <c r="J233" i="1"/>
  <c r="N220" i="12" s="1"/>
  <c r="L261" i="1"/>
  <c r="P248" i="12" s="1"/>
  <c r="L219" i="12"/>
  <c r="E261" i="1"/>
  <c r="I248" i="12" s="1"/>
  <c r="G261" i="1"/>
  <c r="M261" i="1" l="1"/>
  <c r="Q248" i="12" s="1"/>
  <c r="K248" i="12"/>
  <c r="B248" i="12"/>
  <c r="H261" i="1"/>
  <c r="I262" i="1" s="1"/>
  <c r="G233" i="1"/>
  <c r="L233" i="1"/>
  <c r="P220" i="12" s="1"/>
  <c r="E233" i="1"/>
  <c r="I220" i="12" s="1"/>
  <c r="J205" i="1" l="1"/>
  <c r="N192" i="12" s="1"/>
  <c r="K220" i="12"/>
  <c r="B220" i="12"/>
  <c r="J262" i="1"/>
  <c r="N249" i="12" s="1"/>
  <c r="L248" i="12"/>
  <c r="M233" i="1"/>
  <c r="Q220" i="12" s="1"/>
  <c r="H233" i="1"/>
  <c r="M249" i="12"/>
  <c r="I234" i="1" l="1"/>
  <c r="M221" i="12" s="1"/>
  <c r="J234" i="1"/>
  <c r="N221" i="12" s="1"/>
  <c r="L220" i="12"/>
  <c r="L262" i="1"/>
  <c r="P249" i="12" s="1"/>
  <c r="E262" i="1"/>
  <c r="I249" i="12" s="1"/>
  <c r="G262" i="1"/>
  <c r="M262" i="1" l="1"/>
  <c r="Q249" i="12" s="1"/>
  <c r="K249" i="12"/>
  <c r="B249" i="12"/>
  <c r="G234" i="1"/>
  <c r="H262" i="1"/>
  <c r="I263" i="1" s="1"/>
  <c r="E234" i="1"/>
  <c r="I221" i="12" s="1"/>
  <c r="L234" i="1"/>
  <c r="P221" i="12" s="1"/>
  <c r="J206" i="1" l="1"/>
  <c r="N193" i="12" s="1"/>
  <c r="J263" i="1"/>
  <c r="N250" i="12" s="1"/>
  <c r="L249" i="12"/>
  <c r="B221" i="12"/>
  <c r="K221" i="12"/>
  <c r="M250" i="12"/>
  <c r="M234" i="1"/>
  <c r="Q221" i="12" s="1"/>
  <c r="H234" i="1"/>
  <c r="I235" i="1" l="1"/>
  <c r="M222" i="12" s="1"/>
  <c r="J235" i="1"/>
  <c r="N222" i="12" s="1"/>
  <c r="L263" i="1"/>
  <c r="P250" i="12" s="1"/>
  <c r="L221" i="12"/>
  <c r="E263" i="1"/>
  <c r="I250" i="12" s="1"/>
  <c r="G263" i="1"/>
  <c r="M263" i="1" l="1"/>
  <c r="Q250" i="12" s="1"/>
  <c r="K250" i="12"/>
  <c r="B250" i="12"/>
  <c r="G235" i="1"/>
  <c r="H263" i="1"/>
  <c r="I264" i="1" s="1"/>
  <c r="L235" i="1"/>
  <c r="P222" i="12" s="1"/>
  <c r="E235" i="1"/>
  <c r="I222" i="12" s="1"/>
  <c r="J207" i="1" l="1"/>
  <c r="N194" i="12" s="1"/>
  <c r="J264" i="1"/>
  <c r="N251" i="12" s="1"/>
  <c r="L250" i="12"/>
  <c r="K222" i="12"/>
  <c r="B222" i="12"/>
  <c r="H235" i="1"/>
  <c r="M235" i="1"/>
  <c r="Q222" i="12" s="1"/>
  <c r="M251" i="12"/>
  <c r="I236" i="1" l="1"/>
  <c r="M223" i="12" s="1"/>
  <c r="J236" i="1"/>
  <c r="N223" i="12" s="1"/>
  <c r="L207" i="1"/>
  <c r="P194" i="12" s="1"/>
  <c r="L222" i="12"/>
  <c r="L264" i="1"/>
  <c r="P251" i="12" s="1"/>
  <c r="E264" i="1"/>
  <c r="I251" i="12" s="1"/>
  <c r="G264" i="1"/>
  <c r="M207" i="1" l="1"/>
  <c r="Q194" i="12" s="1"/>
  <c r="K251" i="12"/>
  <c r="B251" i="12"/>
  <c r="M264" i="1"/>
  <c r="Q251" i="12" s="1"/>
  <c r="H264" i="1"/>
  <c r="I265" i="1" s="1"/>
  <c r="G236" i="1"/>
  <c r="E236" i="1"/>
  <c r="I223" i="12" s="1"/>
  <c r="L236" i="1"/>
  <c r="P223" i="12" s="1"/>
  <c r="J265" i="1" l="1"/>
  <c r="N252" i="12" s="1"/>
  <c r="L251" i="12"/>
  <c r="K223" i="12"/>
  <c r="B223" i="12"/>
  <c r="M236" i="1"/>
  <c r="Q223" i="12" s="1"/>
  <c r="H236" i="1"/>
  <c r="M252" i="12"/>
  <c r="I237" i="1" l="1"/>
  <c r="M224" i="12" s="1"/>
  <c r="J237" i="1"/>
  <c r="N224" i="12" s="1"/>
  <c r="L223" i="12"/>
  <c r="L265" i="1"/>
  <c r="P252" i="12" s="1"/>
  <c r="G265" i="1"/>
  <c r="E265" i="1"/>
  <c r="I252" i="12" s="1"/>
  <c r="M265" i="1" l="1"/>
  <c r="Q252" i="12" s="1"/>
  <c r="B252" i="12"/>
  <c r="K252" i="12"/>
  <c r="L237" i="1"/>
  <c r="P224" i="12" s="1"/>
  <c r="E237" i="1"/>
  <c r="I224" i="12" s="1"/>
  <c r="H265" i="1"/>
  <c r="I266" i="1" s="1"/>
  <c r="K237" i="1"/>
  <c r="O224" i="12" s="1"/>
  <c r="J266" i="1" l="1"/>
  <c r="N253" i="12" s="1"/>
  <c r="L252" i="12"/>
  <c r="M253" i="12"/>
  <c r="M237" i="1"/>
  <c r="Q224" i="12" s="1"/>
  <c r="G237" i="1"/>
  <c r="L266" i="1" l="1"/>
  <c r="P253" i="12" s="1"/>
  <c r="K224" i="12"/>
  <c r="B224" i="12"/>
  <c r="H237" i="1"/>
  <c r="I238" i="1" s="1"/>
  <c r="E266" i="1"/>
  <c r="I253" i="12" s="1"/>
  <c r="G266" i="1"/>
  <c r="M7" i="1" l="1"/>
  <c r="N7" i="1"/>
  <c r="M266" i="1"/>
  <c r="Q253" i="12" s="1"/>
  <c r="K253" i="12"/>
  <c r="B253" i="12"/>
  <c r="J238" i="1"/>
  <c r="N225" i="12" s="1"/>
  <c r="L224" i="12"/>
  <c r="H266" i="1"/>
  <c r="I267" i="1" s="1"/>
  <c r="M225" i="12"/>
  <c r="J267" i="1" l="1"/>
  <c r="N254" i="12" s="1"/>
  <c r="L253" i="12"/>
  <c r="E238" i="1"/>
  <c r="I225" i="12" s="1"/>
  <c r="G238" i="1"/>
  <c r="M254" i="12"/>
  <c r="K225" i="12" l="1"/>
  <c r="B225" i="12"/>
  <c r="G267" i="1"/>
  <c r="L267" i="1"/>
  <c r="P254" i="12" s="1"/>
  <c r="E267" i="1"/>
  <c r="I254" i="12" s="1"/>
  <c r="H238" i="1"/>
  <c r="I239" i="1" s="1"/>
  <c r="J239" i="1" l="1"/>
  <c r="N226" i="12" s="1"/>
  <c r="L225" i="12"/>
  <c r="K254" i="12"/>
  <c r="B254" i="12"/>
  <c r="M267" i="1"/>
  <c r="Q254" i="12" s="1"/>
  <c r="M226" i="12"/>
  <c r="H267" i="1"/>
  <c r="I268" i="1" s="1"/>
  <c r="J268" i="1" l="1"/>
  <c r="N255" i="12" s="1"/>
  <c r="L254" i="12"/>
  <c r="G239" i="1"/>
  <c r="E239" i="1"/>
  <c r="I226" i="12" s="1"/>
  <c r="M255" i="12"/>
  <c r="K226" i="12" l="1"/>
  <c r="B226" i="12"/>
  <c r="G268" i="1"/>
  <c r="L268" i="1"/>
  <c r="P255" i="12" s="1"/>
  <c r="E268" i="1"/>
  <c r="I255" i="12" s="1"/>
  <c r="H239" i="1"/>
  <c r="I240" i="1" s="1"/>
  <c r="J240" i="1" l="1"/>
  <c r="N227" i="12" s="1"/>
  <c r="L226" i="12"/>
  <c r="K255" i="12"/>
  <c r="B255" i="12"/>
  <c r="M227" i="12"/>
  <c r="H268" i="1"/>
  <c r="I269" i="1" s="1"/>
  <c r="M268" i="1"/>
  <c r="Q255" i="12" s="1"/>
  <c r="J269" i="1" l="1"/>
  <c r="N256" i="12" s="1"/>
  <c r="L255" i="12"/>
  <c r="M256" i="12"/>
  <c r="E240" i="1"/>
  <c r="I227" i="12" s="1"/>
  <c r="G240" i="1"/>
  <c r="K227" i="12" l="1"/>
  <c r="B227" i="12"/>
  <c r="H240" i="1"/>
  <c r="I241" i="1" s="1"/>
  <c r="G269" i="1"/>
  <c r="L269" i="1"/>
  <c r="P256" i="12" s="1"/>
  <c r="E269" i="1"/>
  <c r="I256" i="12" s="1"/>
  <c r="K256" i="12" l="1"/>
  <c r="B256" i="12"/>
  <c r="J241" i="1"/>
  <c r="N228" i="12" s="1"/>
  <c r="L227" i="12"/>
  <c r="H269" i="1"/>
  <c r="I270" i="1" s="1"/>
  <c r="M228" i="12"/>
  <c r="M269" i="1"/>
  <c r="Q256" i="12" s="1"/>
  <c r="J270" i="1" l="1"/>
  <c r="N257" i="12" s="1"/>
  <c r="L256" i="12"/>
  <c r="E241" i="1"/>
  <c r="I228" i="12" s="1"/>
  <c r="G241" i="1"/>
  <c r="M257" i="12"/>
  <c r="K228" i="12" l="1"/>
  <c r="B228" i="12"/>
  <c r="E270" i="1"/>
  <c r="I257" i="12" s="1"/>
  <c r="L270" i="1"/>
  <c r="P257" i="12" s="1"/>
  <c r="G270" i="1"/>
  <c r="H241" i="1"/>
  <c r="I242" i="1" s="1"/>
  <c r="J242" i="1" l="1"/>
  <c r="N229" i="12" s="1"/>
  <c r="L228" i="12"/>
  <c r="B257" i="12"/>
  <c r="K257" i="12"/>
  <c r="M229" i="12"/>
  <c r="H270" i="1"/>
  <c r="I271" i="1" s="1"/>
  <c r="M270" i="1"/>
  <c r="Q257" i="12" s="1"/>
  <c r="J271" i="1" l="1"/>
  <c r="N258" i="12" s="1"/>
  <c r="L257" i="12"/>
  <c r="M258" i="12"/>
  <c r="E242" i="1"/>
  <c r="I229" i="12" s="1"/>
  <c r="G242" i="1"/>
  <c r="K229" i="12" l="1"/>
  <c r="B229" i="12"/>
  <c r="H242" i="1"/>
  <c r="I243" i="1" s="1"/>
  <c r="E271" i="1"/>
  <c r="I258" i="12" s="1"/>
  <c r="L271" i="1"/>
  <c r="P258" i="12" s="1"/>
  <c r="G271" i="1"/>
  <c r="K258" i="12" l="1"/>
  <c r="B258" i="12"/>
  <c r="J243" i="1"/>
  <c r="N230" i="12" s="1"/>
  <c r="L229" i="12"/>
  <c r="H271" i="1"/>
  <c r="I272" i="1" s="1"/>
  <c r="M271" i="1"/>
  <c r="Q258" i="12" s="1"/>
  <c r="M230" i="12"/>
  <c r="J272" i="1" l="1"/>
  <c r="N259" i="12" s="1"/>
  <c r="L258" i="12"/>
  <c r="M259" i="12"/>
  <c r="G243" i="1"/>
  <c r="E243" i="1"/>
  <c r="I230" i="12" s="1"/>
  <c r="K230" i="12" l="1"/>
  <c r="B230" i="12"/>
  <c r="E272" i="1"/>
  <c r="I259" i="12" s="1"/>
  <c r="L272" i="1"/>
  <c r="P259" i="12" s="1"/>
  <c r="G272" i="1"/>
  <c r="H243" i="1"/>
  <c r="I244" i="1" s="1"/>
  <c r="J244" i="1" l="1"/>
  <c r="N231" i="12" s="1"/>
  <c r="L230" i="12"/>
  <c r="K259" i="12"/>
  <c r="B259" i="12"/>
  <c r="M231" i="12"/>
  <c r="M272" i="1"/>
  <c r="Q259" i="12" s="1"/>
  <c r="H272" i="1"/>
  <c r="I273" i="1" l="1"/>
  <c r="M260" i="12" s="1"/>
  <c r="J273" i="1"/>
  <c r="N260" i="12" s="1"/>
  <c r="L259" i="12"/>
  <c r="E244" i="1"/>
  <c r="I231" i="12" s="1"/>
  <c r="G244" i="1"/>
  <c r="K231" i="12" l="1"/>
  <c r="B231" i="12"/>
  <c r="H244" i="1"/>
  <c r="I245" i="1" s="1"/>
  <c r="E273" i="1"/>
  <c r="I260" i="12" s="1"/>
  <c r="G273" i="1"/>
  <c r="L273" i="1"/>
  <c r="P260" i="12" s="1"/>
  <c r="K260" i="12" l="1"/>
  <c r="B260" i="12"/>
  <c r="J245" i="1"/>
  <c r="N232" i="12" s="1"/>
  <c r="L231" i="12"/>
  <c r="H273" i="1"/>
  <c r="M232" i="12"/>
  <c r="M273" i="1"/>
  <c r="Q260" i="12" s="1"/>
  <c r="I274" i="1" l="1"/>
  <c r="M261" i="12" s="1"/>
  <c r="J274" i="1"/>
  <c r="N261" i="12" s="1"/>
  <c r="L260" i="12"/>
  <c r="G245" i="1"/>
  <c r="E245" i="1"/>
  <c r="I232" i="12" s="1"/>
  <c r="K232" i="12" l="1"/>
  <c r="B232" i="12"/>
  <c r="H245" i="1"/>
  <c r="I246" i="1" s="1"/>
  <c r="G274" i="1"/>
  <c r="L274" i="1"/>
  <c r="P261" i="12" s="1"/>
  <c r="E274" i="1"/>
  <c r="I261" i="12" s="1"/>
  <c r="K261" i="12" l="1"/>
  <c r="B261" i="12"/>
  <c r="J246" i="1"/>
  <c r="N233" i="12" s="1"/>
  <c r="L232" i="12"/>
  <c r="M233" i="12"/>
  <c r="M274" i="1"/>
  <c r="Q261" i="12" s="1"/>
  <c r="H274" i="1"/>
  <c r="I275" i="1" l="1"/>
  <c r="M262" i="12" s="1"/>
  <c r="J275" i="1"/>
  <c r="N262" i="12" s="1"/>
  <c r="L261" i="12"/>
  <c r="E246" i="1"/>
  <c r="I233" i="12" s="1"/>
  <c r="G246" i="1"/>
  <c r="K233" i="12" l="1"/>
  <c r="B233" i="12"/>
  <c r="G275" i="1"/>
  <c r="L275" i="1"/>
  <c r="P262" i="12" s="1"/>
  <c r="E275" i="1"/>
  <c r="I262" i="12" s="1"/>
  <c r="H246" i="1"/>
  <c r="I247" i="1" s="1"/>
  <c r="J247" i="1" l="1"/>
  <c r="N234" i="12" s="1"/>
  <c r="L233" i="12"/>
  <c r="K262" i="12"/>
  <c r="B262" i="12"/>
  <c r="M234" i="12"/>
  <c r="H275" i="1"/>
  <c r="M275" i="1"/>
  <c r="Q262" i="12" s="1"/>
  <c r="I276" i="1" l="1"/>
  <c r="M263" i="12" s="1"/>
  <c r="J276" i="1"/>
  <c r="N263" i="12" s="1"/>
  <c r="L262" i="12"/>
  <c r="E247" i="1"/>
  <c r="I234" i="12" s="1"/>
  <c r="G247" i="1"/>
  <c r="B234" i="12" l="1"/>
  <c r="K234" i="12"/>
  <c r="G276" i="1"/>
  <c r="H247" i="1"/>
  <c r="I248" i="1" s="1"/>
  <c r="L276" i="1"/>
  <c r="P263" i="12" s="1"/>
  <c r="E276" i="1"/>
  <c r="I263" i="12" s="1"/>
  <c r="J248" i="1" l="1"/>
  <c r="N235" i="12" s="1"/>
  <c r="L234" i="12"/>
  <c r="K263" i="12"/>
  <c r="B263" i="12"/>
  <c r="M276" i="1"/>
  <c r="Q263" i="12" s="1"/>
  <c r="M235" i="12"/>
  <c r="H276" i="1"/>
  <c r="I277" i="1" l="1"/>
  <c r="M264" i="12" s="1"/>
  <c r="J277" i="1"/>
  <c r="N264" i="12" s="1"/>
  <c r="L263" i="12"/>
  <c r="G248" i="1"/>
  <c r="E248" i="1"/>
  <c r="I235" i="12" s="1"/>
  <c r="K235" i="12" l="1"/>
  <c r="B235" i="12"/>
  <c r="H248" i="1"/>
  <c r="I249" i="1" s="1"/>
  <c r="L277" i="1"/>
  <c r="P264" i="12" s="1"/>
  <c r="E277" i="1"/>
  <c r="I264" i="12" s="1"/>
  <c r="H7" i="1"/>
  <c r="L7" i="1" s="1"/>
  <c r="G277" i="1"/>
  <c r="M291" i="12"/>
  <c r="K264" i="12" l="1"/>
  <c r="B264" i="12"/>
  <c r="J249" i="1"/>
  <c r="N236" i="12" s="1"/>
  <c r="L235" i="12"/>
  <c r="M277" i="1"/>
  <c r="Q264" i="12" s="1"/>
  <c r="H277" i="1"/>
  <c r="E304" i="1"/>
  <c r="I291" i="12" s="1"/>
  <c r="M236" i="12"/>
  <c r="G304" i="1"/>
  <c r="I278" i="1" l="1"/>
  <c r="M265" i="12" s="1"/>
  <c r="J278" i="1"/>
  <c r="N265" i="12" s="1"/>
  <c r="K291" i="12"/>
  <c r="B291" i="12"/>
  <c r="L264" i="12"/>
  <c r="H304" i="1"/>
  <c r="G249" i="1"/>
  <c r="E249" i="1"/>
  <c r="I236" i="12" s="1"/>
  <c r="L291" i="12" l="1"/>
  <c r="I305" i="1"/>
  <c r="M292" i="12" s="1"/>
  <c r="K236" i="12"/>
  <c r="B236" i="12"/>
  <c r="J305" i="1"/>
  <c r="N292" i="12" s="1"/>
  <c r="L278" i="1"/>
  <c r="P265" i="12" s="1"/>
  <c r="E278" i="1"/>
  <c r="I265" i="12" s="1"/>
  <c r="G278" i="1"/>
  <c r="H249" i="1"/>
  <c r="I250" i="1" s="1"/>
  <c r="J250" i="1" l="1"/>
  <c r="N237" i="12" s="1"/>
  <c r="L236" i="12"/>
  <c r="K265" i="12"/>
  <c r="B265" i="12"/>
  <c r="L305" i="1"/>
  <c r="G305" i="1"/>
  <c r="E305" i="1"/>
  <c r="I292" i="12" s="1"/>
  <c r="M278" i="1"/>
  <c r="Q265" i="12" s="1"/>
  <c r="H278" i="1"/>
  <c r="M237" i="12"/>
  <c r="I279" i="1" l="1"/>
  <c r="M266" i="12" s="1"/>
  <c r="J279" i="1"/>
  <c r="N266" i="12" s="1"/>
  <c r="K292" i="12"/>
  <c r="B292" i="12"/>
  <c r="L265" i="12"/>
  <c r="M305" i="1"/>
  <c r="Q292" i="12" s="1"/>
  <c r="P292" i="12"/>
  <c r="H305" i="1"/>
  <c r="G250" i="1"/>
  <c r="E250" i="1"/>
  <c r="I237" i="12" s="1"/>
  <c r="L292" i="12" l="1"/>
  <c r="I306" i="1"/>
  <c r="M293" i="12" s="1"/>
  <c r="K237" i="12"/>
  <c r="B237" i="12"/>
  <c r="J306" i="1"/>
  <c r="H250" i="1"/>
  <c r="I251" i="1" s="1"/>
  <c r="G279" i="1"/>
  <c r="L279" i="1"/>
  <c r="P266" i="12" s="1"/>
  <c r="E279" i="1"/>
  <c r="I266" i="12" s="1"/>
  <c r="J251" i="1" l="1"/>
  <c r="N238" i="12" s="1"/>
  <c r="L237" i="12"/>
  <c r="K266" i="12"/>
  <c r="B266" i="12"/>
  <c r="L306" i="1"/>
  <c r="P293" i="12" s="1"/>
  <c r="N293" i="12"/>
  <c r="G306" i="1"/>
  <c r="E306" i="1"/>
  <c r="I293" i="12" s="1"/>
  <c r="H279" i="1"/>
  <c r="M279" i="1"/>
  <c r="Q266" i="12" s="1"/>
  <c r="M238" i="12"/>
  <c r="I280" i="1" l="1"/>
  <c r="M267" i="12" s="1"/>
  <c r="J280" i="1"/>
  <c r="N267" i="12" s="1"/>
  <c r="M306" i="1"/>
  <c r="Q293" i="12" s="1"/>
  <c r="L266" i="12"/>
  <c r="K293" i="12"/>
  <c r="B293" i="12"/>
  <c r="H306" i="1"/>
  <c r="I307" i="1" s="1"/>
  <c r="E251" i="1"/>
  <c r="I238" i="12" s="1"/>
  <c r="G251" i="1"/>
  <c r="K238" i="12" l="1"/>
  <c r="B238" i="12"/>
  <c r="M294" i="12"/>
  <c r="L293" i="12"/>
  <c r="J307" i="1"/>
  <c r="E280" i="1"/>
  <c r="I267" i="12" s="1"/>
  <c r="L280" i="1"/>
  <c r="P267" i="12" s="1"/>
  <c r="H251" i="1"/>
  <c r="I252" i="1" s="1"/>
  <c r="G280" i="1"/>
  <c r="B267" i="12" l="1"/>
  <c r="K267" i="12"/>
  <c r="J252" i="1"/>
  <c r="N239" i="12" s="1"/>
  <c r="L238" i="12"/>
  <c r="G307" i="1"/>
  <c r="H307" i="1" s="1"/>
  <c r="N294" i="12"/>
  <c r="L307" i="1"/>
  <c r="E307" i="1"/>
  <c r="I294" i="12" s="1"/>
  <c r="H280" i="1"/>
  <c r="M239" i="12"/>
  <c r="M280" i="1"/>
  <c r="Q267" i="12" s="1"/>
  <c r="I281" i="1" l="1"/>
  <c r="M268" i="12" s="1"/>
  <c r="J281" i="1"/>
  <c r="N268" i="12" s="1"/>
  <c r="L294" i="12"/>
  <c r="I308" i="1"/>
  <c r="M295" i="12" s="1"/>
  <c r="L267" i="12"/>
  <c r="K294" i="12"/>
  <c r="B294" i="12"/>
  <c r="M307" i="1"/>
  <c r="Q294" i="12" s="1"/>
  <c r="P294" i="12"/>
  <c r="J308" i="1"/>
  <c r="N295" i="12" s="1"/>
  <c r="E252" i="1"/>
  <c r="I239" i="12" s="1"/>
  <c r="G252" i="1"/>
  <c r="K239" i="12" l="1"/>
  <c r="B239" i="12"/>
  <c r="L281" i="1"/>
  <c r="P268" i="12" s="1"/>
  <c r="E281" i="1"/>
  <c r="I268" i="12" s="1"/>
  <c r="L308" i="1"/>
  <c r="P295" i="12" s="1"/>
  <c r="H252" i="1"/>
  <c r="I253" i="1" s="1"/>
  <c r="G281" i="1"/>
  <c r="G308" i="1"/>
  <c r="E308" i="1"/>
  <c r="I295" i="12" s="1"/>
  <c r="K295" i="12" l="1"/>
  <c r="B295" i="12"/>
  <c r="J253" i="1"/>
  <c r="N240" i="12" s="1"/>
  <c r="L239" i="12"/>
  <c r="K268" i="12"/>
  <c r="B268" i="12"/>
  <c r="M240" i="12"/>
  <c r="M308" i="1"/>
  <c r="Q295" i="12" s="1"/>
  <c r="M281" i="1"/>
  <c r="Q268" i="12" s="1"/>
  <c r="H281" i="1"/>
  <c r="H308" i="1"/>
  <c r="I282" i="1" l="1"/>
  <c r="M269" i="12" s="1"/>
  <c r="J282" i="1"/>
  <c r="N269" i="12" s="1"/>
  <c r="L295" i="12"/>
  <c r="I309" i="1"/>
  <c r="M296" i="12" s="1"/>
  <c r="L268" i="12"/>
  <c r="J309" i="1"/>
  <c r="N296" i="12" s="1"/>
  <c r="E253" i="1"/>
  <c r="I240" i="12" s="1"/>
  <c r="G253" i="1"/>
  <c r="K240" i="12" l="1"/>
  <c r="B240" i="12"/>
  <c r="G282" i="1"/>
  <c r="H253" i="1"/>
  <c r="I254" i="1" s="1"/>
  <c r="E282" i="1"/>
  <c r="I269" i="12" s="1"/>
  <c r="L282" i="1"/>
  <c r="P269" i="12" s="1"/>
  <c r="L309" i="1"/>
  <c r="P296" i="12" s="1"/>
  <c r="G309" i="1"/>
  <c r="E309" i="1"/>
  <c r="I296" i="12" s="1"/>
  <c r="K296" i="12" l="1"/>
  <c r="B296" i="12"/>
  <c r="J254" i="1"/>
  <c r="N241" i="12" s="1"/>
  <c r="L240" i="12"/>
  <c r="K269" i="12"/>
  <c r="B269" i="12"/>
  <c r="H309" i="1"/>
  <c r="M309" i="1"/>
  <c r="Q296" i="12" s="1"/>
  <c r="M282" i="1"/>
  <c r="Q269" i="12" s="1"/>
  <c r="M241" i="12"/>
  <c r="H282" i="1"/>
  <c r="I283" i="1" l="1"/>
  <c r="M270" i="12" s="1"/>
  <c r="J283" i="1"/>
  <c r="N270" i="12" s="1"/>
  <c r="L296" i="12"/>
  <c r="I310" i="1"/>
  <c r="M297" i="12" s="1"/>
  <c r="L269" i="12"/>
  <c r="J310" i="1"/>
  <c r="N297" i="12" s="1"/>
  <c r="G254" i="1"/>
  <c r="E254" i="1"/>
  <c r="I241" i="12" s="1"/>
  <c r="K241" i="12" l="1"/>
  <c r="B241" i="12"/>
  <c r="L310" i="1"/>
  <c r="P297" i="12" s="1"/>
  <c r="G310" i="1"/>
  <c r="E310" i="1"/>
  <c r="I297" i="12" s="1"/>
  <c r="G283" i="1"/>
  <c r="H254" i="1"/>
  <c r="I255" i="1" s="1"/>
  <c r="E283" i="1"/>
  <c r="I270" i="12" s="1"/>
  <c r="L283" i="1"/>
  <c r="P270" i="12" s="1"/>
  <c r="M310" i="1" l="1"/>
  <c r="Q297" i="12" s="1"/>
  <c r="J255" i="1"/>
  <c r="N242" i="12" s="1"/>
  <c r="L241" i="12"/>
  <c r="K270" i="12"/>
  <c r="B270" i="12"/>
  <c r="K297" i="12"/>
  <c r="B297" i="12"/>
  <c r="H310" i="1"/>
  <c r="M283" i="1"/>
  <c r="Q270" i="12" s="1"/>
  <c r="H283" i="1"/>
  <c r="M242" i="12"/>
  <c r="I284" i="1" l="1"/>
  <c r="M271" i="12" s="1"/>
  <c r="J284" i="1"/>
  <c r="N271" i="12" s="1"/>
  <c r="L297" i="12"/>
  <c r="I311" i="1"/>
  <c r="M298" i="12" s="1"/>
  <c r="L270" i="12"/>
  <c r="L255" i="1"/>
  <c r="P242" i="12" s="1"/>
  <c r="J311" i="1"/>
  <c r="N298" i="12" s="1"/>
  <c r="E255" i="1"/>
  <c r="I242" i="12" s="1"/>
  <c r="G255" i="1"/>
  <c r="M255" i="1" l="1"/>
  <c r="Q242" i="12" s="1"/>
  <c r="K242" i="12"/>
  <c r="B242" i="12"/>
  <c r="G311" i="1"/>
  <c r="E311" i="1"/>
  <c r="I298" i="12" s="1"/>
  <c r="L311" i="1"/>
  <c r="E284" i="1"/>
  <c r="I271" i="12" s="1"/>
  <c r="L284" i="1"/>
  <c r="P271" i="12" s="1"/>
  <c r="G284" i="1"/>
  <c r="M311" i="1" l="1"/>
  <c r="Q298" i="12" s="1"/>
  <c r="P298" i="12"/>
  <c r="H311" i="1"/>
  <c r="I312" i="1" s="1"/>
  <c r="M299" i="12" s="1"/>
  <c r="B298" i="12"/>
  <c r="K298" i="12"/>
  <c r="K271" i="12"/>
  <c r="B271" i="12"/>
  <c r="M284" i="1"/>
  <c r="Q271" i="12" s="1"/>
  <c r="H284" i="1"/>
  <c r="I285" i="1" l="1"/>
  <c r="M272" i="12" s="1"/>
  <c r="J285" i="1"/>
  <c r="N272" i="12" s="1"/>
  <c r="L271" i="12"/>
  <c r="J312" i="1"/>
  <c r="E312" i="1" s="1"/>
  <c r="I299" i="12" s="1"/>
  <c r="L298" i="12"/>
  <c r="N299" i="12" l="1"/>
  <c r="L312" i="1"/>
  <c r="G312" i="1"/>
  <c r="J313" i="1"/>
  <c r="K285" i="1"/>
  <c r="O272" i="12" s="1"/>
  <c r="E285" i="1"/>
  <c r="I272" i="12" s="1"/>
  <c r="L285" i="1"/>
  <c r="P272" i="12" s="1"/>
  <c r="N300" i="12" l="1"/>
  <c r="H312" i="1"/>
  <c r="I313" i="1" s="1"/>
  <c r="K299" i="12"/>
  <c r="B299" i="12"/>
  <c r="M312" i="1"/>
  <c r="Q299" i="12" s="1"/>
  <c r="P299" i="12"/>
  <c r="L313" i="1"/>
  <c r="P300" i="12" s="1"/>
  <c r="M285" i="1"/>
  <c r="Q272" i="12" s="1"/>
  <c r="G285" i="1"/>
  <c r="K272" i="12" l="1"/>
  <c r="B272" i="12"/>
  <c r="L299" i="12"/>
  <c r="J314" i="1"/>
  <c r="M313" i="1"/>
  <c r="Q300" i="12" s="1"/>
  <c r="H285" i="1"/>
  <c r="I286" i="1" s="1"/>
  <c r="M8" i="1" l="1"/>
  <c r="N8" i="1"/>
  <c r="N301" i="12"/>
  <c r="J286" i="1"/>
  <c r="N273" i="12" s="1"/>
  <c r="L272" i="12"/>
  <c r="M300" i="12"/>
  <c r="G313" i="1"/>
  <c r="E313" i="1"/>
  <c r="I300" i="12" s="1"/>
  <c r="L314" i="1"/>
  <c r="P301" i="12" s="1"/>
  <c r="M273" i="12"/>
  <c r="K300" i="12" l="1"/>
  <c r="B300" i="12"/>
  <c r="H313" i="1"/>
  <c r="I314" i="1" s="1"/>
  <c r="J315" i="1"/>
  <c r="N302" i="12" s="1"/>
  <c r="M314" i="1"/>
  <c r="Q301" i="12" s="1"/>
  <c r="G286" i="1"/>
  <c r="E286" i="1"/>
  <c r="I273" i="12" s="1"/>
  <c r="K273" i="12" l="1"/>
  <c r="B273" i="12"/>
  <c r="L300" i="12"/>
  <c r="L315" i="1"/>
  <c r="P302" i="12" s="1"/>
  <c r="H286" i="1"/>
  <c r="I287" i="1" s="1"/>
  <c r="J287" i="1" l="1"/>
  <c r="N274" i="12" s="1"/>
  <c r="L273" i="12"/>
  <c r="M301" i="12"/>
  <c r="E314" i="1"/>
  <c r="I301" i="12" s="1"/>
  <c r="G314" i="1"/>
  <c r="M315" i="1"/>
  <c r="Q302" i="12" s="1"/>
  <c r="M274" i="12"/>
  <c r="K301" i="12" l="1"/>
  <c r="B301" i="12"/>
  <c r="H314" i="1"/>
  <c r="I315" i="1" s="1"/>
  <c r="G287" i="1"/>
  <c r="E287" i="1"/>
  <c r="I274" i="12" s="1"/>
  <c r="K274" i="12" l="1"/>
  <c r="B274" i="12"/>
  <c r="L301" i="12"/>
  <c r="H287" i="1"/>
  <c r="I288" i="1" s="1"/>
  <c r="J288" i="1" l="1"/>
  <c r="N275" i="12" s="1"/>
  <c r="L274" i="12"/>
  <c r="M302" i="12"/>
  <c r="E315" i="1"/>
  <c r="I302" i="12" s="1"/>
  <c r="G315" i="1"/>
  <c r="M275" i="12"/>
  <c r="B302" i="12" l="1"/>
  <c r="K302" i="12"/>
  <c r="H315" i="1"/>
  <c r="I316" i="1" s="1"/>
  <c r="G288" i="1"/>
  <c r="E288" i="1"/>
  <c r="I275" i="12" s="1"/>
  <c r="K275" i="12" l="1"/>
  <c r="B275" i="12"/>
  <c r="J316" i="1"/>
  <c r="L302" i="12"/>
  <c r="H288" i="1"/>
  <c r="I289" i="1" s="1"/>
  <c r="J289" i="1" l="1"/>
  <c r="N276" i="12" s="1"/>
  <c r="L275" i="12"/>
  <c r="M303" i="12"/>
  <c r="G316" i="1"/>
  <c r="N303" i="12"/>
  <c r="L316" i="1"/>
  <c r="P303" i="12" s="1"/>
  <c r="E316" i="1"/>
  <c r="I303" i="12" s="1"/>
  <c r="M276" i="12"/>
  <c r="M316" i="1" l="1"/>
  <c r="Q303" i="12" s="1"/>
  <c r="K303" i="12"/>
  <c r="B303" i="12"/>
  <c r="H316" i="1"/>
  <c r="I317" i="1" s="1"/>
  <c r="G289" i="1"/>
  <c r="E289" i="1"/>
  <c r="I276" i="12" s="1"/>
  <c r="K276" i="12" l="1"/>
  <c r="B276" i="12"/>
  <c r="J317" i="1"/>
  <c r="L303" i="12"/>
  <c r="H289" i="1"/>
  <c r="I290" i="1" s="1"/>
  <c r="J290" i="1" l="1"/>
  <c r="N277" i="12" s="1"/>
  <c r="L276" i="12"/>
  <c r="M304" i="12"/>
  <c r="G317" i="1"/>
  <c r="N304" i="12"/>
  <c r="L317" i="1"/>
  <c r="P304" i="12" s="1"/>
  <c r="E317" i="1"/>
  <c r="I304" i="12" s="1"/>
  <c r="M277" i="12"/>
  <c r="M317" i="1" l="1"/>
  <c r="Q304" i="12" s="1"/>
  <c r="B304" i="12"/>
  <c r="K304" i="12"/>
  <c r="H317" i="1"/>
  <c r="I318" i="1" s="1"/>
  <c r="E290" i="1"/>
  <c r="I277" i="12" s="1"/>
  <c r="G290" i="1"/>
  <c r="K277" i="12" l="1"/>
  <c r="B277" i="12"/>
  <c r="J318" i="1"/>
  <c r="L304" i="12"/>
  <c r="H290" i="1"/>
  <c r="I291" i="1" s="1"/>
  <c r="M305" i="12" l="1"/>
  <c r="G318" i="1"/>
  <c r="J291" i="1"/>
  <c r="N278" i="12" s="1"/>
  <c r="L277" i="12"/>
  <c r="N305" i="12"/>
  <c r="L318" i="1"/>
  <c r="P305" i="12" s="1"/>
  <c r="E318" i="1"/>
  <c r="I305" i="12" s="1"/>
  <c r="M278" i="12"/>
  <c r="M318" i="1" l="1"/>
  <c r="Q305" i="12" s="1"/>
  <c r="K305" i="12"/>
  <c r="B305" i="12"/>
  <c r="H318" i="1"/>
  <c r="I319" i="1" s="1"/>
  <c r="G291" i="1"/>
  <c r="E291" i="1"/>
  <c r="I278" i="12" s="1"/>
  <c r="J319" i="1" l="1"/>
  <c r="L305" i="12"/>
  <c r="K278" i="12"/>
  <c r="B278" i="12"/>
  <c r="H291" i="1"/>
  <c r="I292" i="1" s="1"/>
  <c r="J292" i="1" l="1"/>
  <c r="N279" i="12" s="1"/>
  <c r="L278" i="12"/>
  <c r="M306" i="12"/>
  <c r="G319" i="1"/>
  <c r="N306" i="12"/>
  <c r="E319" i="1"/>
  <c r="I306" i="12" s="1"/>
  <c r="L319" i="1"/>
  <c r="P306" i="12" s="1"/>
  <c r="M279" i="12"/>
  <c r="M319" i="1" l="1"/>
  <c r="Q306" i="12" s="1"/>
  <c r="B306" i="12"/>
  <c r="K306" i="12"/>
  <c r="H319" i="1"/>
  <c r="I320" i="1" s="1"/>
  <c r="E292" i="1"/>
  <c r="I279" i="12" s="1"/>
  <c r="G292" i="1"/>
  <c r="K279" i="12" l="1"/>
  <c r="B279" i="12"/>
  <c r="J320" i="1"/>
  <c r="L306" i="12"/>
  <c r="H292" i="1"/>
  <c r="I293" i="1" s="1"/>
  <c r="J293" i="1" l="1"/>
  <c r="N280" i="12" s="1"/>
  <c r="L279" i="12"/>
  <c r="M307" i="12"/>
  <c r="G320" i="1"/>
  <c r="N307" i="12"/>
  <c r="L320" i="1"/>
  <c r="P307" i="12" s="1"/>
  <c r="E320" i="1"/>
  <c r="I307" i="12" s="1"/>
  <c r="M280" i="12"/>
  <c r="M320" i="1" l="1"/>
  <c r="Q307" i="12" s="1"/>
  <c r="K307" i="12"/>
  <c r="B307" i="12"/>
  <c r="H320" i="1"/>
  <c r="I321" i="1" s="1"/>
  <c r="G293" i="1"/>
  <c r="E293" i="1"/>
  <c r="I280" i="12" s="1"/>
  <c r="B280" i="12" l="1"/>
  <c r="K280" i="12"/>
  <c r="J321" i="1"/>
  <c r="L307" i="12"/>
  <c r="H293" i="1"/>
  <c r="I294" i="1" s="1"/>
  <c r="J294" i="1" l="1"/>
  <c r="N281" i="12" s="1"/>
  <c r="L280" i="12"/>
  <c r="M308" i="12"/>
  <c r="G321" i="1"/>
  <c r="N308" i="12"/>
  <c r="E321" i="1"/>
  <c r="I308" i="12" s="1"/>
  <c r="L321" i="1"/>
  <c r="P308" i="12" s="1"/>
  <c r="M281" i="12"/>
  <c r="M321" i="1" l="1"/>
  <c r="Q308" i="12" s="1"/>
  <c r="K308" i="12"/>
  <c r="B308" i="12"/>
  <c r="H321" i="1"/>
  <c r="I322" i="1" s="1"/>
  <c r="E294" i="1"/>
  <c r="I281" i="12" s="1"/>
  <c r="G294" i="1"/>
  <c r="B281" i="12" l="1"/>
  <c r="K281" i="12"/>
  <c r="J322" i="1"/>
  <c r="L308" i="12"/>
  <c r="H294" i="1"/>
  <c r="I295" i="1" s="1"/>
  <c r="J295" i="1" l="1"/>
  <c r="N282" i="12" s="1"/>
  <c r="L281" i="12"/>
  <c r="M309" i="12"/>
  <c r="G322" i="1"/>
  <c r="N309" i="12"/>
  <c r="L322" i="1"/>
  <c r="P309" i="12" s="1"/>
  <c r="E322" i="1"/>
  <c r="I309" i="12" s="1"/>
  <c r="M282" i="12"/>
  <c r="M322" i="1" l="1"/>
  <c r="Q309" i="12" s="1"/>
  <c r="K309" i="12"/>
  <c r="B309" i="12"/>
  <c r="H322" i="1"/>
  <c r="I323" i="1" s="1"/>
  <c r="E295" i="1"/>
  <c r="I282" i="12" s="1"/>
  <c r="G295" i="1"/>
  <c r="J323" i="1" l="1"/>
  <c r="L309" i="12"/>
  <c r="K282" i="12"/>
  <c r="B282" i="12"/>
  <c r="H295" i="1"/>
  <c r="I296" i="1" s="1"/>
  <c r="M310" i="12" l="1"/>
  <c r="G323" i="1"/>
  <c r="J296" i="1"/>
  <c r="N283" i="12" s="1"/>
  <c r="L282" i="12"/>
  <c r="N310" i="12"/>
  <c r="E323" i="1"/>
  <c r="I310" i="12" s="1"/>
  <c r="L323" i="1"/>
  <c r="P310" i="12" s="1"/>
  <c r="M283" i="12"/>
  <c r="M323" i="1" l="1"/>
  <c r="Q310" i="12" s="1"/>
  <c r="K310" i="12"/>
  <c r="B310" i="12"/>
  <c r="H323" i="1"/>
  <c r="I324" i="1" s="1"/>
  <c r="E296" i="1"/>
  <c r="I283" i="12" s="1"/>
  <c r="G296" i="1"/>
  <c r="B283" i="12" l="1"/>
  <c r="K283" i="12"/>
  <c r="J324" i="1"/>
  <c r="L310" i="12"/>
  <c r="H8" i="1"/>
  <c r="L8" i="1" s="1"/>
  <c r="H296" i="1"/>
  <c r="I297" i="1" s="1"/>
  <c r="M311" i="12" l="1"/>
  <c r="G324" i="1"/>
  <c r="J297" i="1"/>
  <c r="N284" i="12" s="1"/>
  <c r="L283" i="12"/>
  <c r="N311" i="12"/>
  <c r="E324" i="1"/>
  <c r="I311" i="12" s="1"/>
  <c r="L324" i="1"/>
  <c r="P311" i="12" s="1"/>
  <c r="M284" i="12"/>
  <c r="M324" i="1" l="1"/>
  <c r="Q311" i="12" s="1"/>
  <c r="K311" i="12"/>
  <c r="B311" i="12"/>
  <c r="H324" i="1"/>
  <c r="I325" i="1" s="1"/>
  <c r="E297" i="1"/>
  <c r="I284" i="12" s="1"/>
  <c r="G297" i="1"/>
  <c r="K284" i="12" l="1"/>
  <c r="B284" i="12"/>
  <c r="J325" i="1"/>
  <c r="L311" i="12"/>
  <c r="H297" i="1"/>
  <c r="I298" i="1" s="1"/>
  <c r="J298" i="1" l="1"/>
  <c r="N285" i="12" s="1"/>
  <c r="L284" i="12"/>
  <c r="M312" i="12"/>
  <c r="G325" i="1"/>
  <c r="N312" i="12"/>
  <c r="E325" i="1"/>
  <c r="I312" i="12" s="1"/>
  <c r="L325" i="1"/>
  <c r="P312" i="12" s="1"/>
  <c r="M285" i="12"/>
  <c r="M325" i="1" l="1"/>
  <c r="Q312" i="12" s="1"/>
  <c r="B312" i="12"/>
  <c r="K312" i="12"/>
  <c r="H325" i="1"/>
  <c r="I326" i="1" s="1"/>
  <c r="E298" i="1"/>
  <c r="I285" i="12" s="1"/>
  <c r="G298" i="1"/>
  <c r="K285" i="12" l="1"/>
  <c r="B285" i="12"/>
  <c r="J326" i="1"/>
  <c r="L312" i="12"/>
  <c r="H298" i="1"/>
  <c r="I299" i="1" s="1"/>
  <c r="M313" i="12" l="1"/>
  <c r="G326" i="1"/>
  <c r="J299" i="1"/>
  <c r="N286" i="12" s="1"/>
  <c r="L285" i="12"/>
  <c r="N313" i="12"/>
  <c r="L326" i="1"/>
  <c r="P313" i="12" s="1"/>
  <c r="E326" i="1"/>
  <c r="I313" i="12" s="1"/>
  <c r="M286" i="12"/>
  <c r="B313" i="12" l="1"/>
  <c r="K313" i="12"/>
  <c r="H326" i="1"/>
  <c r="I327" i="1" s="1"/>
  <c r="M326" i="1"/>
  <c r="Q313" i="12" s="1"/>
  <c r="G299" i="1"/>
  <c r="E299" i="1"/>
  <c r="I286" i="12" s="1"/>
  <c r="B286" i="12" l="1"/>
  <c r="K286" i="12"/>
  <c r="J327" i="1"/>
  <c r="L313" i="12"/>
  <c r="H299" i="1"/>
  <c r="I300" i="1" s="1"/>
  <c r="J300" i="1" l="1"/>
  <c r="N287" i="12" s="1"/>
  <c r="L286" i="12"/>
  <c r="M314" i="12"/>
  <c r="G327" i="1"/>
  <c r="N314" i="12"/>
  <c r="L327" i="1"/>
  <c r="P314" i="12" s="1"/>
  <c r="E327" i="1"/>
  <c r="I314" i="12" s="1"/>
  <c r="M287" i="12"/>
  <c r="B314" i="12" l="1"/>
  <c r="K314" i="12"/>
  <c r="H327" i="1"/>
  <c r="I328" i="1" s="1"/>
  <c r="M327" i="1"/>
  <c r="Q314" i="12" s="1"/>
  <c r="E300" i="1"/>
  <c r="I287" i="12" s="1"/>
  <c r="G300" i="1"/>
  <c r="K287" i="12" l="1"/>
  <c r="B287" i="12"/>
  <c r="J328" i="1"/>
  <c r="L314" i="12"/>
  <c r="H300" i="1"/>
  <c r="I301" i="1" s="1"/>
  <c r="J301" i="1" l="1"/>
  <c r="N288" i="12" s="1"/>
  <c r="L287" i="12"/>
  <c r="M315" i="12"/>
  <c r="G328" i="1"/>
  <c r="N315" i="12"/>
  <c r="E328" i="1"/>
  <c r="I315" i="12" s="1"/>
  <c r="L328" i="1"/>
  <c r="P315" i="12" s="1"/>
  <c r="M288" i="12"/>
  <c r="B315" i="12" l="1"/>
  <c r="K315" i="12"/>
  <c r="H328" i="1"/>
  <c r="I329" i="1" s="1"/>
  <c r="M328" i="1"/>
  <c r="Q315" i="12" s="1"/>
  <c r="E301" i="1"/>
  <c r="I288" i="12" s="1"/>
  <c r="G301" i="1"/>
  <c r="J329" i="1" l="1"/>
  <c r="L315" i="12"/>
  <c r="B288" i="12"/>
  <c r="K288" i="12"/>
  <c r="H301" i="1"/>
  <c r="I302" i="1" s="1"/>
  <c r="M316" i="12" l="1"/>
  <c r="G329" i="1"/>
  <c r="J302" i="1"/>
  <c r="N289" i="12" s="1"/>
  <c r="L288" i="12"/>
  <c r="N316" i="12"/>
  <c r="L329" i="1"/>
  <c r="P316" i="12" s="1"/>
  <c r="E329" i="1"/>
  <c r="I316" i="12" s="1"/>
  <c r="O8" i="1"/>
  <c r="M289" i="12"/>
  <c r="M329" i="1" l="1"/>
  <c r="Q316" i="12" s="1"/>
  <c r="K316" i="12"/>
  <c r="B316" i="12"/>
  <c r="H329" i="1"/>
  <c r="I330" i="1" s="1"/>
  <c r="G302" i="1"/>
  <c r="E302" i="1"/>
  <c r="I289" i="12" s="1"/>
  <c r="K289" i="12" l="1"/>
  <c r="B289" i="12"/>
  <c r="J330" i="1"/>
  <c r="L316" i="12"/>
  <c r="H302" i="1"/>
  <c r="I303" i="1" s="1"/>
  <c r="J303" i="1" l="1"/>
  <c r="N290" i="12" s="1"/>
  <c r="L289" i="12"/>
  <c r="M317" i="12"/>
  <c r="G330" i="1"/>
  <c r="N317" i="12"/>
  <c r="L330" i="1"/>
  <c r="P317" i="12" s="1"/>
  <c r="E330" i="1"/>
  <c r="I317" i="12" s="1"/>
  <c r="M290" i="12"/>
  <c r="L303" i="1" l="1"/>
  <c r="P290" i="12" s="1"/>
  <c r="M330" i="1"/>
  <c r="Q317" i="12" s="1"/>
  <c r="B317" i="12"/>
  <c r="K317" i="12"/>
  <c r="H330" i="1"/>
  <c r="I331" i="1" s="1"/>
  <c r="G303" i="1"/>
  <c r="E303" i="1"/>
  <c r="I290" i="12" s="1"/>
  <c r="M303" i="1" l="1"/>
  <c r="Q290" i="12" s="1"/>
  <c r="B290" i="12"/>
  <c r="K290" i="12"/>
  <c r="J331" i="1"/>
  <c r="L317" i="12"/>
  <c r="M318" i="12" l="1"/>
  <c r="G331" i="1"/>
  <c r="N318" i="12"/>
  <c r="L331" i="1"/>
  <c r="P318" i="12" s="1"/>
  <c r="E331" i="1"/>
  <c r="I318" i="12" s="1"/>
  <c r="M331" i="1" l="1"/>
  <c r="Q318" i="12" s="1"/>
  <c r="B318" i="12"/>
  <c r="K318" i="12"/>
  <c r="H331" i="1"/>
  <c r="I332" i="1" s="1"/>
  <c r="J332" i="1" l="1"/>
  <c r="L318" i="12"/>
  <c r="M319" i="12" l="1"/>
  <c r="G332" i="1"/>
  <c r="N319" i="12"/>
  <c r="E332" i="1"/>
  <c r="I319" i="12" s="1"/>
  <c r="L332" i="1"/>
  <c r="P319" i="12" s="1"/>
  <c r="M332" i="1" l="1"/>
  <c r="Q319" i="12" s="1"/>
  <c r="B319" i="12"/>
  <c r="K319" i="12"/>
  <c r="H332" i="1"/>
  <c r="I333" i="1" s="1"/>
  <c r="J333" i="1" l="1"/>
  <c r="K333" i="1" s="1"/>
  <c r="L319" i="12"/>
  <c r="O320" i="12" l="1"/>
  <c r="N9" i="1"/>
  <c r="M320" i="12"/>
  <c r="G333" i="1"/>
  <c r="N320" i="12"/>
  <c r="E333" i="1"/>
  <c r="I320" i="12" s="1"/>
  <c r="L333" i="1"/>
  <c r="P320" i="12" s="1"/>
  <c r="M333" i="1" l="1"/>
  <c r="Q320" i="12" s="1"/>
  <c r="B320" i="12"/>
  <c r="K320" i="12"/>
  <c r="H333" i="1"/>
  <c r="I334" i="1" s="1"/>
  <c r="J334" i="1" l="1"/>
  <c r="L320" i="12"/>
  <c r="M321" i="12" l="1"/>
  <c r="G334" i="1"/>
  <c r="N321" i="12"/>
  <c r="E334" i="1"/>
  <c r="I321" i="12" s="1"/>
  <c r="K321" i="12" l="1"/>
  <c r="B321" i="12"/>
  <c r="H334" i="1"/>
  <c r="I335" i="1" s="1"/>
  <c r="J335" i="1" l="1"/>
  <c r="L321" i="12"/>
  <c r="M322" i="12" l="1"/>
  <c r="G335" i="1"/>
  <c r="N322" i="12"/>
  <c r="E335" i="1"/>
  <c r="I322" i="12" s="1"/>
  <c r="K322" i="12" l="1"/>
  <c r="B322" i="12"/>
  <c r="H335" i="1"/>
  <c r="I336" i="1" s="1"/>
  <c r="J336" i="1" l="1"/>
  <c r="L322" i="12"/>
  <c r="M323" i="12" l="1"/>
  <c r="G336" i="1"/>
  <c r="N323" i="12"/>
  <c r="E336" i="1"/>
  <c r="I323" i="12" s="1"/>
  <c r="K323" i="12" l="1"/>
  <c r="B323" i="12"/>
  <c r="H336" i="1"/>
  <c r="I337" i="1" s="1"/>
  <c r="J337" i="1" l="1"/>
  <c r="L323" i="12"/>
  <c r="M324" i="12" l="1"/>
  <c r="G337" i="1"/>
  <c r="N324" i="12"/>
  <c r="E337" i="1"/>
  <c r="I324" i="12" s="1"/>
  <c r="K324" i="12" l="1"/>
  <c r="B324" i="12"/>
  <c r="H337" i="1"/>
  <c r="I338" i="1" s="1"/>
  <c r="J338" i="1" l="1"/>
  <c r="L324" i="12"/>
  <c r="M325" i="12" l="1"/>
  <c r="G338" i="1"/>
  <c r="N325" i="12"/>
  <c r="E338" i="1"/>
  <c r="I325" i="12" s="1"/>
  <c r="K325" i="12" l="1"/>
  <c r="B325" i="12"/>
  <c r="H338" i="1"/>
  <c r="I339" i="1" s="1"/>
  <c r="J339" i="1" l="1"/>
  <c r="L325" i="12"/>
  <c r="M326" i="12" l="1"/>
  <c r="G339" i="1"/>
  <c r="N326" i="12"/>
  <c r="E339" i="1"/>
  <c r="I326" i="12" s="1"/>
  <c r="K326" i="12" l="1"/>
  <c r="B326" i="12"/>
  <c r="H339" i="1"/>
  <c r="I340" i="1" s="1"/>
  <c r="J340" i="1" l="1"/>
  <c r="L326" i="12"/>
  <c r="M327" i="12" l="1"/>
  <c r="G340" i="1"/>
  <c r="N327" i="12"/>
  <c r="E340" i="1"/>
  <c r="I327" i="12" s="1"/>
  <c r="K327" i="12" l="1"/>
  <c r="B327" i="12"/>
  <c r="H340" i="1"/>
  <c r="I341" i="1" s="1"/>
  <c r="J341" i="1" l="1"/>
  <c r="L327" i="12"/>
  <c r="M328" i="12" l="1"/>
  <c r="G341" i="1"/>
  <c r="N328" i="12"/>
  <c r="E341" i="1"/>
  <c r="I328" i="12" s="1"/>
  <c r="B328" i="12" l="1"/>
  <c r="K328" i="12"/>
  <c r="H341" i="1"/>
  <c r="I342" i="1" s="1"/>
  <c r="J342" i="1" l="1"/>
  <c r="L328" i="12"/>
  <c r="M329" i="12" l="1"/>
  <c r="G342" i="1"/>
  <c r="N329" i="12"/>
  <c r="E342" i="1"/>
  <c r="I329" i="12" s="1"/>
  <c r="B329" i="12" l="1"/>
  <c r="K329" i="12"/>
  <c r="H342" i="1"/>
  <c r="I343" i="1" s="1"/>
  <c r="J343" i="1" l="1"/>
  <c r="L329" i="12"/>
  <c r="M330" i="12" l="1"/>
  <c r="G343" i="1"/>
  <c r="N330" i="12"/>
  <c r="E343" i="1"/>
  <c r="I330" i="12" s="1"/>
  <c r="B330" i="12" l="1"/>
  <c r="K330" i="12"/>
  <c r="H343" i="1"/>
  <c r="I344" i="1" s="1"/>
  <c r="J344" i="1" l="1"/>
  <c r="L330" i="12"/>
  <c r="M331" i="12" l="1"/>
  <c r="G344" i="1"/>
  <c r="N331" i="12"/>
  <c r="E344" i="1"/>
  <c r="I331" i="12" l="1"/>
  <c r="H9" i="1"/>
  <c r="L9" i="1" s="1"/>
  <c r="B331" i="12"/>
  <c r="K331" i="12"/>
  <c r="H344" i="1"/>
  <c r="I345" i="1" s="1"/>
  <c r="J345" i="1" l="1"/>
  <c r="L331" i="12"/>
  <c r="M332" i="12" l="1"/>
  <c r="G345" i="1"/>
  <c r="N332" i="12"/>
  <c r="E345" i="1"/>
  <c r="I332" i="12" s="1"/>
  <c r="K332" i="12" l="1"/>
  <c r="B332" i="12"/>
  <c r="H345" i="1"/>
  <c r="I346" i="1" s="1"/>
  <c r="J346" i="1" l="1"/>
  <c r="L332" i="12"/>
  <c r="M333" i="12" l="1"/>
  <c r="G346" i="1"/>
  <c r="N333" i="12"/>
  <c r="E346" i="1"/>
  <c r="I333" i="12" s="1"/>
  <c r="B333" i="12" l="1"/>
  <c r="K333" i="12"/>
  <c r="H346" i="1"/>
  <c r="I347" i="1" s="1"/>
  <c r="J347" i="1" l="1"/>
  <c r="L333" i="12"/>
  <c r="M334" i="12" l="1"/>
  <c r="G347" i="1"/>
  <c r="N334" i="12"/>
  <c r="E347" i="1"/>
  <c r="I334" i="12" s="1"/>
  <c r="K334" i="12" l="1"/>
  <c r="B334" i="12"/>
  <c r="H347" i="1"/>
  <c r="I348" i="1" s="1"/>
  <c r="J348" i="1" l="1"/>
  <c r="L334" i="12"/>
  <c r="M335" i="12" l="1"/>
  <c r="G348" i="1"/>
  <c r="N335" i="12"/>
  <c r="E348" i="1"/>
  <c r="I335" i="12" s="1"/>
  <c r="K335" i="12" l="1"/>
  <c r="B335" i="12"/>
  <c r="H348" i="1"/>
  <c r="I349" i="1" s="1"/>
  <c r="J349" i="1" l="1"/>
  <c r="L335" i="12"/>
  <c r="M336" i="12" l="1"/>
  <c r="G349" i="1"/>
  <c r="N336" i="12"/>
  <c r="E349" i="1"/>
  <c r="I336" i="12" s="1"/>
  <c r="B336" i="12" l="1"/>
  <c r="K336" i="12"/>
  <c r="H349" i="1"/>
  <c r="I350" i="1" s="1"/>
  <c r="E16" i="1"/>
  <c r="I3" i="12" s="1"/>
  <c r="L16" i="1"/>
  <c r="P3" i="12" s="1"/>
  <c r="G16" i="1"/>
  <c r="K3" i="12" l="1"/>
  <c r="B3" i="12"/>
  <c r="J350" i="1"/>
  <c r="L336" i="12"/>
  <c r="H16" i="1"/>
  <c r="M16" i="1"/>
  <c r="Q3" i="12" s="1"/>
  <c r="L3" i="12" l="1"/>
  <c r="I17" i="1"/>
  <c r="M4" i="12" s="1"/>
  <c r="N337" i="12"/>
  <c r="E350" i="1"/>
  <c r="I337" i="12" s="1"/>
  <c r="M337" i="12"/>
  <c r="G350" i="1"/>
  <c r="J17" i="1"/>
  <c r="N4" i="12" s="1"/>
  <c r="M9" i="1" l="1"/>
  <c r="O9" i="1" s="1"/>
  <c r="K337" i="12"/>
  <c r="B337" i="12"/>
  <c r="H350" i="1"/>
  <c r="L337" i="12" s="1"/>
  <c r="E17" i="1"/>
  <c r="I4" i="12" s="1"/>
  <c r="G17" i="1"/>
  <c r="H17" i="1" s="1"/>
  <c r="I18" i="1" s="1"/>
  <c r="L17" i="1"/>
  <c r="P4" i="12" s="1"/>
  <c r="J18" i="1" l="1"/>
  <c r="N5" i="12" s="1"/>
  <c r="L4" i="12"/>
  <c r="K4" i="12"/>
  <c r="B4" i="12"/>
  <c r="M17" i="1"/>
  <c r="Q4" i="12" s="1"/>
  <c r="M5" i="12"/>
  <c r="L18" i="1" l="1"/>
  <c r="P5" i="12" s="1"/>
  <c r="G18" i="1"/>
  <c r="E18" i="1"/>
  <c r="I5" i="12" s="1"/>
  <c r="M18" i="1" l="1"/>
  <c r="Q5" i="12" s="1"/>
  <c r="K5" i="12"/>
  <c r="B5" i="12"/>
  <c r="H18" i="1"/>
  <c r="I19" i="1" s="1"/>
  <c r="J19" i="1" l="1"/>
  <c r="N6" i="12" s="1"/>
  <c r="L5" i="12"/>
  <c r="M6" i="12"/>
  <c r="L19" i="1" l="1"/>
  <c r="P6" i="12" s="1"/>
  <c r="E19" i="1"/>
  <c r="I6" i="12" s="1"/>
  <c r="G19" i="1"/>
  <c r="M19" i="1" l="1"/>
  <c r="Q6" i="12" s="1"/>
  <c r="K6" i="12"/>
  <c r="B6" i="12"/>
  <c r="H19" i="1"/>
  <c r="I20" i="1" s="1"/>
  <c r="J20" i="1" l="1"/>
  <c r="N7" i="12" s="1"/>
  <c r="L6" i="12"/>
  <c r="M7" i="12"/>
  <c r="L20" i="1" l="1"/>
  <c r="P7" i="12" s="1"/>
  <c r="E20" i="1"/>
  <c r="I7" i="12" s="1"/>
  <c r="G20" i="1"/>
  <c r="M20" i="1" l="1"/>
  <c r="Q7" i="12" s="1"/>
  <c r="K7" i="12"/>
  <c r="B7" i="12"/>
  <c r="H20" i="1"/>
  <c r="I21" i="1" s="1"/>
  <c r="J21" i="1" l="1"/>
  <c r="N8" i="12" s="1"/>
  <c r="L7" i="12"/>
  <c r="M8" i="12"/>
  <c r="L21" i="1" l="1"/>
  <c r="P8" i="12" s="1"/>
  <c r="G21" i="1"/>
  <c r="E21" i="1"/>
  <c r="I8" i="12" s="1"/>
  <c r="M21" i="1" l="1"/>
  <c r="Q8" i="12" s="1"/>
  <c r="K8" i="12"/>
  <c r="B8" i="12"/>
  <c r="H21" i="1"/>
  <c r="I22" i="1" s="1"/>
  <c r="J22" i="1" l="1"/>
  <c r="N9" i="12" s="1"/>
  <c r="L8" i="12"/>
  <c r="M9" i="12"/>
  <c r="L22" i="1" l="1"/>
  <c r="P9" i="12" s="1"/>
  <c r="E22" i="1"/>
  <c r="I9" i="12" s="1"/>
  <c r="G22" i="1"/>
  <c r="M22" i="1" l="1"/>
  <c r="Q9" i="12" s="1"/>
  <c r="K9" i="12"/>
  <c r="B9" i="12"/>
  <c r="H22" i="1"/>
  <c r="I23" i="1" s="1"/>
  <c r="J23" i="1" l="1"/>
  <c r="N10" i="12" s="1"/>
  <c r="L9" i="12"/>
  <c r="M10" i="12"/>
  <c r="L23" i="1" l="1"/>
  <c r="P10" i="12" s="1"/>
  <c r="G23" i="1"/>
  <c r="E23" i="1"/>
  <c r="I10" i="12" s="1"/>
  <c r="M23" i="1" l="1"/>
  <c r="Q10" i="12" s="1"/>
  <c r="K10" i="12"/>
  <c r="B10" i="12"/>
  <c r="H23" i="1"/>
  <c r="I24" i="1" s="1"/>
  <c r="J24" i="1" l="1"/>
  <c r="N11" i="12" s="1"/>
  <c r="L10" i="12"/>
  <c r="M11" i="12"/>
  <c r="L24" i="1" l="1"/>
  <c r="P11" i="12" s="1"/>
  <c r="E24" i="1"/>
  <c r="I11" i="12" s="1"/>
  <c r="G24" i="1"/>
  <c r="M24" i="1" l="1"/>
  <c r="Q11" i="12" s="1"/>
  <c r="K11" i="12"/>
  <c r="B11" i="12"/>
  <c r="H24" i="1"/>
  <c r="I25" i="1" s="1"/>
  <c r="J25" i="1" l="1"/>
  <c r="N12" i="12" s="1"/>
  <c r="L11" i="12"/>
  <c r="M12" i="12"/>
  <c r="L25" i="1" l="1"/>
  <c r="P12" i="12" s="1"/>
  <c r="E25" i="1"/>
  <c r="I12" i="12" s="1"/>
  <c r="G25" i="1"/>
  <c r="M25" i="1" l="1"/>
  <c r="Q12" i="12" s="1"/>
  <c r="K12" i="12"/>
  <c r="B12" i="12"/>
  <c r="H25" i="1"/>
  <c r="I26" i="1" s="1"/>
  <c r="J26" i="1" l="1"/>
  <c r="N13" i="12" s="1"/>
  <c r="L12" i="12"/>
  <c r="M13" i="12"/>
  <c r="L26" i="1" l="1"/>
  <c r="P13" i="12" s="1"/>
  <c r="G26" i="1"/>
  <c r="E26" i="1"/>
  <c r="I13" i="12" s="1"/>
  <c r="M26" i="1" l="1"/>
  <c r="Q13" i="12" s="1"/>
  <c r="K13" i="12"/>
  <c r="B13" i="12"/>
  <c r="H26" i="1"/>
  <c r="I27" i="1" s="1"/>
  <c r="J27" i="1" l="1"/>
  <c r="N14" i="12" s="1"/>
  <c r="L13" i="12"/>
  <c r="M14" i="12"/>
  <c r="L27" i="1" l="1"/>
  <c r="P14" i="12" s="1"/>
  <c r="E27" i="1"/>
  <c r="I14" i="12" s="1"/>
  <c r="G27" i="1"/>
  <c r="M27" i="1" l="1"/>
  <c r="Q14" i="12" s="1"/>
  <c r="K14" i="12"/>
  <c r="B14" i="12"/>
  <c r="H27" i="1"/>
  <c r="I28" i="1" s="1"/>
  <c r="J28" i="1" l="1"/>
  <c r="N15" i="12" s="1"/>
  <c r="L14" i="12"/>
  <c r="M15" i="12"/>
  <c r="L28" i="1" l="1"/>
  <c r="P15" i="12" s="1"/>
  <c r="G28" i="1"/>
  <c r="E28" i="1"/>
  <c r="I15" i="12" s="1"/>
  <c r="M28" i="1" l="1"/>
  <c r="Q15" i="12" s="1"/>
  <c r="K15" i="12"/>
  <c r="B15" i="12"/>
  <c r="H28" i="1"/>
  <c r="I29" i="1" s="1"/>
  <c r="J29" i="1" l="1"/>
  <c r="N16" i="12" s="1"/>
  <c r="L15" i="12"/>
  <c r="G29" i="1" l="1"/>
  <c r="M16" i="12"/>
  <c r="L29" i="1"/>
  <c r="P16" i="12" s="1"/>
  <c r="E29" i="1"/>
  <c r="I16" i="12" s="1"/>
  <c r="M29" i="1" l="1"/>
  <c r="Q16" i="12" s="1"/>
  <c r="K16" i="12"/>
  <c r="B16" i="12"/>
  <c r="H29" i="1"/>
  <c r="I30" i="1" s="1"/>
  <c r="J30" i="1" l="1"/>
  <c r="N17" i="12" s="1"/>
  <c r="L16" i="12"/>
  <c r="M17" i="12"/>
  <c r="L30" i="1" l="1"/>
  <c r="P17" i="12" s="1"/>
  <c r="G30" i="1"/>
  <c r="E30" i="1"/>
  <c r="I17" i="12" s="1"/>
  <c r="M30" i="1" l="1"/>
  <c r="Q17" i="12" s="1"/>
  <c r="K17" i="12"/>
  <c r="B17" i="12"/>
  <c r="H30" i="1"/>
  <c r="I31" i="1" s="1"/>
  <c r="J31" i="1" l="1"/>
  <c r="N18" i="12" s="1"/>
  <c r="L17" i="12"/>
  <c r="M18" i="12"/>
  <c r="L31" i="1" l="1"/>
  <c r="P18" i="12" s="1"/>
  <c r="G31" i="1"/>
  <c r="E31" i="1"/>
  <c r="I18" i="12" s="1"/>
  <c r="M31" i="1" l="1"/>
  <c r="Q18" i="12" s="1"/>
  <c r="K18" i="12"/>
  <c r="B18" i="12"/>
  <c r="H31" i="1"/>
  <c r="I32" i="1" s="1"/>
  <c r="J32" i="1" l="1"/>
  <c r="N19" i="12" s="1"/>
  <c r="L18" i="12"/>
  <c r="M19" i="12"/>
  <c r="L32" i="1" l="1"/>
  <c r="P19" i="12" s="1"/>
  <c r="E32" i="1"/>
  <c r="I19" i="12" s="1"/>
  <c r="G32" i="1"/>
  <c r="M32" i="1" l="1"/>
  <c r="Q19" i="12" s="1"/>
  <c r="K19" i="12"/>
  <c r="B19" i="12"/>
  <c r="H32" i="1"/>
  <c r="I33" i="1" s="1"/>
  <c r="J33" i="1" l="1"/>
  <c r="N20" i="12" s="1"/>
  <c r="L19" i="12"/>
  <c r="M20" i="12"/>
  <c r="L33" i="1" l="1"/>
  <c r="P20" i="12" s="1"/>
  <c r="E33" i="1"/>
  <c r="I20" i="12" s="1"/>
  <c r="G33" i="1"/>
  <c r="M33" i="1" l="1"/>
  <c r="Q20" i="12" s="1"/>
  <c r="K20" i="12"/>
  <c r="B20" i="12"/>
  <c r="H33" i="1"/>
  <c r="I34" i="1" s="1"/>
  <c r="J34" i="1" l="1"/>
  <c r="N21" i="12" s="1"/>
  <c r="L20" i="12"/>
  <c r="M21" i="12"/>
  <c r="L34" i="1" l="1"/>
  <c r="P21" i="12" s="1"/>
  <c r="G34" i="1"/>
  <c r="E34" i="1"/>
  <c r="I21" i="12" s="1"/>
  <c r="K21" i="12" l="1"/>
  <c r="B21" i="12"/>
  <c r="M34" i="1"/>
  <c r="Q21" i="12" s="1"/>
  <c r="H34" i="1"/>
  <c r="I35" i="1" s="1"/>
  <c r="J35" i="1" l="1"/>
  <c r="N22" i="12" s="1"/>
  <c r="L21" i="12"/>
  <c r="M22" i="12"/>
  <c r="G35" i="1" l="1"/>
  <c r="L35" i="1"/>
  <c r="P22" i="12" s="1"/>
  <c r="E35" i="1"/>
  <c r="I22" i="12" s="1"/>
  <c r="K22" i="12" l="1"/>
  <c r="B22" i="12"/>
  <c r="M35" i="1"/>
  <c r="Q22" i="12" s="1"/>
  <c r="H35" i="1"/>
  <c r="I36" i="1" s="1"/>
  <c r="J36" i="1" l="1"/>
  <c r="N23" i="12" s="1"/>
  <c r="L22" i="12"/>
  <c r="M23" i="12"/>
  <c r="L36" i="1" l="1"/>
  <c r="P23" i="12" s="1"/>
  <c r="E36" i="1"/>
  <c r="I23" i="12" s="1"/>
  <c r="G36" i="1"/>
  <c r="K23" i="12" l="1"/>
  <c r="B23" i="12"/>
  <c r="H36" i="1"/>
  <c r="I37" i="1" s="1"/>
  <c r="M36" i="1"/>
  <c r="Q23" i="12" s="1"/>
  <c r="J37" i="1" l="1"/>
  <c r="N24" i="12" s="1"/>
  <c r="L23" i="12"/>
  <c r="M24" i="12"/>
  <c r="G37" i="1" l="1"/>
  <c r="E37" i="1"/>
  <c r="I24" i="12" s="1"/>
  <c r="L37" i="1"/>
  <c r="P24" i="12" s="1"/>
  <c r="K24" i="12" l="1"/>
  <c r="B24" i="12"/>
  <c r="M37" i="1"/>
  <c r="Q24" i="12" s="1"/>
  <c r="H37" i="1"/>
  <c r="I38" i="1" s="1"/>
  <c r="J38" i="1" l="1"/>
  <c r="N25" i="12" s="1"/>
  <c r="L24" i="12"/>
  <c r="M25" i="12"/>
  <c r="E38" i="1" l="1"/>
  <c r="I25" i="12" s="1"/>
  <c r="L38" i="1"/>
  <c r="P25" i="12" s="1"/>
  <c r="G38" i="1"/>
  <c r="K25" i="12" l="1"/>
  <c r="B25" i="12"/>
  <c r="H38" i="1"/>
  <c r="I39" i="1" s="1"/>
  <c r="M38" i="1"/>
  <c r="Q25" i="12" s="1"/>
  <c r="J39" i="1" l="1"/>
  <c r="N26" i="12" s="1"/>
  <c r="L25" i="12"/>
  <c r="M26" i="12"/>
  <c r="E39" i="1" l="1"/>
  <c r="I26" i="12" s="1"/>
  <c r="L39" i="1"/>
  <c r="P26" i="12" s="1"/>
  <c r="G39" i="1"/>
  <c r="K26" i="12" l="1"/>
  <c r="B26" i="12"/>
  <c r="H39" i="1"/>
  <c r="I40" i="1" s="1"/>
  <c r="M39" i="1"/>
  <c r="Q26" i="12" s="1"/>
  <c r="J40" i="1" l="1"/>
  <c r="N27" i="12" s="1"/>
  <c r="L26" i="12"/>
  <c r="M27" i="12"/>
  <c r="L40" i="1" l="1"/>
  <c r="P27" i="12" s="1"/>
  <c r="E40" i="1"/>
  <c r="I27" i="12" s="1"/>
  <c r="G40" i="1"/>
  <c r="K27" i="12" l="1"/>
  <c r="B27" i="12"/>
  <c r="M40" i="1"/>
  <c r="Q27" i="12" s="1"/>
  <c r="H40" i="1"/>
  <c r="I41" i="1" s="1"/>
  <c r="J41" i="1" l="1"/>
  <c r="N28" i="12" s="1"/>
  <c r="L27" i="12"/>
  <c r="M28" i="12"/>
  <c r="L41" i="1" l="1"/>
  <c r="P28" i="12" s="1"/>
  <c r="E41" i="1"/>
  <c r="I28" i="12" s="1"/>
  <c r="G41" i="1"/>
  <c r="K28" i="12" l="1"/>
  <c r="B28" i="12"/>
  <c r="M41" i="1"/>
  <c r="Q28" i="12" s="1"/>
  <c r="H41" i="1"/>
  <c r="I42" i="1" s="1"/>
  <c r="J42" i="1" l="1"/>
  <c r="N29" i="12" s="1"/>
  <c r="L28" i="12"/>
  <c r="M29" i="12"/>
  <c r="G42" i="1" l="1"/>
  <c r="E42" i="1"/>
  <c r="I29" i="12" s="1"/>
  <c r="L42" i="1"/>
  <c r="P29" i="12" s="1"/>
  <c r="K29" i="12" l="1"/>
  <c r="B29" i="12"/>
  <c r="M42" i="1"/>
  <c r="Q29" i="12" s="1"/>
  <c r="H42" i="1"/>
  <c r="I43" i="1" s="1"/>
  <c r="J43" i="1" l="1"/>
  <c r="N30" i="12" s="1"/>
  <c r="L29" i="12"/>
  <c r="M30" i="12"/>
  <c r="E43" i="1" l="1"/>
  <c r="I30" i="12" s="1"/>
  <c r="L43" i="1"/>
  <c r="P30" i="12" s="1"/>
  <c r="G43" i="1"/>
  <c r="K30" i="12" l="1"/>
  <c r="B30" i="12"/>
  <c r="H43" i="1"/>
  <c r="I44" i="1" s="1"/>
  <c r="M43" i="1"/>
  <c r="Q30" i="12" s="1"/>
  <c r="J44" i="1" l="1"/>
  <c r="N31" i="12" s="1"/>
  <c r="L30" i="12"/>
  <c r="M31" i="12"/>
  <c r="E44" i="1" l="1"/>
  <c r="I31" i="12" s="1"/>
  <c r="L44" i="1"/>
  <c r="P31" i="12" s="1"/>
  <c r="G44" i="1"/>
  <c r="K31" i="12" l="1"/>
  <c r="B31" i="12"/>
  <c r="H44" i="1"/>
  <c r="I45" i="1" s="1"/>
  <c r="M44" i="1"/>
  <c r="Q31" i="12" s="1"/>
  <c r="J45" i="1" l="1"/>
  <c r="N32" i="12" s="1"/>
  <c r="L31" i="12"/>
  <c r="M32" i="12"/>
  <c r="E45" i="1" l="1"/>
  <c r="I32" i="12" s="1"/>
  <c r="L45" i="1"/>
  <c r="P32" i="12" s="1"/>
  <c r="K45" i="1"/>
  <c r="O32" i="12" s="1"/>
  <c r="M45" i="1" l="1"/>
  <c r="Q32" i="12" s="1"/>
  <c r="G45" i="1"/>
  <c r="K32" i="12" l="1"/>
  <c r="B32" i="12"/>
  <c r="H45" i="1"/>
  <c r="I46" i="1" s="1"/>
  <c r="J46" i="1" l="1"/>
  <c r="N33" i="12" s="1"/>
  <c r="L32" i="12"/>
  <c r="M33" i="12"/>
  <c r="L46" i="1" l="1"/>
  <c r="P33" i="12" s="1"/>
  <c r="E46" i="1"/>
  <c r="G46" i="1"/>
  <c r="I33" i="12" l="1"/>
  <c r="K33" i="12"/>
  <c r="B33" i="12"/>
  <c r="M46" i="1"/>
  <c r="Q33" i="12" s="1"/>
  <c r="H46" i="1"/>
  <c r="I47" i="1" s="1"/>
  <c r="J47" i="1" l="1"/>
  <c r="N34" i="12" s="1"/>
  <c r="L33" i="12"/>
  <c r="M34" i="12"/>
  <c r="G47" i="1" l="1"/>
  <c r="H47" i="1" s="1"/>
  <c r="I48" i="1" s="1"/>
  <c r="E47" i="1"/>
  <c r="L47" i="1"/>
  <c r="P34" i="12" s="1"/>
  <c r="I34" i="12" l="1"/>
  <c r="K34" i="12"/>
  <c r="B34" i="12"/>
  <c r="M47" i="1"/>
  <c r="Q34" i="12" s="1"/>
  <c r="J48" i="1" l="1"/>
  <c r="N35" i="12" s="1"/>
  <c r="L34" i="12"/>
  <c r="M35" i="12"/>
  <c r="G48" i="1" l="1"/>
  <c r="H48" i="1" s="1"/>
  <c r="I49" i="1" s="1"/>
  <c r="E48" i="1"/>
  <c r="L48" i="1"/>
  <c r="P35" i="12" s="1"/>
  <c r="I35" i="12" l="1"/>
  <c r="K35" i="12"/>
  <c r="B35" i="12"/>
  <c r="M48" i="1"/>
  <c r="Q35" i="12" s="1"/>
  <c r="J49" i="1" l="1"/>
  <c r="N36" i="12" s="1"/>
  <c r="L35" i="12"/>
  <c r="M36" i="12"/>
  <c r="L49" i="1" l="1"/>
  <c r="P36" i="12" s="1"/>
  <c r="E49" i="1"/>
  <c r="G49" i="1"/>
  <c r="H49" i="1" s="1"/>
  <c r="I50" i="1" s="1"/>
  <c r="I36" i="12" l="1"/>
  <c r="M49" i="1"/>
  <c r="Q36" i="12" s="1"/>
  <c r="K36" i="12"/>
  <c r="B36" i="12"/>
  <c r="J50" i="1" l="1"/>
  <c r="N37" i="12" s="1"/>
  <c r="L36" i="12"/>
  <c r="M37" i="12"/>
  <c r="L50" i="1" l="1"/>
  <c r="P37" i="12" s="1"/>
  <c r="G50" i="1"/>
  <c r="H50" i="1" s="1"/>
  <c r="I51" i="1" s="1"/>
  <c r="E50" i="1"/>
  <c r="I37" i="12" l="1"/>
  <c r="M50" i="1"/>
  <c r="Q37" i="12" s="1"/>
  <c r="K37" i="12"/>
  <c r="B37" i="12"/>
  <c r="J51" i="1" l="1"/>
  <c r="N38" i="12" s="1"/>
  <c r="L37" i="12"/>
  <c r="M38" i="12"/>
  <c r="L51" i="1" l="1"/>
  <c r="P38" i="12" s="1"/>
  <c r="E51" i="1"/>
  <c r="I38" i="12" s="1"/>
  <c r="G51" i="1"/>
  <c r="H51" i="1" s="1"/>
  <c r="I52" i="1" s="1"/>
  <c r="M51" i="1" l="1"/>
  <c r="Q38" i="12" s="1"/>
  <c r="K38" i="12"/>
  <c r="B38" i="12"/>
  <c r="J52" i="1" l="1"/>
  <c r="N39" i="12" s="1"/>
  <c r="L38" i="12"/>
  <c r="M39" i="12"/>
  <c r="L52" i="1" l="1"/>
  <c r="P39" i="12" s="1"/>
  <c r="E52" i="1"/>
  <c r="I39" i="12" s="1"/>
  <c r="G52" i="1"/>
  <c r="H52" i="1" s="1"/>
  <c r="I53" i="1" s="1"/>
  <c r="M52" i="1" l="1"/>
  <c r="Q39" i="12" s="1"/>
  <c r="K39" i="12"/>
  <c r="B39" i="12"/>
  <c r="J53" i="1" l="1"/>
  <c r="N40" i="12" s="1"/>
  <c r="L39" i="12"/>
  <c r="M40" i="12"/>
  <c r="L53" i="1" l="1"/>
  <c r="P40" i="12" s="1"/>
  <c r="G53" i="1"/>
  <c r="H53" i="1" s="1"/>
  <c r="I54" i="1" s="1"/>
  <c r="E53" i="1"/>
  <c r="I40" i="12" s="1"/>
  <c r="M53" i="1" l="1"/>
  <c r="Q40" i="12" s="1"/>
  <c r="K40" i="12"/>
  <c r="B40" i="12"/>
  <c r="J54" i="1" l="1"/>
  <c r="N41" i="12" s="1"/>
  <c r="L40" i="12"/>
  <c r="M41" i="12"/>
  <c r="L54" i="1" l="1"/>
  <c r="P41" i="12" s="1"/>
  <c r="G54" i="1"/>
  <c r="H54" i="1" s="1"/>
  <c r="I55" i="1" s="1"/>
  <c r="E54" i="1"/>
  <c r="I41" i="12" s="1"/>
  <c r="M54" i="1" l="1"/>
  <c r="Q41" i="12" s="1"/>
  <c r="K41" i="12"/>
  <c r="B41" i="12"/>
  <c r="J55" i="1" l="1"/>
  <c r="N42" i="12" s="1"/>
  <c r="L41" i="12"/>
  <c r="M42" i="12"/>
  <c r="L55" i="1" l="1"/>
  <c r="P42" i="12" s="1"/>
  <c r="G55" i="1"/>
  <c r="H55" i="1" s="1"/>
  <c r="I56" i="1" s="1"/>
  <c r="E55" i="1"/>
  <c r="I42" i="12" s="1"/>
  <c r="K42" i="12" l="1"/>
  <c r="B42" i="12"/>
  <c r="M55" i="1"/>
  <c r="Q42" i="12" s="1"/>
  <c r="J56" i="1" l="1"/>
  <c r="N43" i="12" s="1"/>
  <c r="L42" i="12"/>
  <c r="M43" i="12"/>
  <c r="L56" i="1" l="1"/>
  <c r="P43" i="12" s="1"/>
  <c r="G56" i="1"/>
  <c r="H56" i="1" s="1"/>
  <c r="I57" i="1" s="1"/>
  <c r="E56" i="1"/>
  <c r="I43" i="12" l="1"/>
  <c r="H3" i="1"/>
  <c r="L3" i="1" s="1"/>
  <c r="O3" i="1" s="1"/>
  <c r="K43" i="12"/>
  <c r="B43" i="12"/>
  <c r="M56" i="1"/>
  <c r="Q43" i="12" s="1"/>
  <c r="J57" i="1" l="1"/>
  <c r="N44" i="12" s="1"/>
  <c r="L43" i="12"/>
  <c r="M44" i="12"/>
  <c r="L57" i="1" l="1"/>
  <c r="P44" i="12" s="1"/>
  <c r="G57" i="1"/>
  <c r="E57" i="1"/>
  <c r="I44" i="12" s="1"/>
  <c r="M57" i="1" l="1"/>
  <c r="Q44" i="12" s="1"/>
  <c r="K44" i="12"/>
  <c r="B44" i="12"/>
  <c r="H57" i="1"/>
  <c r="I58" i="1" s="1"/>
  <c r="J58" i="1" l="1"/>
  <c r="N45" i="12" s="1"/>
  <c r="L44" i="12"/>
  <c r="M45" i="12"/>
  <c r="L58" i="1" l="1"/>
  <c r="P45" i="12" s="1"/>
  <c r="E58" i="1"/>
  <c r="I45" i="12" s="1"/>
  <c r="G58" i="1"/>
  <c r="M58" i="1" l="1"/>
  <c r="Q45" i="12" s="1"/>
  <c r="K45" i="12"/>
  <c r="B45" i="12"/>
  <c r="H58" i="1"/>
  <c r="I59" i="1" s="1"/>
  <c r="J59" i="1" l="1"/>
  <c r="N46" i="12" s="1"/>
  <c r="L45" i="12"/>
  <c r="M46" i="12"/>
  <c r="L59" i="1" l="1"/>
  <c r="P46" i="12" s="1"/>
  <c r="E59" i="1"/>
  <c r="I46" i="12" s="1"/>
  <c r="G59" i="1"/>
  <c r="M59" i="1" l="1"/>
  <c r="Q46" i="12" s="1"/>
  <c r="K46" i="12"/>
  <c r="B46" i="12"/>
  <c r="H59" i="1"/>
  <c r="I60" i="1" s="1"/>
  <c r="J60" i="1" l="1"/>
  <c r="N47" i="12" s="1"/>
  <c r="L46" i="12"/>
  <c r="M47" i="12"/>
  <c r="L60" i="1" l="1"/>
  <c r="P47" i="12" s="1"/>
  <c r="E60" i="1"/>
  <c r="I47" i="12" s="1"/>
  <c r="G60" i="1"/>
  <c r="M60" i="1" l="1"/>
  <c r="Q47" i="12" s="1"/>
  <c r="K47" i="12"/>
  <c r="B47" i="12"/>
  <c r="H60" i="1"/>
  <c r="I61" i="1" s="1"/>
  <c r="J61" i="1" l="1"/>
  <c r="N48" i="12" s="1"/>
  <c r="L47" i="12"/>
  <c r="M48" i="12"/>
  <c r="L61" i="1" l="1"/>
  <c r="P48" i="12" s="1"/>
  <c r="G61" i="1"/>
  <c r="E61" i="1"/>
  <c r="I48" i="12" s="1"/>
  <c r="M61" i="1" l="1"/>
  <c r="Q48" i="12" s="1"/>
  <c r="K48" i="12"/>
  <c r="B48" i="12"/>
  <c r="H61" i="1"/>
  <c r="I62" i="1" s="1"/>
  <c r="J62" i="1" l="1"/>
  <c r="N49" i="12" s="1"/>
  <c r="L48" i="12"/>
  <c r="M49" i="12"/>
  <c r="L62" i="1" l="1"/>
  <c r="P49" i="12" s="1"/>
  <c r="E62" i="1"/>
  <c r="I49" i="12" s="1"/>
  <c r="G62" i="1"/>
  <c r="M62" i="1" l="1"/>
  <c r="Q49" i="12" s="1"/>
  <c r="K49" i="12"/>
  <c r="B49" i="12"/>
  <c r="H62" i="1"/>
  <c r="I63" i="1" s="1"/>
  <c r="J63" i="1" l="1"/>
  <c r="N50" i="12" s="1"/>
  <c r="L49" i="12"/>
  <c r="M50" i="12"/>
  <c r="L63" i="1" l="1"/>
  <c r="P50" i="12" s="1"/>
  <c r="G63" i="1"/>
  <c r="E63" i="1"/>
  <c r="I50" i="12" s="1"/>
  <c r="M63" i="1" l="1"/>
  <c r="Q50" i="12" s="1"/>
  <c r="K50" i="12"/>
  <c r="B50" i="12"/>
  <c r="H63" i="1"/>
  <c r="I64" i="1" s="1"/>
  <c r="J64" i="1" l="1"/>
  <c r="N51" i="12" s="1"/>
  <c r="L50" i="12"/>
  <c r="M51" i="12"/>
  <c r="L64" i="1" l="1"/>
  <c r="P51" i="12" s="1"/>
  <c r="G64" i="1"/>
  <c r="E64" i="1"/>
  <c r="I51" i="12" s="1"/>
  <c r="M64" i="1" l="1"/>
  <c r="Q51" i="12" s="1"/>
  <c r="K51" i="12"/>
  <c r="B51" i="12"/>
  <c r="H64" i="1"/>
  <c r="I65" i="1" s="1"/>
  <c r="J65" i="1" l="1"/>
  <c r="N52" i="12" s="1"/>
  <c r="L51" i="12"/>
  <c r="M52" i="12"/>
  <c r="L65" i="1" l="1"/>
  <c r="P52" i="12" s="1"/>
  <c r="E65" i="1"/>
  <c r="I52" i="12" s="1"/>
  <c r="G65" i="1"/>
  <c r="M65" i="1" l="1"/>
  <c r="Q52" i="12" s="1"/>
  <c r="K52" i="12"/>
  <c r="B52" i="12"/>
  <c r="H65" i="1"/>
  <c r="I66" i="1" s="1"/>
  <c r="J66" i="1" l="1"/>
  <c r="N53" i="12" s="1"/>
  <c r="L52" i="12"/>
  <c r="M53" i="12"/>
  <c r="L66" i="1" l="1"/>
  <c r="P53" i="12" s="1"/>
  <c r="E66" i="1"/>
  <c r="I53" i="12" s="1"/>
  <c r="G66" i="1"/>
  <c r="M66" i="1" l="1"/>
  <c r="Q53" i="12" s="1"/>
  <c r="K53" i="12"/>
  <c r="B53" i="12"/>
  <c r="H66" i="1"/>
  <c r="I67" i="1" s="1"/>
  <c r="J67" i="1" l="1"/>
  <c r="N54" i="12" s="1"/>
  <c r="L53" i="12"/>
  <c r="M54" i="12"/>
  <c r="L67" i="1" l="1"/>
  <c r="P54" i="12" s="1"/>
  <c r="E67" i="1"/>
  <c r="I54" i="12" s="1"/>
  <c r="G67" i="1"/>
  <c r="M67" i="1" l="1"/>
  <c r="Q54" i="12" s="1"/>
  <c r="K54" i="12"/>
  <c r="B54" i="12"/>
  <c r="H67" i="1"/>
  <c r="I68" i="1" s="1"/>
  <c r="J68" i="1" l="1"/>
  <c r="N55" i="12" s="1"/>
  <c r="L54" i="12"/>
  <c r="M55" i="12"/>
  <c r="L68" i="1" l="1"/>
  <c r="P55" i="12" s="1"/>
  <c r="G68" i="1"/>
  <c r="E68" i="1"/>
  <c r="I55" i="12" s="1"/>
  <c r="M68" i="1" l="1"/>
  <c r="Q55" i="12" s="1"/>
  <c r="K55" i="12"/>
  <c r="B55" i="12"/>
  <c r="H68" i="1"/>
  <c r="I69" i="1" s="1"/>
  <c r="J69" i="1" l="1"/>
  <c r="N56" i="12" s="1"/>
  <c r="L55" i="12"/>
  <c r="M56" i="12"/>
  <c r="L69" i="1" l="1"/>
  <c r="P56" i="12" s="1"/>
  <c r="G69" i="1"/>
  <c r="E69" i="1"/>
  <c r="I56" i="12" s="1"/>
  <c r="M69" i="1" l="1"/>
  <c r="Q56" i="12" s="1"/>
  <c r="K56" i="12"/>
  <c r="B56" i="12"/>
  <c r="H69" i="1"/>
  <c r="I70" i="1" s="1"/>
  <c r="J70" i="1" l="1"/>
  <c r="N57" i="12" s="1"/>
  <c r="L56" i="12"/>
  <c r="M57" i="12"/>
  <c r="L70" i="1" l="1"/>
  <c r="P57" i="12" s="1"/>
  <c r="G70" i="1"/>
  <c r="E70" i="1"/>
  <c r="I57" i="12" s="1"/>
  <c r="K57" i="12" l="1"/>
  <c r="B57" i="12"/>
  <c r="M70" i="1"/>
  <c r="Q57" i="12" s="1"/>
  <c r="H70" i="1"/>
  <c r="I71" i="1" l="1"/>
  <c r="M58" i="12" s="1"/>
  <c r="J71" i="1"/>
  <c r="N58" i="12" s="1"/>
  <c r="L57" i="12"/>
  <c r="L71" i="1" l="1"/>
  <c r="P58" i="12" s="1"/>
  <c r="G71" i="1"/>
  <c r="H71" i="1" s="1"/>
  <c r="E71" i="1"/>
  <c r="I58" i="12" s="1"/>
  <c r="M71" i="1" l="1"/>
  <c r="Q58" i="12" s="1"/>
  <c r="K58" i="12"/>
  <c r="B58" i="12"/>
  <c r="I72" i="1"/>
  <c r="J72" i="1" l="1"/>
  <c r="N59" i="12" s="1"/>
  <c r="L58" i="12"/>
  <c r="M59" i="12"/>
  <c r="L72" i="1" l="1"/>
  <c r="P59" i="12" s="1"/>
  <c r="G72" i="1"/>
  <c r="E72" i="1"/>
  <c r="I59" i="12" s="1"/>
  <c r="K59" i="12" l="1"/>
  <c r="B59" i="12"/>
  <c r="M72" i="1"/>
  <c r="Q59" i="12" s="1"/>
  <c r="H72" i="1"/>
  <c r="I73" i="1" s="1"/>
  <c r="J73" i="1" l="1"/>
  <c r="N60" i="12" s="1"/>
  <c r="L59" i="12"/>
  <c r="M60" i="12"/>
  <c r="L73" i="1" l="1"/>
  <c r="P60" i="12" s="1"/>
  <c r="G73" i="1"/>
  <c r="E73" i="1"/>
  <c r="I60" i="12" s="1"/>
  <c r="M73" i="1" l="1"/>
  <c r="Q60" i="12" s="1"/>
  <c r="K60" i="12"/>
  <c r="B60" i="12"/>
  <c r="H73" i="1"/>
  <c r="I74" i="1" s="1"/>
  <c r="J74" i="1" l="1"/>
  <c r="N61" i="12" s="1"/>
  <c r="L60" i="12"/>
  <c r="M61" i="12"/>
  <c r="L74" i="1" l="1"/>
  <c r="P61" i="12" s="1"/>
  <c r="E74" i="1"/>
  <c r="I61" i="12" s="1"/>
  <c r="G74" i="1"/>
  <c r="M74" i="1" l="1"/>
  <c r="Q61" i="12" s="1"/>
  <c r="K61" i="12"/>
  <c r="B61" i="12"/>
  <c r="H74" i="1"/>
  <c r="I75" i="1" s="1"/>
  <c r="J75" i="1" l="1"/>
  <c r="N62" i="12" s="1"/>
  <c r="L61" i="12"/>
  <c r="M62" i="12"/>
  <c r="L75" i="1" l="1"/>
  <c r="P62" i="12" s="1"/>
  <c r="G75" i="1"/>
  <c r="E75" i="1"/>
  <c r="I62" i="12" s="1"/>
  <c r="M75" i="1" l="1"/>
  <c r="Q62" i="12" s="1"/>
  <c r="K62" i="12"/>
  <c r="B62" i="12"/>
  <c r="H75" i="1"/>
  <c r="I76" i="1" s="1"/>
  <c r="J76" i="1" l="1"/>
  <c r="N63" i="12" s="1"/>
  <c r="L62" i="12"/>
  <c r="M63" i="12"/>
  <c r="L76" i="1" l="1"/>
  <c r="P63" i="12" s="1"/>
  <c r="E76" i="1"/>
  <c r="I63" i="12" s="1"/>
  <c r="G76" i="1"/>
  <c r="M76" i="1" l="1"/>
  <c r="Q63" i="12" s="1"/>
  <c r="K63" i="12"/>
  <c r="B63" i="12"/>
  <c r="H76" i="1"/>
  <c r="I77" i="1" s="1"/>
  <c r="J77" i="1" l="1"/>
  <c r="N64" i="12" s="1"/>
  <c r="L63" i="12"/>
  <c r="M64" i="12"/>
  <c r="L77" i="1" l="1"/>
  <c r="P64" i="12" s="1"/>
  <c r="G77" i="1"/>
  <c r="E77" i="1"/>
  <c r="I64" i="12" s="1"/>
  <c r="M77" i="1" l="1"/>
  <c r="Q64" i="12" s="1"/>
  <c r="K64" i="12"/>
  <c r="B64" i="12"/>
  <c r="H77" i="1"/>
  <c r="I78" i="1" s="1"/>
  <c r="J78" i="1" l="1"/>
  <c r="N65" i="12" s="1"/>
  <c r="L64" i="12"/>
  <c r="M65" i="12"/>
  <c r="L78" i="1" l="1"/>
  <c r="P65" i="12" s="1"/>
  <c r="G78" i="1"/>
  <c r="E78" i="1"/>
  <c r="I65" i="12" s="1"/>
  <c r="M78" i="1" l="1"/>
  <c r="Q65" i="12" s="1"/>
  <c r="K65" i="12"/>
  <c r="B65" i="12"/>
  <c r="H78" i="1"/>
  <c r="I79" i="1" s="1"/>
  <c r="J79" i="1" l="1"/>
  <c r="N66" i="12" s="1"/>
  <c r="L65" i="12"/>
  <c r="M66" i="12"/>
  <c r="L79" i="1" l="1"/>
  <c r="P66" i="12" s="1"/>
  <c r="E79" i="1"/>
  <c r="I66" i="12" s="1"/>
  <c r="G79" i="1"/>
  <c r="M79" i="1" l="1"/>
  <c r="Q66" i="12" s="1"/>
  <c r="K66" i="12"/>
  <c r="B66" i="12"/>
  <c r="H79" i="1"/>
  <c r="I80" i="1" s="1"/>
  <c r="J80" i="1" l="1"/>
  <c r="N67" i="12" s="1"/>
  <c r="L66" i="12"/>
  <c r="M67" i="12"/>
  <c r="L80" i="1" l="1"/>
  <c r="P67" i="12" s="1"/>
  <c r="G80" i="1"/>
  <c r="E80" i="1"/>
  <c r="I67" i="12" s="1"/>
  <c r="M80" i="1" l="1"/>
  <c r="Q67" i="12" s="1"/>
  <c r="K67" i="12"/>
  <c r="B67" i="12"/>
  <c r="H80" i="1"/>
  <c r="I81" i="1" s="1"/>
  <c r="J81" i="1" l="1"/>
  <c r="N68" i="12" s="1"/>
  <c r="L67" i="12"/>
  <c r="M68" i="12"/>
  <c r="L81" i="1" l="1"/>
  <c r="P68" i="12" s="1"/>
  <c r="E81" i="1"/>
  <c r="I68" i="12" s="1"/>
  <c r="G81" i="1"/>
  <c r="M81" i="1" l="1"/>
  <c r="Q68" i="12" s="1"/>
  <c r="K68" i="12"/>
  <c r="B68" i="12"/>
  <c r="H81" i="1"/>
  <c r="I82" i="1" s="1"/>
  <c r="J82" i="1" l="1"/>
  <c r="N69" i="12" s="1"/>
  <c r="L68" i="12"/>
  <c r="M69" i="12"/>
  <c r="L82" i="1" l="1"/>
  <c r="P69" i="12" s="1"/>
  <c r="G82" i="1"/>
  <c r="E82" i="1"/>
  <c r="I69" i="12" s="1"/>
  <c r="K69" i="12" l="1"/>
  <c r="B69" i="12"/>
  <c r="M82" i="1"/>
  <c r="Q69" i="12" s="1"/>
  <c r="H82" i="1"/>
  <c r="I83" i="1" s="1"/>
  <c r="J83" i="1" l="1"/>
  <c r="N70" i="12" s="1"/>
  <c r="L69" i="12"/>
  <c r="M70" i="12"/>
  <c r="L83" i="1" l="1"/>
  <c r="P70" i="12" s="1"/>
  <c r="G83" i="1"/>
  <c r="E83" i="1"/>
  <c r="I70" i="12" s="1"/>
  <c r="M83" i="1" l="1"/>
  <c r="Q70" i="12" s="1"/>
  <c r="K70" i="12"/>
  <c r="B70" i="12"/>
  <c r="H83" i="1"/>
  <c r="I84" i="1" s="1"/>
  <c r="J84" i="1" l="1"/>
  <c r="N71" i="12" s="1"/>
  <c r="L70" i="12"/>
  <c r="M71" i="12"/>
  <c r="L84" i="1" l="1"/>
  <c r="P71" i="12" s="1"/>
  <c r="G84" i="1"/>
  <c r="E84" i="1"/>
  <c r="I71" i="12" s="1"/>
  <c r="M84" i="1" l="1"/>
  <c r="Q71" i="12" s="1"/>
  <c r="K71" i="12"/>
  <c r="B71" i="12"/>
  <c r="H84" i="1"/>
  <c r="I85" i="1" s="1"/>
  <c r="J85" i="1" l="1"/>
  <c r="N72" i="12" s="1"/>
  <c r="L71" i="12"/>
  <c r="M72" i="12"/>
  <c r="G85" i="1" l="1"/>
  <c r="E85" i="1"/>
  <c r="I72" i="12" s="1"/>
  <c r="L85" i="1"/>
  <c r="P72" i="12" s="1"/>
  <c r="K72" i="12" l="1"/>
  <c r="B72" i="12"/>
  <c r="M85" i="1"/>
  <c r="Q72" i="12" s="1"/>
  <c r="H85" i="1"/>
  <c r="I86" i="1" s="1"/>
  <c r="J86" i="1" l="1"/>
  <c r="N73" i="12" s="1"/>
  <c r="L72" i="12"/>
  <c r="M73" i="12"/>
  <c r="G86" i="1" l="1"/>
  <c r="L86" i="1"/>
  <c r="P73" i="12" s="1"/>
  <c r="E86" i="1"/>
  <c r="I73" i="12" s="1"/>
  <c r="K73" i="12" l="1"/>
  <c r="B73" i="12"/>
  <c r="H86" i="1"/>
  <c r="I87" i="1" s="1"/>
  <c r="M86" i="1"/>
  <c r="Q73" i="12" s="1"/>
  <c r="J87" i="1" l="1"/>
  <c r="N74" i="12" s="1"/>
  <c r="L73" i="12"/>
  <c r="M74" i="12"/>
  <c r="E87" i="1" l="1"/>
  <c r="I74" i="12" s="1"/>
  <c r="L87" i="1"/>
  <c r="P74" i="12" s="1"/>
  <c r="G87" i="1"/>
  <c r="K74" i="12" l="1"/>
  <c r="B74" i="12"/>
  <c r="H87" i="1"/>
  <c r="I88" i="1" s="1"/>
  <c r="M87" i="1"/>
  <c r="Q74" i="12" s="1"/>
  <c r="J88" i="1" l="1"/>
  <c r="N75" i="12" s="1"/>
  <c r="L74" i="12"/>
  <c r="M75" i="12"/>
  <c r="G88" i="1" l="1"/>
  <c r="L88" i="1"/>
  <c r="P75" i="12" s="1"/>
  <c r="E88" i="1"/>
  <c r="I75" i="12" s="1"/>
  <c r="K75" i="12" l="1"/>
  <c r="B75" i="12"/>
  <c r="M88" i="1"/>
  <c r="Q75" i="12" s="1"/>
  <c r="H88" i="1"/>
  <c r="I89" i="1" s="1"/>
  <c r="J89" i="1" l="1"/>
  <c r="N76" i="12" s="1"/>
  <c r="L75" i="12"/>
  <c r="M76" i="12"/>
  <c r="G89" i="1" l="1"/>
  <c r="L89" i="1"/>
  <c r="P76" i="12" s="1"/>
  <c r="E89" i="1"/>
  <c r="I76" i="12" s="1"/>
  <c r="K76" i="12" l="1"/>
  <c r="B76" i="12"/>
  <c r="M89" i="1"/>
  <c r="Q76" i="12" s="1"/>
  <c r="H89" i="1"/>
  <c r="I90" i="1" s="1"/>
  <c r="J90" i="1" l="1"/>
  <c r="N77" i="12" s="1"/>
  <c r="L76" i="12"/>
  <c r="M77" i="12"/>
  <c r="E90" i="1" l="1"/>
  <c r="I77" i="12" s="1"/>
  <c r="L90" i="1"/>
  <c r="P77" i="12" s="1"/>
  <c r="G90" i="1"/>
  <c r="K77" i="12" l="1"/>
  <c r="B77" i="12"/>
  <c r="H90" i="1"/>
  <c r="I91" i="1" s="1"/>
  <c r="M90" i="1"/>
  <c r="Q77" i="12" s="1"/>
  <c r="J91" i="1" l="1"/>
  <c r="N78" i="12" s="1"/>
  <c r="L77" i="12"/>
  <c r="M78" i="12"/>
  <c r="E91" i="1" l="1"/>
  <c r="I78" i="12" s="1"/>
  <c r="L91" i="1"/>
  <c r="P78" i="12" s="1"/>
  <c r="G91" i="1"/>
  <c r="K78" i="12" l="1"/>
  <c r="B78" i="12"/>
  <c r="M91" i="1"/>
  <c r="Q78" i="12" s="1"/>
  <c r="H91" i="1"/>
  <c r="I92" i="1" s="1"/>
  <c r="J92" i="1" l="1"/>
  <c r="N79" i="12" s="1"/>
  <c r="L78" i="12"/>
  <c r="M79" i="12"/>
  <c r="G92" i="1" l="1"/>
  <c r="L92" i="1"/>
  <c r="P79" i="12" s="1"/>
  <c r="E92" i="1"/>
  <c r="I79" i="12" s="1"/>
  <c r="K79" i="12" l="1"/>
  <c r="B79" i="12"/>
  <c r="M92" i="1"/>
  <c r="Q79" i="12" s="1"/>
  <c r="H92" i="1"/>
  <c r="I93" i="1" s="1"/>
  <c r="J93" i="1" l="1"/>
  <c r="N80" i="12" s="1"/>
  <c r="L79" i="12"/>
  <c r="M80" i="12"/>
  <c r="L93" i="1" l="1"/>
  <c r="P80" i="12" s="1"/>
  <c r="E93" i="1"/>
  <c r="I80" i="12" s="1"/>
  <c r="M4" i="1"/>
  <c r="K93" i="1"/>
  <c r="O80" i="12" s="1"/>
  <c r="N4" i="1" l="1"/>
  <c r="M93" i="1"/>
  <c r="Q80" i="12" s="1"/>
  <c r="G93" i="1"/>
  <c r="K80" i="12" l="1"/>
  <c r="B80" i="12"/>
  <c r="H93" i="1"/>
  <c r="I94" i="1" s="1"/>
  <c r="J94" i="1" l="1"/>
  <c r="N81" i="12" s="1"/>
  <c r="L80" i="12"/>
  <c r="M81" i="12"/>
  <c r="G94" i="1" l="1"/>
  <c r="E94" i="1"/>
  <c r="I81" i="12" s="1"/>
  <c r="K81" i="12" l="1"/>
  <c r="B81" i="12"/>
  <c r="H94" i="1"/>
  <c r="I95" i="1" s="1"/>
  <c r="J95" i="1" l="1"/>
  <c r="N82" i="12" s="1"/>
  <c r="L81" i="12"/>
  <c r="M82" i="12"/>
  <c r="G95" i="1" l="1"/>
  <c r="E95" i="1"/>
  <c r="I82" i="12" s="1"/>
  <c r="K82" i="12" l="1"/>
  <c r="B82" i="12"/>
  <c r="H95" i="1"/>
  <c r="I96" i="1" s="1"/>
  <c r="J96" i="1" l="1"/>
  <c r="N83" i="12" s="1"/>
  <c r="L82" i="12"/>
  <c r="M83" i="12"/>
  <c r="G96" i="1" l="1"/>
  <c r="E96" i="1"/>
  <c r="I83" i="12" s="1"/>
  <c r="K83" i="12" l="1"/>
  <c r="B83" i="12"/>
  <c r="H96" i="1"/>
  <c r="I97" i="1" s="1"/>
  <c r="J97" i="1" l="1"/>
  <c r="N84" i="12" s="1"/>
  <c r="L83" i="12"/>
  <c r="M84" i="12"/>
  <c r="G97" i="1" l="1"/>
  <c r="E97" i="1"/>
  <c r="I84" i="12" s="1"/>
  <c r="K84" i="12" l="1"/>
  <c r="B84" i="12"/>
  <c r="H97" i="1"/>
  <c r="I98" i="1" s="1"/>
  <c r="J98" i="1" l="1"/>
  <c r="N85" i="12" s="1"/>
  <c r="L84" i="12"/>
  <c r="M85" i="12"/>
  <c r="E98" i="1" l="1"/>
  <c r="I85" i="12" s="1"/>
  <c r="G98" i="1"/>
  <c r="K85" i="12" l="1"/>
  <c r="B85" i="12"/>
  <c r="H98" i="1"/>
  <c r="I99" i="1" s="1"/>
  <c r="J99" i="1" l="1"/>
  <c r="N86" i="12" s="1"/>
  <c r="L85" i="12"/>
  <c r="M86" i="12"/>
  <c r="G99" i="1" l="1"/>
  <c r="E99" i="1"/>
  <c r="I86" i="12" s="1"/>
  <c r="K86" i="12" l="1"/>
  <c r="B86" i="12"/>
  <c r="H99" i="1"/>
  <c r="I100" i="1" s="1"/>
  <c r="J100" i="1" l="1"/>
  <c r="N87" i="12" s="1"/>
  <c r="L86" i="12"/>
  <c r="M87" i="12"/>
  <c r="E100" i="1" l="1"/>
  <c r="I87" i="12" s="1"/>
  <c r="G100" i="1"/>
  <c r="K87" i="12" l="1"/>
  <c r="B87" i="12"/>
  <c r="H100" i="1"/>
  <c r="I101" i="1" s="1"/>
  <c r="J101" i="1" l="1"/>
  <c r="N88" i="12" s="1"/>
  <c r="L87" i="12"/>
  <c r="M88" i="12"/>
  <c r="E101" i="1" l="1"/>
  <c r="I88" i="12" s="1"/>
  <c r="G101" i="1"/>
  <c r="K88" i="12" l="1"/>
  <c r="B88" i="12"/>
  <c r="H101" i="1"/>
  <c r="I102" i="1" s="1"/>
  <c r="J102" i="1" l="1"/>
  <c r="N89" i="12" s="1"/>
  <c r="L88" i="12"/>
  <c r="M89" i="12"/>
  <c r="E102" i="1" l="1"/>
  <c r="I89" i="12" s="1"/>
  <c r="G102" i="1"/>
  <c r="K89" i="12" l="1"/>
  <c r="B89" i="12"/>
  <c r="H102" i="1"/>
  <c r="I103" i="1" s="1"/>
  <c r="J103" i="1" l="1"/>
  <c r="N90" i="12" s="1"/>
  <c r="L89" i="12"/>
  <c r="M90" i="12"/>
  <c r="E103" i="1" l="1"/>
  <c r="I90" i="12" s="1"/>
  <c r="G103" i="1"/>
  <c r="K90" i="12" l="1"/>
  <c r="B90" i="12"/>
  <c r="H103" i="1"/>
  <c r="I104" i="1" s="1"/>
  <c r="J104" i="1" l="1"/>
  <c r="N91" i="12" s="1"/>
  <c r="L90" i="12"/>
  <c r="M91" i="12"/>
  <c r="E104" i="1" l="1"/>
  <c r="I91" i="12" s="1"/>
  <c r="G104" i="1"/>
  <c r="K91" i="12" l="1"/>
  <c r="B91" i="12"/>
  <c r="H104" i="1"/>
  <c r="I105" i="1" s="1"/>
  <c r="H4" i="1"/>
  <c r="L4" i="1" s="1"/>
  <c r="O4" i="1" s="1"/>
  <c r="J105" i="1" l="1"/>
  <c r="N92" i="12" s="1"/>
  <c r="L91" i="12"/>
  <c r="M92" i="12"/>
  <c r="E105" i="1" l="1"/>
  <c r="I92" i="12" s="1"/>
  <c r="G105" i="1"/>
  <c r="K92" i="12" l="1"/>
  <c r="B92" i="12"/>
  <c r="H105" i="1"/>
  <c r="I106" i="1" s="1"/>
  <c r="J106" i="1" l="1"/>
  <c r="N93" i="12" s="1"/>
  <c r="L92" i="12"/>
  <c r="M93" i="12"/>
  <c r="E106" i="1" l="1"/>
  <c r="I93" i="12" s="1"/>
  <c r="G106" i="1"/>
  <c r="K93" i="12" l="1"/>
  <c r="B93" i="12"/>
  <c r="H106" i="1"/>
  <c r="I107" i="1" s="1"/>
  <c r="J107" i="1" l="1"/>
  <c r="N94" i="12" s="1"/>
  <c r="L93" i="12"/>
  <c r="M94" i="12"/>
  <c r="G107" i="1" l="1"/>
  <c r="E107" i="1"/>
  <c r="I94" i="12" s="1"/>
  <c r="K94" i="12" l="1"/>
  <c r="B94" i="12"/>
  <c r="H107" i="1"/>
  <c r="I108" i="1" s="1"/>
  <c r="J108" i="1" l="1"/>
  <c r="N95" i="12" s="1"/>
  <c r="L94" i="12"/>
  <c r="M95" i="12"/>
  <c r="E108" i="1" l="1"/>
  <c r="I95" i="12" s="1"/>
  <c r="G108" i="1"/>
  <c r="B95" i="12" l="1"/>
  <c r="K95" i="12"/>
  <c r="H108" i="1"/>
  <c r="I109" i="1" s="1"/>
  <c r="J109" i="1" l="1"/>
  <c r="N96" i="12" s="1"/>
  <c r="L95" i="12"/>
  <c r="M96" i="12"/>
  <c r="E109" i="1" l="1"/>
  <c r="I96" i="12" s="1"/>
  <c r="G109" i="1"/>
  <c r="K96" i="12" l="1"/>
  <c r="B96" i="12"/>
  <c r="H109" i="1"/>
  <c r="I110" i="1" s="1"/>
  <c r="J110" i="1" l="1"/>
  <c r="N97" i="12" s="1"/>
  <c r="L96" i="12"/>
  <c r="M97" i="12"/>
  <c r="E110" i="1" l="1"/>
  <c r="I97" i="12" s="1"/>
  <c r="G110" i="1"/>
  <c r="K97" i="12" l="1"/>
  <c r="B97" i="12"/>
  <c r="H110" i="1"/>
  <c r="I111" i="1" s="1"/>
  <c r="J111" i="1" l="1"/>
  <c r="N98" i="12" s="1"/>
  <c r="L97" i="12"/>
  <c r="M98" i="12"/>
  <c r="L111" i="1" l="1"/>
  <c r="P98" i="12" s="1"/>
  <c r="G111" i="1"/>
  <c r="E111" i="1"/>
  <c r="I98" i="12" s="1"/>
  <c r="M111" i="1" l="1"/>
  <c r="Q98" i="12" s="1"/>
  <c r="K98" i="12"/>
  <c r="B98" i="12"/>
  <c r="H111" i="1"/>
  <c r="I112" i="1" s="1"/>
  <c r="J112" i="1" l="1"/>
  <c r="N99" i="12" s="1"/>
  <c r="L98" i="12"/>
  <c r="M99" i="12"/>
  <c r="L112" i="1" l="1"/>
  <c r="P99" i="12" s="1"/>
  <c r="G112" i="1"/>
  <c r="E112" i="1"/>
  <c r="I99" i="12" s="1"/>
  <c r="K99" i="12" l="1"/>
  <c r="B99" i="12"/>
  <c r="M112" i="1"/>
  <c r="Q99" i="12" s="1"/>
  <c r="H112" i="1"/>
  <c r="I113" i="1" s="1"/>
  <c r="J113" i="1" l="1"/>
  <c r="N100" i="12" s="1"/>
  <c r="L99" i="12"/>
  <c r="M100" i="12"/>
  <c r="L113" i="1" l="1"/>
  <c r="P100" i="12" s="1"/>
  <c r="G113" i="1"/>
  <c r="E113" i="1"/>
  <c r="I100" i="12" s="1"/>
  <c r="M113" i="1" l="1"/>
  <c r="Q100" i="12" s="1"/>
  <c r="K100" i="12"/>
  <c r="B100" i="12"/>
  <c r="H113" i="1"/>
  <c r="I114" i="1" s="1"/>
  <c r="J114" i="1" l="1"/>
  <c r="N101" i="12" s="1"/>
  <c r="L100" i="12"/>
  <c r="M101" i="12"/>
  <c r="L114" i="1" l="1"/>
  <c r="P101" i="12" s="1"/>
  <c r="G114" i="1"/>
  <c r="E114" i="1"/>
  <c r="I101" i="12" s="1"/>
  <c r="M114" i="1" l="1"/>
  <c r="Q101" i="12" s="1"/>
  <c r="K101" i="12"/>
  <c r="B101" i="12"/>
  <c r="H114" i="1"/>
  <c r="I115" i="1" s="1"/>
  <c r="J115" i="1" l="1"/>
  <c r="N102" i="12" s="1"/>
  <c r="L101" i="12"/>
  <c r="M102" i="12"/>
  <c r="L115" i="1" l="1"/>
  <c r="P102" i="12" s="1"/>
  <c r="E115" i="1"/>
  <c r="I102" i="12" s="1"/>
  <c r="G115" i="1"/>
  <c r="M115" i="1" l="1"/>
  <c r="Q102" i="12" s="1"/>
  <c r="K102" i="12"/>
  <c r="B102" i="12"/>
  <c r="H115" i="1"/>
  <c r="I116" i="1" s="1"/>
  <c r="J116" i="1" l="1"/>
  <c r="N103" i="12" s="1"/>
  <c r="L102" i="12"/>
  <c r="M103" i="12"/>
  <c r="L116" i="1" l="1"/>
  <c r="P103" i="12" s="1"/>
  <c r="E116" i="1"/>
  <c r="I103" i="12" s="1"/>
  <c r="G116" i="1"/>
  <c r="M116" i="1" l="1"/>
  <c r="Q103" i="12" s="1"/>
  <c r="K103" i="12"/>
  <c r="B103" i="12"/>
  <c r="H116" i="1"/>
  <c r="I117" i="1" s="1"/>
  <c r="J117" i="1" l="1"/>
  <c r="N104" i="12" s="1"/>
  <c r="L103" i="12"/>
  <c r="M104" i="12"/>
  <c r="L117" i="1" l="1"/>
  <c r="P104" i="12" s="1"/>
  <c r="E117" i="1"/>
  <c r="I104" i="12" s="1"/>
  <c r="G117" i="1"/>
  <c r="M117" i="1" l="1"/>
  <c r="Q104" i="12" s="1"/>
  <c r="K104" i="12"/>
  <c r="B104" i="12"/>
  <c r="H117" i="1"/>
  <c r="I118" i="1" s="1"/>
  <c r="J118" i="1" l="1"/>
  <c r="N105" i="12" s="1"/>
  <c r="L104" i="12"/>
  <c r="M105" i="12"/>
  <c r="L118" i="1" l="1"/>
  <c r="P105" i="12" s="1"/>
  <c r="E118" i="1"/>
  <c r="I105" i="12" s="1"/>
  <c r="G118" i="1"/>
  <c r="M118" i="1" l="1"/>
  <c r="Q105" i="12" s="1"/>
  <c r="K105" i="12"/>
  <c r="B105" i="12"/>
  <c r="H118" i="1"/>
  <c r="I119" i="1" s="1"/>
  <c r="J119" i="1" l="1"/>
  <c r="N106" i="12" s="1"/>
  <c r="L105" i="12"/>
  <c r="M106" i="12"/>
  <c r="L119" i="1" l="1"/>
  <c r="P106" i="12" s="1"/>
  <c r="E119" i="1"/>
  <c r="I106" i="12" s="1"/>
  <c r="G119" i="1"/>
  <c r="M119" i="1" l="1"/>
  <c r="Q106" i="12" s="1"/>
  <c r="K106" i="12"/>
  <c r="B106" i="12"/>
  <c r="H119" i="1"/>
  <c r="I120" i="1" s="1"/>
  <c r="J120" i="1" l="1"/>
  <c r="N107" i="12" s="1"/>
  <c r="L106" i="12"/>
  <c r="M107" i="12"/>
  <c r="L120" i="1" l="1"/>
  <c r="P107" i="12" s="1"/>
  <c r="G120" i="1"/>
  <c r="E120" i="1"/>
  <c r="I107" i="12" s="1"/>
  <c r="M120" i="1" l="1"/>
  <c r="Q107" i="12" s="1"/>
  <c r="K107" i="12"/>
  <c r="B107" i="12"/>
  <c r="H120" i="1"/>
  <c r="I121" i="1" s="1"/>
  <c r="J121" i="1" l="1"/>
  <c r="N108" i="12" s="1"/>
  <c r="L107" i="12"/>
  <c r="M108" i="12"/>
  <c r="L121" i="1" l="1"/>
  <c r="P108" i="12" s="1"/>
  <c r="E121" i="1"/>
  <c r="I108" i="12" s="1"/>
  <c r="G121" i="1"/>
  <c r="M121" i="1" l="1"/>
  <c r="Q108" i="12" s="1"/>
  <c r="K108" i="12"/>
  <c r="B108" i="12"/>
  <c r="H121" i="1"/>
  <c r="I122" i="1" s="1"/>
  <c r="J122" i="1" l="1"/>
  <c r="N109" i="12" s="1"/>
  <c r="L108" i="12"/>
  <c r="M109" i="12"/>
  <c r="L122" i="1" l="1"/>
  <c r="P109" i="12" s="1"/>
  <c r="E122" i="1"/>
  <c r="I109" i="12" s="1"/>
  <c r="G122" i="1"/>
  <c r="M122" i="1" l="1"/>
  <c r="Q109" i="12" s="1"/>
  <c r="K109" i="12"/>
  <c r="B109" i="12"/>
  <c r="H122" i="1"/>
  <c r="I123" i="1" s="1"/>
  <c r="J123" i="1" l="1"/>
  <c r="N110" i="12" s="1"/>
  <c r="L109" i="12"/>
  <c r="M110" i="12"/>
  <c r="L123" i="1" l="1"/>
  <c r="P110" i="12" s="1"/>
  <c r="E123" i="1"/>
  <c r="I110" i="12" s="1"/>
  <c r="G123" i="1"/>
  <c r="M123" i="1" l="1"/>
  <c r="Q110" i="12" s="1"/>
  <c r="K110" i="12"/>
  <c r="B110" i="12"/>
  <c r="H123" i="1"/>
  <c r="I124" i="1" s="1"/>
  <c r="J124" i="1" l="1"/>
  <c r="N111" i="12" s="1"/>
  <c r="L110" i="12"/>
  <c r="M111" i="12"/>
  <c r="L124" i="1" l="1"/>
  <c r="P111" i="12" s="1"/>
  <c r="E124" i="1"/>
  <c r="I111" i="12" s="1"/>
  <c r="G124" i="1"/>
  <c r="M124" i="1" l="1"/>
  <c r="Q111" i="12" s="1"/>
  <c r="K111" i="12"/>
  <c r="B111" i="12"/>
  <c r="H124" i="1"/>
  <c r="I125" i="1" s="1"/>
  <c r="J125" i="1" l="1"/>
  <c r="N112" i="12" s="1"/>
  <c r="L111" i="12"/>
  <c r="M112" i="12"/>
  <c r="L125" i="1" l="1"/>
  <c r="P112" i="12" s="1"/>
  <c r="E125" i="1"/>
  <c r="I112" i="12" s="1"/>
  <c r="G125" i="1"/>
  <c r="M125" i="1" l="1"/>
  <c r="Q112" i="12" s="1"/>
  <c r="K112" i="12"/>
  <c r="B112" i="12"/>
  <c r="H125" i="1"/>
  <c r="I126" i="1" s="1"/>
  <c r="J126" i="1" l="1"/>
  <c r="N113" i="12" s="1"/>
  <c r="L112" i="12"/>
  <c r="M113" i="12"/>
  <c r="L126" i="1" l="1"/>
  <c r="P113" i="12" s="1"/>
  <c r="E126" i="1"/>
  <c r="I113" i="12" s="1"/>
  <c r="G126" i="1"/>
  <c r="M126" i="1" l="1"/>
  <c r="Q113" i="12" s="1"/>
  <c r="K113" i="12"/>
  <c r="B113" i="12"/>
  <c r="H126" i="1"/>
  <c r="I127" i="1" s="1"/>
  <c r="J127" i="1" l="1"/>
  <c r="N114" i="12" s="1"/>
  <c r="L113" i="12"/>
  <c r="M114" i="12"/>
  <c r="L127" i="1" l="1"/>
  <c r="P114" i="12" s="1"/>
  <c r="E127" i="1"/>
  <c r="I114" i="12" s="1"/>
  <c r="G127" i="1"/>
  <c r="M127" i="1" l="1"/>
  <c r="Q114" i="12" s="1"/>
  <c r="K114" i="12"/>
  <c r="B114" i="12"/>
  <c r="H127" i="1"/>
  <c r="I128" i="1" s="1"/>
  <c r="J128" i="1" l="1"/>
  <c r="N115" i="12" s="1"/>
  <c r="L114" i="12"/>
  <c r="M115" i="12"/>
  <c r="L128" i="1" l="1"/>
  <c r="P115" i="12" s="1"/>
  <c r="E128" i="1"/>
  <c r="I115" i="12" s="1"/>
  <c r="G128" i="1"/>
  <c r="M128" i="1" l="1"/>
  <c r="Q115" i="12" s="1"/>
  <c r="K115" i="12"/>
  <c r="B115" i="12"/>
  <c r="H128" i="1"/>
  <c r="I129" i="1" s="1"/>
  <c r="J129" i="1" l="1"/>
  <c r="N116" i="12" s="1"/>
  <c r="L115" i="12"/>
  <c r="M116" i="12"/>
  <c r="L129" i="1" l="1"/>
  <c r="P116" i="12" s="1"/>
  <c r="G129" i="1"/>
  <c r="E129" i="1"/>
  <c r="I116" i="12" s="1"/>
  <c r="M129" i="1" l="1"/>
  <c r="Q116" i="12" s="1"/>
  <c r="K116" i="12"/>
  <c r="B116" i="12"/>
  <c r="H129" i="1"/>
  <c r="I130" i="1" l="1"/>
  <c r="M117" i="12" s="1"/>
  <c r="J130" i="1"/>
  <c r="N117" i="12" s="1"/>
  <c r="L116" i="12"/>
  <c r="L130" i="1" l="1"/>
  <c r="P117" i="12" s="1"/>
  <c r="E130" i="1"/>
  <c r="I117" i="12" s="1"/>
  <c r="G130" i="1"/>
  <c r="M130" i="1" l="1"/>
  <c r="Q117" i="12" s="1"/>
  <c r="K117" i="12"/>
  <c r="B117" i="12"/>
  <c r="H130" i="1"/>
  <c r="I131" i="1" l="1"/>
  <c r="M118" i="12" s="1"/>
  <c r="J131" i="1"/>
  <c r="N118" i="12" s="1"/>
  <c r="L117" i="12"/>
  <c r="G131" i="1" l="1"/>
  <c r="L131" i="1"/>
  <c r="P118" i="12" s="1"/>
  <c r="E131" i="1"/>
  <c r="I118" i="12" s="1"/>
  <c r="K118" i="12" l="1"/>
  <c r="B118" i="12"/>
  <c r="M131" i="1"/>
  <c r="Q118" i="12" s="1"/>
  <c r="H131" i="1"/>
  <c r="I132" i="1" l="1"/>
  <c r="M119" i="12" s="1"/>
  <c r="J132" i="1"/>
  <c r="N119" i="12" s="1"/>
  <c r="L118" i="12"/>
  <c r="G132" i="1" l="1"/>
  <c r="E132" i="1"/>
  <c r="I119" i="12" s="1"/>
  <c r="L132" i="1"/>
  <c r="P119" i="12" s="1"/>
  <c r="K119" i="12" l="1"/>
  <c r="B119" i="12"/>
  <c r="M132" i="1"/>
  <c r="Q119" i="12" s="1"/>
  <c r="H132" i="1"/>
  <c r="I133" i="1" l="1"/>
  <c r="M120" i="12" s="1"/>
  <c r="J133" i="1"/>
  <c r="N120" i="12" s="1"/>
  <c r="L119" i="12"/>
  <c r="G133" i="1" l="1"/>
  <c r="E133" i="1"/>
  <c r="I120" i="12" s="1"/>
  <c r="L133" i="1"/>
  <c r="P120" i="12" s="1"/>
  <c r="K120" i="12" l="1"/>
  <c r="B120" i="12"/>
  <c r="M133" i="1"/>
  <c r="Q120" i="12" s="1"/>
  <c r="H133" i="1"/>
  <c r="I134" i="1" l="1"/>
  <c r="M121" i="12" s="1"/>
  <c r="J134" i="1"/>
  <c r="N121" i="12" s="1"/>
  <c r="L120" i="12"/>
  <c r="G134" i="1" l="1"/>
  <c r="E134" i="1"/>
  <c r="I121" i="12" s="1"/>
  <c r="L134" i="1"/>
  <c r="P121" i="12" s="1"/>
  <c r="K121" i="12" l="1"/>
  <c r="B121" i="12"/>
  <c r="M134" i="1"/>
  <c r="Q121" i="12" s="1"/>
  <c r="H134" i="1"/>
  <c r="I135" i="1" l="1"/>
  <c r="M122" i="12" s="1"/>
  <c r="J135" i="1"/>
  <c r="N122" i="12" s="1"/>
  <c r="L121" i="12"/>
  <c r="L135" i="1" l="1"/>
  <c r="P122" i="12" s="1"/>
  <c r="E135" i="1"/>
  <c r="I122" i="12" s="1"/>
  <c r="G135" i="1"/>
  <c r="K122" i="12" l="1"/>
  <c r="B122" i="12"/>
  <c r="M135" i="1"/>
  <c r="Q122" i="12" s="1"/>
  <c r="H135" i="1"/>
  <c r="I136" i="1" l="1"/>
  <c r="M123" i="12" s="1"/>
  <c r="J136" i="1"/>
  <c r="N123" i="12" s="1"/>
  <c r="L122" i="12"/>
  <c r="G136" i="1" l="1"/>
  <c r="L136" i="1"/>
  <c r="P123" i="12" s="1"/>
  <c r="E136" i="1"/>
  <c r="I123" i="12" s="1"/>
  <c r="K123" i="12" l="1"/>
  <c r="B123" i="12"/>
  <c r="M136" i="1"/>
  <c r="Q123" i="12" s="1"/>
  <c r="H136" i="1"/>
  <c r="I137" i="1" l="1"/>
  <c r="M124" i="12" s="1"/>
  <c r="J137" i="1"/>
  <c r="N124" i="12" s="1"/>
  <c r="L123" i="12"/>
  <c r="E137" i="1" l="1"/>
  <c r="I124" i="12" s="1"/>
  <c r="L137" i="1"/>
  <c r="P124" i="12" s="1"/>
  <c r="G137" i="1"/>
  <c r="K124" i="12" l="1"/>
  <c r="B124" i="12"/>
  <c r="H137" i="1"/>
  <c r="M137" i="1"/>
  <c r="Q124" i="12" s="1"/>
  <c r="I138" i="1" l="1"/>
  <c r="M125" i="12" s="1"/>
  <c r="J138" i="1"/>
  <c r="N125" i="12" s="1"/>
  <c r="L124" i="12"/>
  <c r="E138" i="1" l="1"/>
  <c r="I125" i="12" s="1"/>
  <c r="L138" i="1"/>
  <c r="P125" i="12" s="1"/>
  <c r="G138" i="1"/>
  <c r="K125" i="12" l="1"/>
  <c r="B125" i="12"/>
  <c r="H138" i="1"/>
  <c r="M138" i="1"/>
  <c r="Q125" i="12" s="1"/>
  <c r="I139" i="1" l="1"/>
  <c r="M126" i="12" s="1"/>
  <c r="J139" i="1"/>
  <c r="N126" i="12" s="1"/>
  <c r="L125" i="12"/>
  <c r="E139" i="1" l="1"/>
  <c r="I126" i="12" s="1"/>
  <c r="L139" i="1"/>
  <c r="P126" i="12" s="1"/>
  <c r="G139" i="1"/>
  <c r="K126" i="12" l="1"/>
  <c r="B126" i="12"/>
  <c r="H139" i="1"/>
  <c r="M139" i="1"/>
  <c r="Q126" i="12" s="1"/>
  <c r="I140" i="1" l="1"/>
  <c r="M127" i="12" s="1"/>
  <c r="J140" i="1"/>
  <c r="N127" i="12" s="1"/>
  <c r="L126" i="12"/>
  <c r="G140" i="1" l="1"/>
  <c r="L140" i="1"/>
  <c r="P127" i="12" s="1"/>
  <c r="E140" i="1"/>
  <c r="I127" i="12" s="1"/>
  <c r="K127" i="12" l="1"/>
  <c r="B127" i="12"/>
  <c r="M140" i="1"/>
  <c r="Q127" i="12" s="1"/>
  <c r="H140" i="1"/>
  <c r="I141" i="1" l="1"/>
  <c r="M128" i="12" s="1"/>
  <c r="J141" i="1"/>
  <c r="N128" i="12" s="1"/>
  <c r="L127" i="12"/>
  <c r="K141" i="1" l="1"/>
  <c r="O128" i="12" s="1"/>
  <c r="L141" i="1"/>
  <c r="P128" i="12" s="1"/>
  <c r="E141" i="1"/>
  <c r="I128" i="12" s="1"/>
  <c r="M141" i="1" l="1"/>
  <c r="Q128" i="12" s="1"/>
  <c r="G141" i="1"/>
  <c r="K128" i="12" l="1"/>
  <c r="B128" i="12"/>
  <c r="H141" i="1"/>
  <c r="I142" i="1" s="1"/>
  <c r="M5" i="1" l="1"/>
  <c r="N5" i="1"/>
  <c r="J142" i="1"/>
  <c r="N129" i="12" s="1"/>
  <c r="L128" i="12"/>
  <c r="M129" i="12"/>
  <c r="E142" i="1" l="1"/>
  <c r="I129" i="12" s="1"/>
  <c r="G142" i="1"/>
  <c r="K129" i="12" l="1"/>
  <c r="B129" i="12"/>
  <c r="H142" i="1"/>
  <c r="I143" i="1" s="1"/>
  <c r="J143" i="1" l="1"/>
  <c r="N130" i="12" s="1"/>
  <c r="L129" i="12"/>
  <c r="M130" i="12"/>
  <c r="G143" i="1" l="1"/>
  <c r="E143" i="1"/>
  <c r="I130" i="12" s="1"/>
  <c r="K130" i="12" l="1"/>
  <c r="B130" i="12"/>
  <c r="O7" i="1"/>
  <c r="H143" i="1"/>
  <c r="I144" i="1" s="1"/>
  <c r="J144" i="1" l="1"/>
  <c r="N131" i="12" s="1"/>
  <c r="L130" i="12"/>
  <c r="M131" i="12"/>
  <c r="G144" i="1" l="1"/>
  <c r="E144" i="1"/>
  <c r="I131" i="12" s="1"/>
  <c r="K131" i="12" l="1"/>
  <c r="B131" i="12"/>
  <c r="H144" i="1"/>
  <c r="I145" i="1" s="1"/>
  <c r="J145" i="1" l="1"/>
  <c r="N132" i="12" s="1"/>
  <c r="L131" i="12"/>
  <c r="M132" i="12"/>
  <c r="G145" i="1" l="1"/>
  <c r="E145" i="1"/>
  <c r="I132" i="12" s="1"/>
  <c r="K132" i="12" l="1"/>
  <c r="B132" i="12"/>
  <c r="H145" i="1"/>
  <c r="I146" i="1" s="1"/>
  <c r="J146" i="1" l="1"/>
  <c r="N133" i="12" s="1"/>
  <c r="L132" i="12"/>
  <c r="M133" i="12"/>
  <c r="E146" i="1" l="1"/>
  <c r="I133" i="12" s="1"/>
  <c r="G146" i="1"/>
  <c r="K133" i="12" l="1"/>
  <c r="B133" i="12"/>
  <c r="H146" i="1"/>
  <c r="I147" i="1" s="1"/>
  <c r="J147" i="1" l="1"/>
  <c r="N134" i="12" s="1"/>
  <c r="L133" i="12"/>
  <c r="M134" i="12"/>
  <c r="E147" i="1" l="1"/>
  <c r="I134" i="12" s="1"/>
  <c r="G147" i="1"/>
  <c r="K134" i="12" l="1"/>
  <c r="B134" i="12"/>
  <c r="H147" i="1"/>
  <c r="I148" i="1" s="1"/>
  <c r="J148" i="1" l="1"/>
  <c r="N135" i="12" s="1"/>
  <c r="L134" i="12"/>
  <c r="M135" i="12"/>
  <c r="G148" i="1" l="1"/>
  <c r="E148" i="1"/>
  <c r="I135" i="12" s="1"/>
  <c r="K135" i="12" l="1"/>
  <c r="B135" i="12"/>
  <c r="H148" i="1"/>
  <c r="I149" i="1" s="1"/>
  <c r="J149" i="1" l="1"/>
  <c r="N136" i="12" s="1"/>
  <c r="L135" i="12"/>
  <c r="M136" i="12"/>
  <c r="G149" i="1" l="1"/>
  <c r="E149" i="1"/>
  <c r="I136" i="12" s="1"/>
  <c r="K136" i="12" l="1"/>
  <c r="B136" i="12"/>
  <c r="H149" i="1"/>
  <c r="I150" i="1" s="1"/>
  <c r="J150" i="1" l="1"/>
  <c r="N137" i="12" s="1"/>
  <c r="L136" i="12"/>
  <c r="M137" i="12"/>
  <c r="E150" i="1" l="1"/>
  <c r="I137" i="12" s="1"/>
  <c r="G150" i="1"/>
  <c r="K137" i="12" l="1"/>
  <c r="B137" i="12"/>
  <c r="H150" i="1"/>
  <c r="I151" i="1" s="1"/>
  <c r="J151" i="1" l="1"/>
  <c r="N138" i="12" s="1"/>
  <c r="L137" i="12"/>
  <c r="M138" i="12"/>
  <c r="G151" i="1" l="1"/>
  <c r="E151" i="1"/>
  <c r="I138" i="12" s="1"/>
  <c r="K138" i="12" l="1"/>
  <c r="B138" i="12"/>
  <c r="H151" i="1"/>
  <c r="I152" i="1" s="1"/>
  <c r="J152" i="1" l="1"/>
  <c r="N139" i="12" s="1"/>
  <c r="L138" i="12"/>
  <c r="M139" i="12"/>
  <c r="G152" i="1" l="1"/>
  <c r="E152" i="1"/>
  <c r="I139" i="12" s="1"/>
  <c r="K139" i="12" l="1"/>
  <c r="B139" i="12"/>
  <c r="H5" i="1"/>
  <c r="L5" i="1" s="1"/>
  <c r="H152" i="1"/>
  <c r="I153" i="1" s="1"/>
  <c r="J153" i="1" l="1"/>
  <c r="N140" i="12" s="1"/>
  <c r="L139" i="12"/>
  <c r="O5" i="1"/>
  <c r="M140" i="12"/>
  <c r="E153" i="1" l="1"/>
  <c r="I140" i="12" s="1"/>
  <c r="G153" i="1"/>
  <c r="K140" i="12" l="1"/>
  <c r="B140" i="12"/>
  <c r="H153" i="1"/>
  <c r="I154" i="1" s="1"/>
  <c r="J154" i="1" l="1"/>
  <c r="N141" i="12" s="1"/>
  <c r="L140" i="12"/>
  <c r="M141" i="12"/>
  <c r="G154" i="1" l="1"/>
  <c r="E154" i="1"/>
  <c r="I141" i="12" s="1"/>
  <c r="K141" i="12" l="1"/>
  <c r="B141" i="12"/>
  <c r="H154" i="1"/>
  <c r="I155" i="1" s="1"/>
  <c r="J155" i="1" l="1"/>
  <c r="N142" i="12" s="1"/>
  <c r="L141" i="12"/>
  <c r="M142" i="12"/>
  <c r="E155" i="1" l="1"/>
  <c r="I142" i="12" s="1"/>
  <c r="G155" i="1"/>
  <c r="K142" i="12" l="1"/>
  <c r="B142" i="12"/>
  <c r="H155" i="1"/>
  <c r="I156" i="1" s="1"/>
  <c r="J156" i="1" l="1"/>
  <c r="N143" i="12" s="1"/>
  <c r="L142" i="12"/>
  <c r="M143" i="12"/>
  <c r="E156" i="1" l="1"/>
  <c r="I143" i="12" s="1"/>
  <c r="G156" i="1"/>
  <c r="K143" i="12" l="1"/>
  <c r="B143" i="12"/>
  <c r="H156" i="1"/>
  <c r="I157" i="1" s="1"/>
  <c r="J157" i="1" l="1"/>
  <c r="N144" i="12" s="1"/>
  <c r="L143" i="12"/>
  <c r="M144" i="12"/>
  <c r="G157" i="1" l="1"/>
  <c r="E157" i="1"/>
  <c r="I144" i="12" s="1"/>
  <c r="K144" i="12" l="1"/>
  <c r="B144" i="12"/>
  <c r="H157" i="1"/>
  <c r="I158" i="1" s="1"/>
  <c r="J158" i="1" l="1"/>
  <c r="N145" i="12" s="1"/>
  <c r="L144" i="12"/>
  <c r="M145" i="12"/>
  <c r="E158" i="1" l="1"/>
  <c r="I145" i="12" s="1"/>
  <c r="G158" i="1"/>
  <c r="K145" i="12" l="1"/>
  <c r="B145" i="12"/>
  <c r="H158" i="1"/>
  <c r="I159" i="1" s="1"/>
  <c r="J159" i="1" l="1"/>
  <c r="N146" i="12" s="1"/>
  <c r="L145" i="12"/>
  <c r="M146" i="12"/>
  <c r="L159" i="1" l="1"/>
  <c r="P146" i="12" s="1"/>
  <c r="G159" i="1"/>
  <c r="E159" i="1"/>
  <c r="I146" i="12" s="1"/>
  <c r="M6" i="1" l="1"/>
  <c r="K6" i="1"/>
  <c r="N6" i="1" s="1"/>
  <c r="M159" i="1"/>
  <c r="Q146" i="12" s="1"/>
  <c r="K146" i="12"/>
  <c r="B146" i="12"/>
  <c r="B163" i="12"/>
  <c r="K163" i="12"/>
  <c r="H176" i="1"/>
  <c r="J177" i="1" s="1"/>
  <c r="I177" i="1" l="1"/>
  <c r="L177" i="1"/>
  <c r="P164" i="12" s="1"/>
  <c r="N164" i="12"/>
  <c r="L163" i="12"/>
  <c r="M164" i="12" l="1"/>
  <c r="G177" i="1"/>
  <c r="K164" i="12" s="1"/>
  <c r="E177" i="1"/>
  <c r="I164" i="12" s="1"/>
  <c r="M177" i="1"/>
  <c r="Q164" i="12" s="1"/>
  <c r="B164" i="12" l="1"/>
  <c r="H177" i="1"/>
  <c r="I178" i="1" s="1"/>
  <c r="J178" i="1"/>
  <c r="L164" i="12"/>
  <c r="G178" i="1" l="1"/>
  <c r="M165" i="12"/>
  <c r="E178" i="1"/>
  <c r="I165" i="12" s="1"/>
  <c r="L178" i="1"/>
  <c r="P165" i="12" s="1"/>
  <c r="N165" i="12"/>
  <c r="M178" i="1" l="1"/>
  <c r="Q165" i="12" s="1"/>
  <c r="B165" i="12"/>
  <c r="K165" i="12"/>
  <c r="H178" i="1"/>
  <c r="I179" i="1" l="1"/>
  <c r="J179" i="1"/>
  <c r="L165" i="12"/>
  <c r="G179" i="1" l="1"/>
  <c r="M166" i="12"/>
  <c r="N166" i="12"/>
  <c r="E179" i="1"/>
  <c r="I166" i="12" s="1"/>
  <c r="L179" i="1"/>
  <c r="P166" i="12" s="1"/>
  <c r="M179" i="1" l="1"/>
  <c r="Q166" i="12" s="1"/>
  <c r="K166" i="12"/>
  <c r="B166" i="12"/>
  <c r="H179" i="1"/>
  <c r="L166" i="12" l="1"/>
  <c r="I180" i="1"/>
  <c r="J180" i="1"/>
  <c r="G180" i="1" l="1"/>
  <c r="M167" i="12"/>
  <c r="N167" i="12"/>
  <c r="L180" i="1"/>
  <c r="P167" i="12" s="1"/>
  <c r="E180" i="1"/>
  <c r="I167" i="12" s="1"/>
  <c r="M180" i="1" l="1"/>
  <c r="Q167" i="12" s="1"/>
  <c r="B167" i="12"/>
  <c r="K167" i="12"/>
  <c r="H180" i="1"/>
  <c r="I181" i="1" l="1"/>
  <c r="J181" i="1"/>
  <c r="L167" i="12"/>
  <c r="G181" i="1" l="1"/>
  <c r="N168" i="12"/>
  <c r="L181" i="1"/>
  <c r="P168" i="12" s="1"/>
  <c r="E181" i="1"/>
  <c r="I168" i="12" s="1"/>
  <c r="M168" i="12"/>
  <c r="K168" i="12" l="1"/>
  <c r="B168" i="12"/>
  <c r="H181" i="1"/>
  <c r="M181" i="1"/>
  <c r="Q168" i="12" s="1"/>
  <c r="L168" i="12" l="1"/>
  <c r="I182" i="1"/>
  <c r="J182" i="1"/>
  <c r="G182" i="1" l="1"/>
  <c r="M169" i="12"/>
  <c r="L182" i="1"/>
  <c r="P169" i="12" s="1"/>
  <c r="E182" i="1"/>
  <c r="I169" i="12" s="1"/>
  <c r="N169" i="12"/>
  <c r="M182" i="1" l="1"/>
  <c r="Q169" i="12" s="1"/>
  <c r="B169" i="12"/>
  <c r="K169" i="12"/>
  <c r="H182" i="1"/>
  <c r="J183" i="1" l="1"/>
  <c r="I183" i="1"/>
  <c r="L169" i="12"/>
  <c r="G183" i="1" l="1"/>
  <c r="M170" i="12"/>
  <c r="E183" i="1"/>
  <c r="I170" i="12" s="1"/>
  <c r="L183" i="1"/>
  <c r="P170" i="12" s="1"/>
  <c r="N170" i="12"/>
  <c r="M183" i="1" l="1"/>
  <c r="Q170" i="12" s="1"/>
  <c r="B170" i="12"/>
  <c r="K170" i="12"/>
  <c r="H183" i="1"/>
  <c r="I184" i="1" l="1"/>
  <c r="L170" i="12"/>
  <c r="J184" i="1"/>
  <c r="G184" i="1" l="1"/>
  <c r="L184" i="1"/>
  <c r="P171" i="12" s="1"/>
  <c r="N171" i="12"/>
  <c r="E184" i="1"/>
  <c r="I171" i="12" s="1"/>
  <c r="M171" i="12"/>
  <c r="M184" i="1" l="1"/>
  <c r="Q171" i="12" s="1"/>
  <c r="K171" i="12"/>
  <c r="B171" i="12"/>
  <c r="H184" i="1"/>
  <c r="L171" i="12" l="1"/>
  <c r="I185" i="1"/>
  <c r="J185" i="1"/>
  <c r="G185" i="1" l="1"/>
  <c r="M172" i="12"/>
  <c r="E185" i="1"/>
  <c r="I172" i="12" s="1"/>
  <c r="L185" i="1"/>
  <c r="P172" i="12" s="1"/>
  <c r="N172" i="12"/>
  <c r="M185" i="1" l="1"/>
  <c r="Q172" i="12" s="1"/>
  <c r="K172" i="12"/>
  <c r="B172" i="12"/>
  <c r="H185" i="1"/>
  <c r="L172" i="12" l="1"/>
  <c r="I186" i="1"/>
  <c r="J186" i="1"/>
  <c r="G186" i="1" l="1"/>
  <c r="L186" i="1"/>
  <c r="P173" i="12" s="1"/>
  <c r="E186" i="1"/>
  <c r="I173" i="12" s="1"/>
  <c r="N173" i="12"/>
  <c r="M173" i="12"/>
  <c r="M186" i="1" l="1"/>
  <c r="Q173" i="12" s="1"/>
  <c r="B173" i="12"/>
  <c r="K173" i="12"/>
  <c r="H186" i="1"/>
  <c r="I187" i="1" l="1"/>
  <c r="J187" i="1"/>
  <c r="L173" i="12"/>
  <c r="G187" i="1" l="1"/>
  <c r="E187" i="1"/>
  <c r="I174" i="12" s="1"/>
  <c r="N174" i="12"/>
  <c r="L187" i="1"/>
  <c r="P174" i="12" s="1"/>
  <c r="M174" i="12"/>
  <c r="K174" i="12" l="1"/>
  <c r="B174" i="12"/>
  <c r="H187" i="1"/>
  <c r="M187" i="1"/>
  <c r="Q174" i="12" s="1"/>
  <c r="I188" i="1" l="1"/>
  <c r="J188" i="1"/>
  <c r="L174" i="12"/>
  <c r="G188" i="1" l="1"/>
  <c r="L188" i="1"/>
  <c r="P175" i="12" s="1"/>
  <c r="N175" i="12"/>
  <c r="E188" i="1"/>
  <c r="I175" i="12" s="1"/>
  <c r="M175" i="12"/>
  <c r="M188" i="1" l="1"/>
  <c r="Q175" i="12" s="1"/>
  <c r="K175" i="12"/>
  <c r="B175" i="12"/>
  <c r="H188" i="1"/>
  <c r="I189" i="1" l="1"/>
  <c r="L175" i="12"/>
  <c r="J189" i="1"/>
  <c r="E189" i="1" l="1"/>
  <c r="I176" i="12" s="1"/>
  <c r="L189" i="1"/>
  <c r="P176" i="12" s="1"/>
  <c r="N176" i="12"/>
  <c r="K189" i="1"/>
  <c r="O176" i="12" s="1"/>
  <c r="M176" i="12"/>
  <c r="G189" i="1" l="1"/>
  <c r="B176" i="12" s="1"/>
  <c r="H189" i="1"/>
  <c r="M189" i="1"/>
  <c r="Q176" i="12" s="1"/>
  <c r="K176" i="12" l="1"/>
  <c r="I190" i="1"/>
  <c r="J190" i="1"/>
  <c r="L176" i="12"/>
  <c r="E190" i="1" l="1"/>
  <c r="N177" i="12"/>
  <c r="M177" i="12"/>
  <c r="G190" i="1"/>
  <c r="B177" i="12" l="1"/>
  <c r="K177" i="12"/>
  <c r="H190" i="1"/>
  <c r="I177" i="12"/>
  <c r="I191" i="1" l="1"/>
  <c r="J191" i="1"/>
  <c r="L177" i="12"/>
  <c r="N178" i="12" l="1"/>
  <c r="E191" i="1"/>
  <c r="G191" i="1"/>
  <c r="M178" i="12"/>
  <c r="K178" i="12" l="1"/>
  <c r="B178" i="12"/>
  <c r="H191" i="1"/>
  <c r="I178" i="12"/>
  <c r="L178" i="12" l="1"/>
  <c r="I192" i="1"/>
  <c r="E192" i="1" l="1"/>
  <c r="M179" i="12"/>
  <c r="G192" i="1"/>
  <c r="B179" i="12" l="1"/>
  <c r="K179" i="12"/>
  <c r="H192" i="1"/>
  <c r="I179" i="12"/>
  <c r="I193" i="1" l="1"/>
  <c r="J193" i="1"/>
  <c r="L179" i="12"/>
  <c r="N180" i="12" l="1"/>
  <c r="E193" i="1"/>
  <c r="G193" i="1"/>
  <c r="M180" i="12"/>
  <c r="B180" i="12" l="1"/>
  <c r="K180" i="12"/>
  <c r="H193" i="1"/>
  <c r="I180" i="12"/>
  <c r="I194" i="1" l="1"/>
  <c r="L180" i="12"/>
  <c r="M181" i="12" l="1"/>
  <c r="E194" i="1"/>
  <c r="G194" i="1"/>
  <c r="K181" i="12" l="1"/>
  <c r="B181" i="12"/>
  <c r="H194" i="1"/>
  <c r="I181" i="12"/>
  <c r="J195" i="1" l="1"/>
  <c r="I195" i="1"/>
  <c r="L181" i="12"/>
  <c r="M182" i="12" l="1"/>
  <c r="G195" i="1"/>
  <c r="E195" i="1"/>
  <c r="I182" i="12" s="1"/>
  <c r="N182" i="12"/>
  <c r="K182" i="12" l="1"/>
  <c r="B182" i="12"/>
  <c r="H195" i="1"/>
  <c r="J196" i="1" l="1"/>
  <c r="L182" i="12"/>
  <c r="I196" i="1"/>
  <c r="G196" i="1" l="1"/>
  <c r="M183" i="12"/>
  <c r="E196" i="1"/>
  <c r="I183" i="12" s="1"/>
  <c r="N183" i="12"/>
  <c r="K183" i="12" l="1"/>
  <c r="B183" i="12"/>
  <c r="H196" i="1"/>
  <c r="I197" i="1" l="1"/>
  <c r="L183" i="12"/>
  <c r="G197" i="1" l="1"/>
  <c r="E197" i="1"/>
  <c r="I184" i="12" s="1"/>
  <c r="M184" i="12"/>
  <c r="B184" i="12" l="1"/>
  <c r="K184" i="12"/>
  <c r="H197" i="1"/>
  <c r="L184" i="12" l="1"/>
  <c r="I198" i="1"/>
  <c r="M185" i="12" l="1"/>
  <c r="E198" i="1"/>
  <c r="I185" i="12" s="1"/>
  <c r="G198" i="1"/>
  <c r="B185" i="12" l="1"/>
  <c r="K185" i="12"/>
  <c r="H198" i="1"/>
  <c r="I199" i="1" l="1"/>
  <c r="L185" i="12"/>
  <c r="M186" i="12" l="1"/>
  <c r="G199" i="1"/>
  <c r="E199" i="1"/>
  <c r="I186" i="12" s="1"/>
  <c r="B186" i="12" l="1"/>
  <c r="K186" i="12"/>
  <c r="H199" i="1"/>
  <c r="L186" i="12" l="1"/>
  <c r="I200" i="1"/>
  <c r="G200" i="1" l="1"/>
  <c r="M187" i="12"/>
  <c r="E200" i="1"/>
  <c r="I187" i="12" l="1"/>
  <c r="H6" i="1"/>
  <c r="L6" i="1" s="1"/>
  <c r="O6" i="1" s="1"/>
  <c r="O10" i="1" s="1"/>
  <c r="B187" i="12"/>
  <c r="K187" i="12"/>
  <c r="H200" i="1"/>
  <c r="J201" i="1" l="1"/>
  <c r="I201" i="1"/>
  <c r="L187" i="12"/>
  <c r="G201" i="1" l="1"/>
  <c r="M188" i="12"/>
  <c r="N188" i="12"/>
  <c r="E201" i="1"/>
  <c r="I188" i="12" s="1"/>
  <c r="B188" i="12" l="1"/>
  <c r="K188" i="12"/>
  <c r="H201" i="1"/>
  <c r="I202" i="1" l="1"/>
  <c r="L188" i="12"/>
  <c r="J202" i="1"/>
  <c r="E202" i="1" l="1"/>
  <c r="I189" i="12" s="1"/>
  <c r="N189" i="12"/>
  <c r="G202" i="1"/>
  <c r="M189" i="12"/>
  <c r="K189" i="12" l="1"/>
  <c r="B189" i="12"/>
  <c r="H202" i="1"/>
  <c r="I203" i="1" l="1"/>
  <c r="L189" i="12"/>
  <c r="E203" i="1" l="1"/>
  <c r="I190" i="12" s="1"/>
  <c r="G203" i="1"/>
  <c r="M190" i="12"/>
  <c r="K190" i="12" l="1"/>
  <c r="B190" i="12"/>
  <c r="H203" i="1"/>
  <c r="L190" i="12" l="1"/>
  <c r="I204" i="1"/>
  <c r="G204" i="1" l="1"/>
  <c r="M191" i="12"/>
  <c r="E204" i="1"/>
  <c r="I191" i="12" s="1"/>
  <c r="K191" i="12" l="1"/>
  <c r="B191" i="12"/>
  <c r="H204" i="1"/>
  <c r="L191" i="12" l="1"/>
  <c r="I205" i="1"/>
  <c r="M192" i="12" l="1"/>
  <c r="G205" i="1"/>
  <c r="E205" i="1"/>
  <c r="I192" i="12" s="1"/>
  <c r="K192" i="12" l="1"/>
  <c r="B192" i="12"/>
  <c r="H205" i="1"/>
  <c r="I206" i="1" l="1"/>
  <c r="L192" i="12"/>
  <c r="G206" i="1" l="1"/>
  <c r="M193" i="12"/>
  <c r="E206" i="1"/>
  <c r="I193" i="12" s="1"/>
  <c r="B193" i="12" l="1"/>
  <c r="K193" i="12"/>
  <c r="H206" i="1"/>
  <c r="L193" i="12" l="1"/>
  <c r="I207" i="1"/>
  <c r="O13" i="1"/>
  <c r="M194" i="12" l="1"/>
  <c r="G207" i="1"/>
  <c r="E207" i="1"/>
  <c r="I194" i="12" s="1"/>
  <c r="B194" i="12" l="1"/>
  <c r="K194" i="12"/>
  <c r="O11" i="1"/>
  <c r="O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C5D7D-787D-4D06-BE77-4D0930E2E87A}" keepAlive="1" name="Query - 21FORECASTOutputsByTaskRun" description="Connection to the '21FORECASTOutputsByTaskRun' query in the workbook." type="5" refreshedVersion="6" background="1" saveData="1">
    <dbPr connection="Provider=Microsoft.Mashup.OleDb.1;Data Source=$Workbook$;Location=21FORECASTOutputsByTaskRun;Extended Properties=&quot;&quot;" command="SELECT * FROM [21FORECASTOutputsByTaskRun]"/>
  </connection>
</connections>
</file>

<file path=xl/sharedStrings.xml><?xml version="1.0" encoding="utf-8"?>
<sst xmlns="http://schemas.openxmlformats.org/spreadsheetml/2006/main" count="3446" uniqueCount="84">
  <si>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</si>
  <si>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</si>
  <si>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</si>
  <si>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</si>
  <si>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</si>
  <si>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</si>
  <si>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</si>
  <si>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</si>
  <si>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</si>
  <si>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</si>
  <si>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</si>
  <si>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</si>
  <si>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</si>
  <si>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</si>
  <si>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</si>
  <si>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</si>
  <si>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</si>
  <si>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</si>
  <si>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</si>
  <si>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</si>
  <si>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</si>
  <si>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</si>
  <si>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</si>
  <si>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</si>
  <si>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</si>
  <si>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</si>
  <si>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</si>
  <si>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</si>
  <si>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</si>
  <si>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</si>
  <si>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</si>
  <si>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</si>
  <si>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</si>
  <si>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</si>
  <si>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</si>
  <si>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</si>
  <si>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</si>
  <si>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</si>
  <si>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</si>
  <si>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</si>
  <si>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</si>
  <si>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</si>
  <si>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</si>
  <si>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</si>
  <si>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</si>
  <si>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</si>
  <si>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</si>
  <si>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</si>
  <si>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</si>
  <si>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</si>
  <si>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</si>
  <si>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</si>
  <si>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</si>
  <si>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</si>
  <si>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</si>
  <si>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</si>
  <si>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Peak Risk Factor</t>
  </si>
  <si>
    <t>task3ForecastDemandMW</t>
  </si>
  <si>
    <t>task3ForecsatPVMW</t>
  </si>
  <si>
    <t>id</t>
  </si>
  <si>
    <t>ForecastDemandMW</t>
  </si>
  <si>
    <t>ForecastPV</t>
  </si>
  <si>
    <t>taskName</t>
  </si>
  <si>
    <t>task</t>
  </si>
  <si>
    <t>runTimeStamp</t>
  </si>
  <si>
    <t>PVForecastModelName</t>
  </si>
  <si>
    <t>DemandForecastModelName</t>
  </si>
  <si>
    <t>PVModelGUID</t>
  </si>
  <si>
    <t>DemandModelGUID</t>
  </si>
  <si>
    <t xml:space="preserve">Task3     </t>
  </si>
  <si>
    <t>task3cdpvmodeldeploy</t>
  </si>
  <si>
    <t>task3cdemandmodeldeploy</t>
  </si>
  <si>
    <t>bd20e29b-4f46-4028-977e-93ff5ca32254</t>
  </si>
  <si>
    <t>5b581fda-d7e0-484d-95c7-2618c22804b0</t>
  </si>
  <si>
    <t>task2pvforecastmodel</t>
  </si>
  <si>
    <t>task2demandmodel</t>
  </si>
  <si>
    <t>5f61d3bb-54f3-4ea2-a519-06a2be80eff6</t>
  </si>
  <si>
    <t>1b2ddef8-1634-4ee1-9a2f-60845f755a46</t>
  </si>
  <si>
    <t>(blank)</t>
  </si>
  <si>
    <t>Grand Total</t>
  </si>
  <si>
    <t>Values</t>
  </si>
  <si>
    <t>Max of ForecastPV</t>
  </si>
  <si>
    <t>Max of ForecastDemandMW</t>
  </si>
  <si>
    <t>BESPOKE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</si>
</sst>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/>
      <top/>
      <bottom style="medium">
        <color rgb="FFFF3300"/>
      </bottom>
      <diagonal/>
    </border>
    <border>
      <left/>
      <right/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3300"/>
      </bottom>
      <diagonal/>
    </border>
    <border>
      <left/>
      <right style="thin">
        <color indexed="64"/>
      </right>
      <top style="thin">
        <color indexed="64"/>
      </top>
      <bottom style="medium">
        <color rgb="FFFF33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1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13" fillId="36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10" fontId="0" fillId="0" borderId="0" xfId="0" applyNumberFormat="1" applyAlignment="1"/>
    <xf numFmtId="0" fontId="13" fillId="37" borderId="25" xfId="0" applyFont="1" applyFill="1" applyBorder="1" applyAlignment="1">
      <alignment horizontal="center"/>
    </xf>
    <xf numFmtId="0" fontId="16" fillId="0" borderId="2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4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164" fontId="0" fillId="0" borderId="28" xfId="0" applyNumberFormat="1" applyBorder="1" applyAlignment="1">
      <alignment horizontal="center"/>
    </xf>
    <xf numFmtId="164" fontId="0" fillId="40" borderId="28" xfId="0" applyNumberFormat="1" applyFill="1" applyBorder="1" applyAlignment="1">
      <alignment horizontal="center"/>
    </xf>
    <xf numFmtId="0" fontId="16" fillId="0" borderId="28" xfId="0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34" borderId="28" xfId="0" applyNumberFormat="1" applyFill="1" applyBorder="1"/>
    <xf numFmtId="164" fontId="0" fillId="33" borderId="28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40" borderId="28" xfId="0" applyFont="1" applyFill="1" applyBorder="1" applyAlignment="1">
      <alignment horizontal="center"/>
    </xf>
    <xf numFmtId="164" fontId="0" fillId="40" borderId="29" xfId="0" applyNumberFormat="1" applyFill="1" applyBorder="1" applyAlignment="1">
      <alignment horizontal="center"/>
    </xf>
    <xf numFmtId="164" fontId="0" fillId="40" borderId="28" xfId="0" applyNumberFormat="1" applyFill="1" applyBorder="1"/>
    <xf numFmtId="0" fontId="0" fillId="40" borderId="28" xfId="0" applyFill="1" applyBorder="1" applyAlignment="1">
      <alignment horizontal="center"/>
    </xf>
    <xf numFmtId="0" fontId="16" fillId="0" borderId="31" xfId="0" applyFont="1" applyBorder="1"/>
    <xf numFmtId="0" fontId="16" fillId="0" borderId="0" xfId="0" applyFont="1" applyBorder="1"/>
    <xf numFmtId="0" fontId="16" fillId="40" borderId="31" xfId="0" applyFont="1" applyFill="1" applyBorder="1"/>
    <xf numFmtId="0" fontId="0" fillId="40" borderId="31" xfId="0" applyFill="1" applyBorder="1"/>
    <xf numFmtId="0" fontId="0" fillId="40" borderId="32" xfId="0" applyFill="1" applyBorder="1"/>
    <xf numFmtId="0" fontId="0" fillId="0" borderId="31" xfId="0" applyBorder="1"/>
    <xf numFmtId="0" fontId="0" fillId="0" borderId="32" xfId="0" applyBorder="1"/>
    <xf numFmtId="0" fontId="16" fillId="40" borderId="32" xfId="0" applyFont="1" applyFill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33" borderId="31" xfId="0" applyFill="1" applyBorder="1"/>
    <xf numFmtId="0" fontId="0" fillId="0" borderId="0" xfId="0" applyNumberFormat="1"/>
    <xf numFmtId="164" fontId="0" fillId="43" borderId="24" xfId="0" applyNumberFormat="1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22" fontId="0" fillId="0" borderId="34" xfId="0" applyNumberFormat="1" applyBorder="1"/>
    <xf numFmtId="0" fontId="0" fillId="0" borderId="35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34" borderId="37" xfId="0" applyFill="1" applyBorder="1"/>
    <xf numFmtId="164" fontId="0" fillId="34" borderId="33" xfId="0" applyNumberFormat="1" applyFill="1" applyBorder="1"/>
    <xf numFmtId="164" fontId="0" fillId="33" borderId="33" xfId="0" applyNumberForma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16" fillId="0" borderId="38" xfId="0" applyFont="1" applyBorder="1"/>
    <xf numFmtId="0" fontId="0" fillId="0" borderId="38" xfId="0" applyBorder="1"/>
    <xf numFmtId="0" fontId="0" fillId="0" borderId="39" xfId="0" applyBorder="1"/>
    <xf numFmtId="164" fontId="0" fillId="0" borderId="33" xfId="0" applyNumberFormat="1" applyBorder="1"/>
    <xf numFmtId="0" fontId="16" fillId="38" borderId="33" xfId="0" applyFont="1" applyFill="1" applyBorder="1" applyAlignment="1">
      <alignment horizontal="center"/>
    </xf>
    <xf numFmtId="164" fontId="0" fillId="38" borderId="36" xfId="0" applyNumberFormat="1" applyFill="1" applyBorder="1" applyAlignment="1">
      <alignment horizontal="center"/>
    </xf>
    <xf numFmtId="164" fontId="0" fillId="38" borderId="33" xfId="0" applyNumberFormat="1" applyFill="1" applyBorder="1"/>
    <xf numFmtId="164" fontId="0" fillId="38" borderId="33" xfId="0" applyNumberFormat="1" applyFill="1" applyBorder="1" applyAlignment="1">
      <alignment horizontal="center"/>
    </xf>
    <xf numFmtId="0" fontId="0" fillId="38" borderId="33" xfId="0" applyFill="1" applyBorder="1" applyAlignment="1">
      <alignment horizontal="center"/>
    </xf>
    <xf numFmtId="0" fontId="16" fillId="38" borderId="39" xfId="0" applyFont="1" applyFill="1" applyBorder="1"/>
    <xf numFmtId="0" fontId="0" fillId="38" borderId="39" xfId="0" applyFill="1" applyBorder="1"/>
    <xf numFmtId="0" fontId="16" fillId="0" borderId="39" xfId="0" applyFont="1" applyBorder="1"/>
    <xf numFmtId="2" fontId="0" fillId="0" borderId="24" xfId="0" applyNumberFormat="1" applyBorder="1" applyAlignment="1">
      <alignment horizontal="center"/>
    </xf>
    <xf numFmtId="0" fontId="0" fillId="0" borderId="0" xfId="0" pivotButton="1"/>
    <xf numFmtId="14" fontId="0" fillId="0" borderId="0" xfId="0" applyNumberFormat="1"/>
    <xf numFmtId="0" fontId="0" fillId="44" borderId="24" xfId="0" applyFill="1" applyBorder="1" applyAlignment="1">
      <alignment horizontal="center"/>
    </xf>
    <xf numFmtId="0" fontId="16" fillId="44" borderId="26" xfId="0" applyFont="1" applyFill="1" applyBorder="1"/>
    <xf numFmtId="9" fontId="0" fillId="44" borderId="24" xfId="0" applyNumberFormat="1" applyFill="1" applyBorder="1" applyAlignment="1">
      <alignment horizontal="center"/>
    </xf>
    <xf numFmtId="0" fontId="0" fillId="44" borderId="24" xfId="0" applyFill="1" applyBorder="1"/>
    <xf numFmtId="10" fontId="0" fillId="44" borderId="2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40" xfId="0" applyFont="1" applyBorder="1"/>
    <xf numFmtId="0" fontId="0" fillId="0" borderId="40" xfId="0" applyBorder="1"/>
    <xf numFmtId="0" fontId="0" fillId="0" borderId="41" xfId="0" applyBorder="1"/>
    <xf numFmtId="22" fontId="0" fillId="0" borderId="22" xfId="0" applyNumberFormat="1" applyBorder="1"/>
    <xf numFmtId="22" fontId="0" fillId="0" borderId="42" xfId="0" applyNumberFormat="1" applyBorder="1"/>
    <xf numFmtId="0" fontId="0" fillId="0" borderId="30" xfId="0" applyBorder="1" applyAlignment="1">
      <alignment horizontal="center"/>
    </xf>
    <xf numFmtId="0" fontId="0" fillId="34" borderId="43" xfId="0" applyFill="1" applyBorder="1"/>
    <xf numFmtId="0" fontId="0" fillId="40" borderId="43" xfId="0" applyFill="1" applyBorder="1"/>
    <xf numFmtId="22" fontId="0" fillId="40" borderId="42" xfId="0" applyNumberFormat="1" applyFill="1" applyBorder="1"/>
    <xf numFmtId="164" fontId="0" fillId="44" borderId="24" xfId="0" applyNumberFormat="1" applyFill="1" applyBorder="1" applyAlignment="1">
      <alignment horizontal="center"/>
    </xf>
    <xf numFmtId="164" fontId="16" fillId="0" borderId="0" xfId="0" applyNumberFormat="1" applyFont="1"/>
    <xf numFmtId="164" fontId="0" fillId="42" borderId="10" xfId="0" applyNumberFormat="1" applyFill="1" applyBorder="1"/>
    <xf numFmtId="164" fontId="0" fillId="42" borderId="28" xfId="0" applyNumberFormat="1" applyFill="1" applyBorder="1"/>
    <xf numFmtId="164" fontId="16" fillId="42" borderId="0" xfId="0" applyNumberFormat="1" applyFont="1" applyFill="1"/>
    <xf numFmtId="0" fontId="0" fillId="42" borderId="0" xfId="0" applyFill="1"/>
    <xf numFmtId="0" fontId="0" fillId="40" borderId="15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16" fillId="37" borderId="19" xfId="0" applyFont="1" applyFill="1" applyBorder="1" applyAlignment="1">
      <alignment horizontal="center"/>
    </xf>
    <xf numFmtId="164" fontId="0" fillId="37" borderId="22" xfId="0" applyNumberFormat="1" applyFill="1" applyBorder="1" applyAlignment="1">
      <alignment horizontal="center"/>
    </xf>
    <xf numFmtId="164" fontId="0" fillId="37" borderId="19" xfId="0" applyNumberFormat="1" applyFill="1" applyBorder="1"/>
    <xf numFmtId="164" fontId="0" fillId="37" borderId="19" xfId="0" applyNumberForma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16" fillId="37" borderId="0" xfId="0" applyFont="1" applyFill="1"/>
    <xf numFmtId="0" fontId="0" fillId="37" borderId="0" xfId="0" applyFill="1"/>
    <xf numFmtId="22" fontId="0" fillId="37" borderId="20" xfId="0" applyNumberFormat="1" applyFill="1" applyBorder="1"/>
    <xf numFmtId="0" fontId="0" fillId="37" borderId="21" xfId="0" applyFill="1" applyBorder="1" applyAlignment="1">
      <alignment horizontal="center"/>
    </xf>
    <xf numFmtId="0" fontId="0" fillId="37" borderId="23" xfId="0" applyFill="1" applyBorder="1"/>
    <xf numFmtId="0" fontId="13" fillId="35" borderId="0" xfId="0" applyFont="1" applyFill="1" applyAlignment="1">
      <alignment wrapText="1"/>
    </xf>
    <xf numFmtId="0" fontId="13" fillId="35" borderId="27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66CC"/>
      <color rgb="FFFF3300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7452800034171663E-2"/>
          <c:y val="9.1907211764715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task3ForecastsPVandDemand_Run2!$H$14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4.4648855924606323E-4</c:v>
                </c:pt>
                <c:pt idx="13">
                  <c:v>5.4185986518859861E-4</c:v>
                </c:pt>
                <c:pt idx="14">
                  <c:v>5.4185986518859861E-4</c:v>
                </c:pt>
                <c:pt idx="15">
                  <c:v>1.3155682682991028E-2</c:v>
                </c:pt>
                <c:pt idx="16">
                  <c:v>3.3277738094329837E-2</c:v>
                </c:pt>
                <c:pt idx="17">
                  <c:v>0.20231072455644611</c:v>
                </c:pt>
                <c:pt idx="18">
                  <c:v>0.4088159070004671</c:v>
                </c:pt>
                <c:pt idx="19">
                  <c:v>0.67068686552616052</c:v>
                </c:pt>
                <c:pt idx="20">
                  <c:v>1.2060358775434106</c:v>
                </c:pt>
                <c:pt idx="21">
                  <c:v>1.7611076954779237</c:v>
                </c:pt>
                <c:pt idx="22">
                  <c:v>2.3663586149391742</c:v>
                </c:pt>
                <c:pt idx="23">
                  <c:v>2.9406597096500011</c:v>
                </c:pt>
                <c:pt idx="24">
                  <c:v>3.7464520720419499</c:v>
                </c:pt>
                <c:pt idx="25">
                  <c:v>4.4189497856077766</c:v>
                </c:pt>
                <c:pt idx="26">
                  <c:v>4.9399327627596472</c:v>
                </c:pt>
                <c:pt idx="27">
                  <c:v>5.3739703548726654</c:v>
                </c:pt>
                <c:pt idx="28">
                  <c:v>5.6928528014597513</c:v>
                </c:pt>
                <c:pt idx="29">
                  <c:v>5.8770506195005989</c:v>
                </c:pt>
                <c:pt idx="30">
                  <c:v>6</c:v>
                </c:pt>
                <c:pt idx="31">
                  <c:v>5.7924859611806792</c:v>
                </c:pt>
                <c:pt idx="32">
                  <c:v>5.3330936060327119</c:v>
                </c:pt>
                <c:pt idx="33">
                  <c:v>4.69986758943997</c:v>
                </c:pt>
                <c:pt idx="34">
                  <c:v>3.8928677749337552</c:v>
                </c:pt>
                <c:pt idx="35">
                  <c:v>3.1047605565237415</c:v>
                </c:pt>
                <c:pt idx="36">
                  <c:v>2.3343143869104264</c:v>
                </c:pt>
                <c:pt idx="37">
                  <c:v>1.6543146241062685</c:v>
                </c:pt>
                <c:pt idx="38">
                  <c:v>1.0770014236097638</c:v>
                </c:pt>
                <c:pt idx="39">
                  <c:v>0.60272346253371345</c:v>
                </c:pt>
                <c:pt idx="40">
                  <c:v>0.23822466609912274</c:v>
                </c:pt>
                <c:pt idx="41">
                  <c:v>5.9952043329758453E-15</c:v>
                </c:pt>
                <c:pt idx="42">
                  <c:v>5.9952043329758453E-15</c:v>
                </c:pt>
                <c:pt idx="43">
                  <c:v>5.9952043329758453E-15</c:v>
                </c:pt>
                <c:pt idx="44">
                  <c:v>5.9952043329758453E-15</c:v>
                </c:pt>
                <c:pt idx="45">
                  <c:v>5.9952043329758453E-15</c:v>
                </c:pt>
                <c:pt idx="46">
                  <c:v>5.9952043329758453E-15</c:v>
                </c:pt>
                <c:pt idx="47">
                  <c:v>5.9952043329758453E-15</c:v>
                </c:pt>
                <c:pt idx="48">
                  <c:v>5.9952043329758453E-15</c:v>
                </c:pt>
                <c:pt idx="49">
                  <c:v>5.9952043329758453E-15</c:v>
                </c:pt>
                <c:pt idx="50">
                  <c:v>5.9952043329758453E-15</c:v>
                </c:pt>
                <c:pt idx="51">
                  <c:v>5.9952043329758453E-15</c:v>
                </c:pt>
                <c:pt idx="52">
                  <c:v>5.9952043329758453E-15</c:v>
                </c:pt>
                <c:pt idx="53">
                  <c:v>5.9952043329758453E-15</c:v>
                </c:pt>
                <c:pt idx="54">
                  <c:v>5.9952043329758453E-15</c:v>
                </c:pt>
                <c:pt idx="55">
                  <c:v>5.9952043329758453E-15</c:v>
                </c:pt>
                <c:pt idx="56">
                  <c:v>5.9952043329758453E-15</c:v>
                </c:pt>
                <c:pt idx="57">
                  <c:v>5.9952043329758453E-15</c:v>
                </c:pt>
                <c:pt idx="58">
                  <c:v>5.9952043329758453E-15</c:v>
                </c:pt>
                <c:pt idx="59">
                  <c:v>5.9952043329758453E-15</c:v>
                </c:pt>
                <c:pt idx="60">
                  <c:v>5.9952043329758453E-15</c:v>
                </c:pt>
                <c:pt idx="61">
                  <c:v>5.9952043329758453E-15</c:v>
                </c:pt>
                <c:pt idx="62">
                  <c:v>5.9952043329758453E-15</c:v>
                </c:pt>
                <c:pt idx="63">
                  <c:v>5.9952043329758453E-15</c:v>
                </c:pt>
                <c:pt idx="64">
                  <c:v>5.9952043329758453E-15</c:v>
                </c:pt>
                <c:pt idx="65">
                  <c:v>5.7182516902691161E-2</c:v>
                </c:pt>
                <c:pt idx="66">
                  <c:v>0.29264580756426462</c:v>
                </c:pt>
                <c:pt idx="67">
                  <c:v>0.6242738284170688</c:v>
                </c:pt>
                <c:pt idx="68">
                  <c:v>1.0282353312646615</c:v>
                </c:pt>
                <c:pt idx="69">
                  <c:v>1.478666234251337</c:v>
                </c:pt>
                <c:pt idx="70">
                  <c:v>2.2119468274081515</c:v>
                </c:pt>
                <c:pt idx="71">
                  <c:v>3.0681899937356283</c:v>
                </c:pt>
                <c:pt idx="72">
                  <c:v>3.677188693221884</c:v>
                </c:pt>
                <c:pt idx="73">
                  <c:v>4.3108715879286104</c:v>
                </c:pt>
                <c:pt idx="74">
                  <c:v>4.7857389735544498</c:v>
                </c:pt>
                <c:pt idx="75">
                  <c:v>5.2122012349332145</c:v>
                </c:pt>
                <c:pt idx="76">
                  <c:v>5.6055090817178064</c:v>
                </c:pt>
                <c:pt idx="77">
                  <c:v>5.8759717377389249</c:v>
                </c:pt>
                <c:pt idx="78">
                  <c:v>6</c:v>
                </c:pt>
                <c:pt idx="79">
                  <c:v>5.7936763012146972</c:v>
                </c:pt>
                <c:pt idx="80">
                  <c:v>5.3439702180723829</c:v>
                </c:pt>
                <c:pt idx="81">
                  <c:v>4.7099934813400832</c:v>
                </c:pt>
                <c:pt idx="82">
                  <c:v>3.9134182168522917</c:v>
                </c:pt>
                <c:pt idx="83">
                  <c:v>3.1393659986904989</c:v>
                </c:pt>
                <c:pt idx="84">
                  <c:v>2.3910753836857843</c:v>
                </c:pt>
                <c:pt idx="85">
                  <c:v>1.705684824871003</c:v>
                </c:pt>
                <c:pt idx="86">
                  <c:v>1.1176341539750045</c:v>
                </c:pt>
                <c:pt idx="87">
                  <c:v>0.63975541620092069</c:v>
                </c:pt>
                <c:pt idx="88">
                  <c:v>0.25558670629716751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8.7662637233734133E-4</c:v>
                </c:pt>
                <c:pt idx="97">
                  <c:v>2.0364806056022643E-3</c:v>
                </c:pt>
                <c:pt idx="98">
                  <c:v>2.0364806056022643E-3</c:v>
                </c:pt>
                <c:pt idx="99">
                  <c:v>2.0364806056022643E-3</c:v>
                </c:pt>
                <c:pt idx="100">
                  <c:v>2.0364806056022643E-3</c:v>
                </c:pt>
                <c:pt idx="101">
                  <c:v>2.0364806056022643E-3</c:v>
                </c:pt>
                <c:pt idx="102">
                  <c:v>2.0364806056022643E-3</c:v>
                </c:pt>
                <c:pt idx="103">
                  <c:v>2.0364806056022643E-3</c:v>
                </c:pt>
                <c:pt idx="104">
                  <c:v>2.0364806056022643E-3</c:v>
                </c:pt>
                <c:pt idx="105">
                  <c:v>2.0364806056022643E-3</c:v>
                </c:pt>
                <c:pt idx="106">
                  <c:v>2.9481232166290285E-3</c:v>
                </c:pt>
                <c:pt idx="107">
                  <c:v>4.1512548923492432E-3</c:v>
                </c:pt>
                <c:pt idx="108">
                  <c:v>4.8575878143310549E-3</c:v>
                </c:pt>
                <c:pt idx="109">
                  <c:v>5.4530203342437744E-3</c:v>
                </c:pt>
                <c:pt idx="110">
                  <c:v>5.4530203342437744E-3</c:v>
                </c:pt>
                <c:pt idx="111">
                  <c:v>1.028895378112793E-2</c:v>
                </c:pt>
                <c:pt idx="112">
                  <c:v>1.1198781430721283E-2</c:v>
                </c:pt>
                <c:pt idx="113">
                  <c:v>6.4948238432407379E-2</c:v>
                </c:pt>
                <c:pt idx="114">
                  <c:v>0.31724361138960827</c:v>
                </c:pt>
                <c:pt idx="115">
                  <c:v>0.6587480356852885</c:v>
                </c:pt>
                <c:pt idx="116">
                  <c:v>1.0510605862300273</c:v>
                </c:pt>
                <c:pt idx="117">
                  <c:v>1.493592775420415</c:v>
                </c:pt>
                <c:pt idx="118">
                  <c:v>1.8778389712248031</c:v>
                </c:pt>
                <c:pt idx="119">
                  <c:v>2.2779375811491196</c:v>
                </c:pt>
                <c:pt idx="120">
                  <c:v>2.7944550188865542</c:v>
                </c:pt>
                <c:pt idx="121">
                  <c:v>3.2946473749961735</c:v>
                </c:pt>
                <c:pt idx="122">
                  <c:v>3.9835226210441474</c:v>
                </c:pt>
                <c:pt idx="123">
                  <c:v>4.55785702789687</c:v>
                </c:pt>
                <c:pt idx="124">
                  <c:v>5.2434345753303706</c:v>
                </c:pt>
                <c:pt idx="125">
                  <c:v>5.7741753609291253</c:v>
                </c:pt>
                <c:pt idx="126">
                  <c:v>6</c:v>
                </c:pt>
                <c:pt idx="127">
                  <c:v>5.8077009767720984</c:v>
                </c:pt>
                <c:pt idx="128">
                  <c:v>5.3720331572493052</c:v>
                </c:pt>
                <c:pt idx="129">
                  <c:v>4.6936114729658911</c:v>
                </c:pt>
                <c:pt idx="130">
                  <c:v>3.8993152991037303</c:v>
                </c:pt>
                <c:pt idx="131">
                  <c:v>3.0840447819093533</c:v>
                </c:pt>
                <c:pt idx="132">
                  <c:v>2.3173748983852174</c:v>
                </c:pt>
                <c:pt idx="133">
                  <c:v>1.620328326649199</c:v>
                </c:pt>
                <c:pt idx="134">
                  <c:v>1.055259678805005</c:v>
                </c:pt>
                <c:pt idx="135">
                  <c:v>0.58417453821005383</c:v>
                </c:pt>
                <c:pt idx="136">
                  <c:v>0.2313108471191172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4.4474378228187561E-3</c:v>
                </c:pt>
                <c:pt idx="160">
                  <c:v>2.4790391325950623E-2</c:v>
                </c:pt>
                <c:pt idx="161">
                  <c:v>0.10768439620733261</c:v>
                </c:pt>
                <c:pt idx="162">
                  <c:v>0.40369510650634766</c:v>
                </c:pt>
                <c:pt idx="163">
                  <c:v>0.90369510650634766</c:v>
                </c:pt>
                <c:pt idx="164">
                  <c:v>1.4036951065063477</c:v>
                </c:pt>
                <c:pt idx="165">
                  <c:v>1.9036951065063477</c:v>
                </c:pt>
                <c:pt idx="166">
                  <c:v>2.4036951065063477</c:v>
                </c:pt>
                <c:pt idx="167">
                  <c:v>2.9036951065063477</c:v>
                </c:pt>
                <c:pt idx="168">
                  <c:v>3.423018825493175</c:v>
                </c:pt>
                <c:pt idx="169">
                  <c:v>3.9190265485483771</c:v>
                </c:pt>
                <c:pt idx="170">
                  <c:v>4.4795377476272531</c:v>
                </c:pt>
                <c:pt idx="171">
                  <c:v>4.9873123216307889</c:v>
                </c:pt>
                <c:pt idx="172">
                  <c:v>5.4873123216307889</c:v>
                </c:pt>
                <c:pt idx="173">
                  <c:v>5.9406556385434399</c:v>
                </c:pt>
                <c:pt idx="174">
                  <c:v>6</c:v>
                </c:pt>
                <c:pt idx="175">
                  <c:v>5.7576983150314032</c:v>
                </c:pt>
                <c:pt idx="176">
                  <c:v>5.3062741044317185</c:v>
                </c:pt>
                <c:pt idx="177">
                  <c:v>4.6325687539824045</c:v>
                </c:pt>
                <c:pt idx="178">
                  <c:v>3.8423966885253882</c:v>
                </c:pt>
                <c:pt idx="179">
                  <c:v>3.0135669411544774</c:v>
                </c:pt>
                <c:pt idx="180">
                  <c:v>2.2804564205004807</c:v>
                </c:pt>
                <c:pt idx="181">
                  <c:v>1.5898000093108977</c:v>
                </c:pt>
                <c:pt idx="182">
                  <c:v>1.0402445364358672</c:v>
                </c:pt>
                <c:pt idx="183">
                  <c:v>0.57186382945764969</c:v>
                </c:pt>
                <c:pt idx="184">
                  <c:v>0.24256225439185375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2.7323712408542631E-3</c:v>
                </c:pt>
                <c:pt idx="208">
                  <c:v>8.8996852934360507E-3</c:v>
                </c:pt>
                <c:pt idx="209">
                  <c:v>4.6887288093566896E-2</c:v>
                </c:pt>
                <c:pt idx="210">
                  <c:v>0.16180928170681</c:v>
                </c:pt>
                <c:pt idx="211">
                  <c:v>0.33532314643263816</c:v>
                </c:pt>
                <c:pt idx="212">
                  <c:v>0.62734110306059343</c:v>
                </c:pt>
                <c:pt idx="213">
                  <c:v>1.0667808483079575</c:v>
                </c:pt>
                <c:pt idx="214">
                  <c:v>1.6574676773961312</c:v>
                </c:pt>
                <c:pt idx="215">
                  <c:v>2.3130625013526207</c:v>
                </c:pt>
                <c:pt idx="216">
                  <c:v>3.0681315062459236</c:v>
                </c:pt>
                <c:pt idx="217">
                  <c:v>3.7573045006627668</c:v>
                </c:pt>
                <c:pt idx="218">
                  <c:v>4.45253414785752</c:v>
                </c:pt>
                <c:pt idx="219">
                  <c:v>5.1509642123862447</c:v>
                </c:pt>
                <c:pt idx="220">
                  <c:v>5.6146919405146782</c:v>
                </c:pt>
                <c:pt idx="221">
                  <c:v>5.9124399497791478</c:v>
                </c:pt>
                <c:pt idx="222">
                  <c:v>6</c:v>
                </c:pt>
                <c:pt idx="223">
                  <c:v>5.737963429324906</c:v>
                </c:pt>
                <c:pt idx="224">
                  <c:v>5.2091911087134584</c:v>
                </c:pt>
                <c:pt idx="225">
                  <c:v>4.4573987059963009</c:v>
                </c:pt>
                <c:pt idx="226">
                  <c:v>3.6352334868722904</c:v>
                </c:pt>
                <c:pt idx="227">
                  <c:v>2.7799262870331649</c:v>
                </c:pt>
                <c:pt idx="228">
                  <c:v>2.0709690193827761</c:v>
                </c:pt>
                <c:pt idx="229">
                  <c:v>1.4073970227456252</c:v>
                </c:pt>
                <c:pt idx="230">
                  <c:v>0.89560956149639903</c:v>
                </c:pt>
                <c:pt idx="231">
                  <c:v>0.48152982680529743</c:v>
                </c:pt>
                <c:pt idx="232">
                  <c:v>0.20010766781563882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2.575270235538483E-3</c:v>
                </c:pt>
                <c:pt idx="256">
                  <c:v>7.97789789529443E-3</c:v>
                </c:pt>
                <c:pt idx="257">
                  <c:v>5.0486583931165938E-2</c:v>
                </c:pt>
                <c:pt idx="258">
                  <c:v>0.21043134615693337</c:v>
                </c:pt>
                <c:pt idx="259">
                  <c:v>0.50806449925694486</c:v>
                </c:pt>
                <c:pt idx="260">
                  <c:v>1.0412252536346376</c:v>
                </c:pt>
                <c:pt idx="261">
                  <c:v>1.7077927783061921</c:v>
                </c:pt>
                <c:pt idx="262">
                  <c:v>2.438107422285265</c:v>
                </c:pt>
                <c:pt idx="263">
                  <c:v>3.1059620371391241</c:v>
                </c:pt>
                <c:pt idx="264">
                  <c:v>3.7516149386693902</c:v>
                </c:pt>
                <c:pt idx="265">
                  <c:v>4.3437761204438052</c:v>
                </c:pt>
                <c:pt idx="266">
                  <c:v>4.8255321465926011</c:v>
                </c:pt>
                <c:pt idx="267">
                  <c:v>5.2812356041102584</c:v>
                </c:pt>
                <c:pt idx="268">
                  <c:v>5.6788771451740443</c:v>
                </c:pt>
                <c:pt idx="269">
                  <c:v>5.9090287907152357</c:v>
                </c:pt>
                <c:pt idx="270">
                  <c:v>6</c:v>
                </c:pt>
                <c:pt idx="271">
                  <c:v>5.7647309812769585</c:v>
                </c:pt>
                <c:pt idx="272">
                  <c:v>5.3060951911207326</c:v>
                </c:pt>
                <c:pt idx="273">
                  <c:v>4.6123863462984076</c:v>
                </c:pt>
                <c:pt idx="274">
                  <c:v>3.8547300466076537</c:v>
                </c:pt>
                <c:pt idx="275">
                  <c:v>3.0412491647425055</c:v>
                </c:pt>
                <c:pt idx="276">
                  <c:v>2.3265878955647228</c:v>
                </c:pt>
                <c:pt idx="277">
                  <c:v>1.6351134735400972</c:v>
                </c:pt>
                <c:pt idx="278">
                  <c:v>1.0903332579356171</c:v>
                </c:pt>
                <c:pt idx="279">
                  <c:v>0.61088678385780226</c:v>
                </c:pt>
                <c:pt idx="280">
                  <c:v>0.27145087653109812</c:v>
                </c:pt>
                <c:pt idx="281">
                  <c:v>6.6613381477509392E-16</c:v>
                </c:pt>
                <c:pt idx="282">
                  <c:v>6.6613381477509392E-16</c:v>
                </c:pt>
                <c:pt idx="283">
                  <c:v>6.6613381477509392E-16</c:v>
                </c:pt>
                <c:pt idx="284">
                  <c:v>6.6613381477509392E-16</c:v>
                </c:pt>
                <c:pt idx="285">
                  <c:v>6.6613381477509392E-16</c:v>
                </c:pt>
                <c:pt idx="286">
                  <c:v>6.6613381477509392E-16</c:v>
                </c:pt>
                <c:pt idx="287">
                  <c:v>6.6613381477509392E-16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2.6827931404113771E-3</c:v>
                </c:pt>
                <c:pt idx="304">
                  <c:v>1.254515905143597E-2</c:v>
                </c:pt>
                <c:pt idx="305">
                  <c:v>6.0927128384130988E-2</c:v>
                </c:pt>
                <c:pt idx="306">
                  <c:v>0.25242662936073634</c:v>
                </c:pt>
                <c:pt idx="307">
                  <c:v>0.54553382696171882</c:v>
                </c:pt>
                <c:pt idx="308">
                  <c:v>1.0969758680173538</c:v>
                </c:pt>
                <c:pt idx="309">
                  <c:v>1.6781854069883704</c:v>
                </c:pt>
                <c:pt idx="310">
                  <c:v>2.4863572772587546</c:v>
                </c:pt>
                <c:pt idx="311">
                  <c:v>3.3140713449562798</c:v>
                </c:pt>
                <c:pt idx="312">
                  <c:v>4.0465083954586412</c:v>
                </c:pt>
                <c:pt idx="313">
                  <c:v>4.7637656451514321</c:v>
                </c:pt>
                <c:pt idx="314">
                  <c:v>5.1925209460798385</c:v>
                </c:pt>
                <c:pt idx="315">
                  <c:v>5.561079297624282</c:v>
                </c:pt>
                <c:pt idx="316">
                  <c:v>5.8234657835585395</c:v>
                </c:pt>
                <c:pt idx="317">
                  <c:v>6</c:v>
                </c:pt>
                <c:pt idx="318">
                  <c:v>6</c:v>
                </c:pt>
                <c:pt idx="319">
                  <c:v>5.7498228808515544</c:v>
                </c:pt>
                <c:pt idx="320">
                  <c:v>5.2674524178827919</c:v>
                </c:pt>
                <c:pt idx="321">
                  <c:v>4.5681951664838749</c:v>
                </c:pt>
                <c:pt idx="322">
                  <c:v>3.8067563158712341</c:v>
                </c:pt>
                <c:pt idx="323">
                  <c:v>2.9851475866727348</c:v>
                </c:pt>
                <c:pt idx="324">
                  <c:v>2.2630207821107362</c:v>
                </c:pt>
                <c:pt idx="325">
                  <c:v>1.5471264454893623</c:v>
                </c:pt>
                <c:pt idx="326">
                  <c:v>1.0314142685927252</c:v>
                </c:pt>
                <c:pt idx="327">
                  <c:v>0.55729159230270131</c:v>
                </c:pt>
                <c:pt idx="328">
                  <c:v>0.24499652814252348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4"/>
          <c:order val="4"/>
          <c:tx>
            <c:strRef>
              <c:f>task3ForecastsPVandDemand_Run2!$G$14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task3ForecastsPVandDemand_Run2!$G$15:$G$350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-0.41502807763864213</c:v>
                </c:pt>
                <c:pt idx="32">
                  <c:v>-0.91878471029593412</c:v>
                </c:pt>
                <c:pt idx="33">
                  <c:v>-1.2664520331854834</c:v>
                </c:pt>
                <c:pt idx="34">
                  <c:v>-1.6139996290124299</c:v>
                </c:pt>
                <c:pt idx="35">
                  <c:v>-1.576214436820027</c:v>
                </c:pt>
                <c:pt idx="36">
                  <c:v>-1.5408923392266307</c:v>
                </c:pt>
                <c:pt idx="37">
                  <c:v>-1.3599995256083157</c:v>
                </c:pt>
                <c:pt idx="38">
                  <c:v>-1.1546264009930094</c:v>
                </c:pt>
                <c:pt idx="39">
                  <c:v>-0.94855592215210072</c:v>
                </c:pt>
                <c:pt idx="40">
                  <c:v>-0.72899759286918142</c:v>
                </c:pt>
                <c:pt idx="41">
                  <c:v>-0.47644933219823349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0.24805652452215021</c:v>
                </c:pt>
                <c:pt idx="79">
                  <c:v>-0.41264739757060509</c:v>
                </c:pt>
                <c:pt idx="80">
                  <c:v>-0.89941216628462817</c:v>
                </c:pt>
                <c:pt idx="81">
                  <c:v>-1.2679534734645999</c:v>
                </c:pt>
                <c:pt idx="82">
                  <c:v>-1.5931505289755834</c:v>
                </c:pt>
                <c:pt idx="83">
                  <c:v>-1.5481044363235852</c:v>
                </c:pt>
                <c:pt idx="84">
                  <c:v>-1.4965812300094297</c:v>
                </c:pt>
                <c:pt idx="85">
                  <c:v>-1.3707811176295626</c:v>
                </c:pt>
                <c:pt idx="86">
                  <c:v>-1.176101341791997</c:v>
                </c:pt>
                <c:pt idx="87">
                  <c:v>-0.9557574755481677</c:v>
                </c:pt>
                <c:pt idx="88">
                  <c:v>-0.76833741980750636</c:v>
                </c:pt>
                <c:pt idx="89">
                  <c:v>-0.51117341259433502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-0.3845980464558032</c:v>
                </c:pt>
                <c:pt idx="128">
                  <c:v>-0.87133563904558642</c:v>
                </c:pt>
                <c:pt idx="129">
                  <c:v>-1.3568433685668282</c:v>
                </c:pt>
                <c:pt idx="130">
                  <c:v>-1.5885923477243216</c:v>
                </c:pt>
                <c:pt idx="131">
                  <c:v>-1.6305410343887541</c:v>
                </c:pt>
                <c:pt idx="132">
                  <c:v>-1.5333397670482718</c:v>
                </c:pt>
                <c:pt idx="133">
                  <c:v>-1.3940931434720367</c:v>
                </c:pt>
                <c:pt idx="134">
                  <c:v>-1.1301372956883879</c:v>
                </c:pt>
                <c:pt idx="135">
                  <c:v>-0.94217028118990243</c:v>
                </c:pt>
                <c:pt idx="136">
                  <c:v>-0.70572738218187325</c:v>
                </c:pt>
                <c:pt idx="137">
                  <c:v>-0.4626216942382344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-0.48460336993719366</c:v>
                </c:pt>
                <c:pt idx="176">
                  <c:v>-0.90284842119937014</c:v>
                </c:pt>
                <c:pt idx="177">
                  <c:v>-1.347410700898628</c:v>
                </c:pt>
                <c:pt idx="178">
                  <c:v>-1.5803441309140327</c:v>
                </c:pt>
                <c:pt idx="179">
                  <c:v>-1.6576594947418215</c:v>
                </c:pt>
                <c:pt idx="180">
                  <c:v>-1.4662210413079935</c:v>
                </c:pt>
                <c:pt idx="181">
                  <c:v>-1.381312822379166</c:v>
                </c:pt>
                <c:pt idx="182">
                  <c:v>-1.099110945750061</c:v>
                </c:pt>
                <c:pt idx="183">
                  <c:v>-0.93676141395643509</c:v>
                </c:pt>
                <c:pt idx="184">
                  <c:v>-0.65860315013159187</c:v>
                </c:pt>
                <c:pt idx="185">
                  <c:v>-0.4851245087837075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-0.52407314135018757</c:v>
                </c:pt>
                <c:pt idx="224">
                  <c:v>-1.0575446412228948</c:v>
                </c:pt>
                <c:pt idx="225">
                  <c:v>-1.5035848054343144</c:v>
                </c:pt>
                <c:pt idx="226">
                  <c:v>-1.6443304382480206</c:v>
                </c:pt>
                <c:pt idx="227">
                  <c:v>-1.7106143996782515</c:v>
                </c:pt>
                <c:pt idx="228">
                  <c:v>-1.4179145353007772</c:v>
                </c:pt>
                <c:pt idx="229">
                  <c:v>-1.3271439932743019</c:v>
                </c:pt>
                <c:pt idx="230">
                  <c:v>-1.0235749224984523</c:v>
                </c:pt>
                <c:pt idx="231">
                  <c:v>-0.82815946938220319</c:v>
                </c:pt>
                <c:pt idx="232">
                  <c:v>-0.56284431797931722</c:v>
                </c:pt>
                <c:pt idx="233">
                  <c:v>-0.40021533563127765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-0.47053803744608347</c:v>
                </c:pt>
                <c:pt idx="272">
                  <c:v>-0.91727158031245137</c:v>
                </c:pt>
                <c:pt idx="273">
                  <c:v>-1.3874176896446504</c:v>
                </c:pt>
                <c:pt idx="274">
                  <c:v>-1.5153125993815073</c:v>
                </c:pt>
                <c:pt idx="275">
                  <c:v>-1.626961763730296</c:v>
                </c:pt>
                <c:pt idx="276">
                  <c:v>-1.429322538355565</c:v>
                </c:pt>
                <c:pt idx="277">
                  <c:v>-1.3829488440492512</c:v>
                </c:pt>
                <c:pt idx="278">
                  <c:v>-1.0895604312089602</c:v>
                </c:pt>
                <c:pt idx="279">
                  <c:v>-0.95889294815562964</c:v>
                </c:pt>
                <c:pt idx="280">
                  <c:v>-0.67887181465340829</c:v>
                </c:pt>
                <c:pt idx="281">
                  <c:v>-0.5429017530621949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-0.5003542382968913</c:v>
                </c:pt>
                <c:pt idx="320">
                  <c:v>-0.96474092593752392</c:v>
                </c:pt>
                <c:pt idx="321">
                  <c:v>-1.3985145027978341</c:v>
                </c:pt>
                <c:pt idx="322">
                  <c:v>-1.5228777012252817</c:v>
                </c:pt>
                <c:pt idx="323">
                  <c:v>-1.6432174583969985</c:v>
                </c:pt>
                <c:pt idx="324">
                  <c:v>-1.4442536091239973</c:v>
                </c:pt>
                <c:pt idx="325">
                  <c:v>-1.4317886732427478</c:v>
                </c:pt>
                <c:pt idx="326">
                  <c:v>-1.0314243537932741</c:v>
                </c:pt>
                <c:pt idx="327">
                  <c:v>-0.94824535258004783</c:v>
                </c:pt>
                <c:pt idx="328">
                  <c:v>-0.62459012832035565</c:v>
                </c:pt>
                <c:pt idx="329">
                  <c:v>-0.48999305628504697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1"/>
          <c:order val="2"/>
          <c:tx>
            <c:strRef>
              <c:f>task3ForecastsPVandDemand_Run2!$F$14</c:f>
              <c:strCache>
                <c:ptCount val="1"/>
                <c:pt idx="0">
                  <c:v>task3ForecsatPVMW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2"/>
          <c:order val="3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5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task3ForecastsPVandDemand_Run2!$K$15:$K$350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4- Task</a:t>
            </a:r>
            <a:r>
              <a:rPr lang="en-GB" b="1" baseline="0"/>
              <a:t> 3</a:t>
            </a:r>
            <a:r>
              <a:rPr lang="en-GB" b="1"/>
              <a:t>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task3ForecastsPVandDemand_Run2!$H$14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4.4648855924606323E-4</c:v>
                </c:pt>
                <c:pt idx="13">
                  <c:v>5.4185986518859861E-4</c:v>
                </c:pt>
                <c:pt idx="14">
                  <c:v>5.4185986518859861E-4</c:v>
                </c:pt>
                <c:pt idx="15">
                  <c:v>1.3155682682991028E-2</c:v>
                </c:pt>
                <c:pt idx="16">
                  <c:v>3.3277738094329837E-2</c:v>
                </c:pt>
                <c:pt idx="17">
                  <c:v>0.20231072455644611</c:v>
                </c:pt>
                <c:pt idx="18">
                  <c:v>0.4088159070004671</c:v>
                </c:pt>
                <c:pt idx="19">
                  <c:v>0.67068686552616052</c:v>
                </c:pt>
                <c:pt idx="20">
                  <c:v>1.2060358775434106</c:v>
                </c:pt>
                <c:pt idx="21">
                  <c:v>1.7611076954779237</c:v>
                </c:pt>
                <c:pt idx="22">
                  <c:v>2.3663586149391742</c:v>
                </c:pt>
                <c:pt idx="23">
                  <c:v>2.9406597096500011</c:v>
                </c:pt>
                <c:pt idx="24">
                  <c:v>3.7464520720419499</c:v>
                </c:pt>
                <c:pt idx="25">
                  <c:v>4.4189497856077766</c:v>
                </c:pt>
                <c:pt idx="26">
                  <c:v>4.9399327627596472</c:v>
                </c:pt>
                <c:pt idx="27">
                  <c:v>5.3739703548726654</c:v>
                </c:pt>
                <c:pt idx="28">
                  <c:v>5.6928528014597513</c:v>
                </c:pt>
                <c:pt idx="29">
                  <c:v>5.8770506195005989</c:v>
                </c:pt>
                <c:pt idx="30">
                  <c:v>6</c:v>
                </c:pt>
                <c:pt idx="31">
                  <c:v>5.7924859611806792</c:v>
                </c:pt>
                <c:pt idx="32">
                  <c:v>5.3330936060327119</c:v>
                </c:pt>
                <c:pt idx="33">
                  <c:v>4.69986758943997</c:v>
                </c:pt>
                <c:pt idx="34">
                  <c:v>3.8928677749337552</c:v>
                </c:pt>
                <c:pt idx="35">
                  <c:v>3.1047605565237415</c:v>
                </c:pt>
                <c:pt idx="36">
                  <c:v>2.3343143869104264</c:v>
                </c:pt>
                <c:pt idx="37">
                  <c:v>1.6543146241062685</c:v>
                </c:pt>
                <c:pt idx="38">
                  <c:v>1.0770014236097638</c:v>
                </c:pt>
                <c:pt idx="39">
                  <c:v>0.60272346253371345</c:v>
                </c:pt>
                <c:pt idx="40">
                  <c:v>0.23822466609912274</c:v>
                </c:pt>
                <c:pt idx="41">
                  <c:v>5.9952043329758453E-15</c:v>
                </c:pt>
                <c:pt idx="42">
                  <c:v>5.9952043329758453E-15</c:v>
                </c:pt>
                <c:pt idx="43">
                  <c:v>5.9952043329758453E-15</c:v>
                </c:pt>
                <c:pt idx="44">
                  <c:v>5.9952043329758453E-15</c:v>
                </c:pt>
                <c:pt idx="45">
                  <c:v>5.9952043329758453E-15</c:v>
                </c:pt>
                <c:pt idx="46">
                  <c:v>5.9952043329758453E-15</c:v>
                </c:pt>
                <c:pt idx="47">
                  <c:v>5.9952043329758453E-15</c:v>
                </c:pt>
                <c:pt idx="48">
                  <c:v>5.9952043329758453E-15</c:v>
                </c:pt>
                <c:pt idx="49">
                  <c:v>5.9952043329758453E-15</c:v>
                </c:pt>
                <c:pt idx="50">
                  <c:v>5.9952043329758453E-15</c:v>
                </c:pt>
                <c:pt idx="51">
                  <c:v>5.9952043329758453E-15</c:v>
                </c:pt>
                <c:pt idx="52">
                  <c:v>5.9952043329758453E-15</c:v>
                </c:pt>
                <c:pt idx="53">
                  <c:v>5.9952043329758453E-15</c:v>
                </c:pt>
                <c:pt idx="54">
                  <c:v>5.9952043329758453E-15</c:v>
                </c:pt>
                <c:pt idx="55">
                  <c:v>5.9952043329758453E-15</c:v>
                </c:pt>
                <c:pt idx="56">
                  <c:v>5.9952043329758453E-15</c:v>
                </c:pt>
                <c:pt idx="57">
                  <c:v>5.9952043329758453E-15</c:v>
                </c:pt>
                <c:pt idx="58">
                  <c:v>5.9952043329758453E-15</c:v>
                </c:pt>
                <c:pt idx="59">
                  <c:v>5.9952043329758453E-15</c:v>
                </c:pt>
                <c:pt idx="60">
                  <c:v>5.9952043329758453E-15</c:v>
                </c:pt>
                <c:pt idx="61">
                  <c:v>5.9952043329758453E-15</c:v>
                </c:pt>
                <c:pt idx="62">
                  <c:v>5.9952043329758453E-15</c:v>
                </c:pt>
                <c:pt idx="63">
                  <c:v>5.9952043329758453E-15</c:v>
                </c:pt>
                <c:pt idx="64">
                  <c:v>5.9952043329758453E-15</c:v>
                </c:pt>
                <c:pt idx="65">
                  <c:v>5.7182516902691161E-2</c:v>
                </c:pt>
                <c:pt idx="66">
                  <c:v>0.29264580756426462</c:v>
                </c:pt>
                <c:pt idx="67">
                  <c:v>0.6242738284170688</c:v>
                </c:pt>
                <c:pt idx="68">
                  <c:v>1.0282353312646615</c:v>
                </c:pt>
                <c:pt idx="69">
                  <c:v>1.478666234251337</c:v>
                </c:pt>
                <c:pt idx="70">
                  <c:v>2.2119468274081515</c:v>
                </c:pt>
                <c:pt idx="71">
                  <c:v>3.0681899937356283</c:v>
                </c:pt>
                <c:pt idx="72">
                  <c:v>3.677188693221884</c:v>
                </c:pt>
                <c:pt idx="73">
                  <c:v>4.3108715879286104</c:v>
                </c:pt>
                <c:pt idx="74">
                  <c:v>4.7857389735544498</c:v>
                </c:pt>
                <c:pt idx="75">
                  <c:v>5.2122012349332145</c:v>
                </c:pt>
                <c:pt idx="76">
                  <c:v>5.6055090817178064</c:v>
                </c:pt>
                <c:pt idx="77">
                  <c:v>5.8759717377389249</c:v>
                </c:pt>
                <c:pt idx="78">
                  <c:v>6</c:v>
                </c:pt>
                <c:pt idx="79">
                  <c:v>5.7936763012146972</c:v>
                </c:pt>
                <c:pt idx="80">
                  <c:v>5.3439702180723829</c:v>
                </c:pt>
                <c:pt idx="81">
                  <c:v>4.7099934813400832</c:v>
                </c:pt>
                <c:pt idx="82">
                  <c:v>3.9134182168522917</c:v>
                </c:pt>
                <c:pt idx="83">
                  <c:v>3.1393659986904989</c:v>
                </c:pt>
                <c:pt idx="84">
                  <c:v>2.3910753836857843</c:v>
                </c:pt>
                <c:pt idx="85">
                  <c:v>1.705684824871003</c:v>
                </c:pt>
                <c:pt idx="86">
                  <c:v>1.1176341539750045</c:v>
                </c:pt>
                <c:pt idx="87">
                  <c:v>0.63975541620092069</c:v>
                </c:pt>
                <c:pt idx="88">
                  <c:v>0.25558670629716751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8.7662637233734133E-4</c:v>
                </c:pt>
                <c:pt idx="97">
                  <c:v>2.0364806056022643E-3</c:v>
                </c:pt>
                <c:pt idx="98">
                  <c:v>2.0364806056022643E-3</c:v>
                </c:pt>
                <c:pt idx="99">
                  <c:v>2.0364806056022643E-3</c:v>
                </c:pt>
                <c:pt idx="100">
                  <c:v>2.0364806056022643E-3</c:v>
                </c:pt>
                <c:pt idx="101">
                  <c:v>2.0364806056022643E-3</c:v>
                </c:pt>
                <c:pt idx="102">
                  <c:v>2.0364806056022643E-3</c:v>
                </c:pt>
                <c:pt idx="103">
                  <c:v>2.0364806056022643E-3</c:v>
                </c:pt>
                <c:pt idx="104">
                  <c:v>2.0364806056022643E-3</c:v>
                </c:pt>
                <c:pt idx="105">
                  <c:v>2.0364806056022643E-3</c:v>
                </c:pt>
                <c:pt idx="106">
                  <c:v>2.9481232166290285E-3</c:v>
                </c:pt>
                <c:pt idx="107">
                  <c:v>4.1512548923492432E-3</c:v>
                </c:pt>
                <c:pt idx="108">
                  <c:v>4.8575878143310549E-3</c:v>
                </c:pt>
                <c:pt idx="109">
                  <c:v>5.4530203342437744E-3</c:v>
                </c:pt>
                <c:pt idx="110">
                  <c:v>5.4530203342437744E-3</c:v>
                </c:pt>
                <c:pt idx="111">
                  <c:v>1.028895378112793E-2</c:v>
                </c:pt>
                <c:pt idx="112">
                  <c:v>1.1198781430721283E-2</c:v>
                </c:pt>
                <c:pt idx="113">
                  <c:v>6.4948238432407379E-2</c:v>
                </c:pt>
                <c:pt idx="114">
                  <c:v>0.31724361138960827</c:v>
                </c:pt>
                <c:pt idx="115">
                  <c:v>0.6587480356852885</c:v>
                </c:pt>
                <c:pt idx="116">
                  <c:v>1.0510605862300273</c:v>
                </c:pt>
                <c:pt idx="117">
                  <c:v>1.493592775420415</c:v>
                </c:pt>
                <c:pt idx="118">
                  <c:v>1.8778389712248031</c:v>
                </c:pt>
                <c:pt idx="119">
                  <c:v>2.2779375811491196</c:v>
                </c:pt>
                <c:pt idx="120">
                  <c:v>2.7944550188865542</c:v>
                </c:pt>
                <c:pt idx="121">
                  <c:v>3.2946473749961735</c:v>
                </c:pt>
                <c:pt idx="122">
                  <c:v>3.9835226210441474</c:v>
                </c:pt>
                <c:pt idx="123">
                  <c:v>4.55785702789687</c:v>
                </c:pt>
                <c:pt idx="124">
                  <c:v>5.2434345753303706</c:v>
                </c:pt>
                <c:pt idx="125">
                  <c:v>5.7741753609291253</c:v>
                </c:pt>
                <c:pt idx="126">
                  <c:v>6</c:v>
                </c:pt>
                <c:pt idx="127">
                  <c:v>5.8077009767720984</c:v>
                </c:pt>
                <c:pt idx="128">
                  <c:v>5.3720331572493052</c:v>
                </c:pt>
                <c:pt idx="129">
                  <c:v>4.6936114729658911</c:v>
                </c:pt>
                <c:pt idx="130">
                  <c:v>3.8993152991037303</c:v>
                </c:pt>
                <c:pt idx="131">
                  <c:v>3.0840447819093533</c:v>
                </c:pt>
                <c:pt idx="132">
                  <c:v>2.3173748983852174</c:v>
                </c:pt>
                <c:pt idx="133">
                  <c:v>1.620328326649199</c:v>
                </c:pt>
                <c:pt idx="134">
                  <c:v>1.055259678805005</c:v>
                </c:pt>
                <c:pt idx="135">
                  <c:v>0.58417453821005383</c:v>
                </c:pt>
                <c:pt idx="136">
                  <c:v>0.2313108471191172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4.4474378228187561E-3</c:v>
                </c:pt>
                <c:pt idx="160">
                  <c:v>2.4790391325950623E-2</c:v>
                </c:pt>
                <c:pt idx="161">
                  <c:v>0.10768439620733261</c:v>
                </c:pt>
                <c:pt idx="162">
                  <c:v>0.40369510650634766</c:v>
                </c:pt>
                <c:pt idx="163">
                  <c:v>0.90369510650634766</c:v>
                </c:pt>
                <c:pt idx="164">
                  <c:v>1.4036951065063477</c:v>
                </c:pt>
                <c:pt idx="165">
                  <c:v>1.9036951065063477</c:v>
                </c:pt>
                <c:pt idx="166">
                  <c:v>2.4036951065063477</c:v>
                </c:pt>
                <c:pt idx="167">
                  <c:v>2.9036951065063477</c:v>
                </c:pt>
                <c:pt idx="168">
                  <c:v>3.423018825493175</c:v>
                </c:pt>
                <c:pt idx="169">
                  <c:v>3.9190265485483771</c:v>
                </c:pt>
                <c:pt idx="170">
                  <c:v>4.4795377476272531</c:v>
                </c:pt>
                <c:pt idx="171">
                  <c:v>4.9873123216307889</c:v>
                </c:pt>
                <c:pt idx="172">
                  <c:v>5.4873123216307889</c:v>
                </c:pt>
                <c:pt idx="173">
                  <c:v>5.9406556385434399</c:v>
                </c:pt>
                <c:pt idx="174">
                  <c:v>6</c:v>
                </c:pt>
                <c:pt idx="175">
                  <c:v>5.7576983150314032</c:v>
                </c:pt>
                <c:pt idx="176">
                  <c:v>5.3062741044317185</c:v>
                </c:pt>
                <c:pt idx="177">
                  <c:v>4.6325687539824045</c:v>
                </c:pt>
                <c:pt idx="178">
                  <c:v>3.8423966885253882</c:v>
                </c:pt>
                <c:pt idx="179">
                  <c:v>3.0135669411544774</c:v>
                </c:pt>
                <c:pt idx="180">
                  <c:v>2.2804564205004807</c:v>
                </c:pt>
                <c:pt idx="181">
                  <c:v>1.5898000093108977</c:v>
                </c:pt>
                <c:pt idx="182">
                  <c:v>1.0402445364358672</c:v>
                </c:pt>
                <c:pt idx="183">
                  <c:v>0.57186382945764969</c:v>
                </c:pt>
                <c:pt idx="184">
                  <c:v>0.24256225439185375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2.7323712408542631E-3</c:v>
                </c:pt>
                <c:pt idx="208">
                  <c:v>8.8996852934360507E-3</c:v>
                </c:pt>
                <c:pt idx="209">
                  <c:v>4.6887288093566896E-2</c:v>
                </c:pt>
                <c:pt idx="210">
                  <c:v>0.16180928170681</c:v>
                </c:pt>
                <c:pt idx="211">
                  <c:v>0.33532314643263816</c:v>
                </c:pt>
                <c:pt idx="212">
                  <c:v>0.62734110306059343</c:v>
                </c:pt>
                <c:pt idx="213">
                  <c:v>1.0667808483079575</c:v>
                </c:pt>
                <c:pt idx="214">
                  <c:v>1.6574676773961312</c:v>
                </c:pt>
                <c:pt idx="215">
                  <c:v>2.3130625013526207</c:v>
                </c:pt>
                <c:pt idx="216">
                  <c:v>3.0681315062459236</c:v>
                </c:pt>
                <c:pt idx="217">
                  <c:v>3.7573045006627668</c:v>
                </c:pt>
                <c:pt idx="218">
                  <c:v>4.45253414785752</c:v>
                </c:pt>
                <c:pt idx="219">
                  <c:v>5.1509642123862447</c:v>
                </c:pt>
                <c:pt idx="220">
                  <c:v>5.6146919405146782</c:v>
                </c:pt>
                <c:pt idx="221">
                  <c:v>5.9124399497791478</c:v>
                </c:pt>
                <c:pt idx="222">
                  <c:v>6</c:v>
                </c:pt>
                <c:pt idx="223">
                  <c:v>5.737963429324906</c:v>
                </c:pt>
                <c:pt idx="224">
                  <c:v>5.2091911087134584</c:v>
                </c:pt>
                <c:pt idx="225">
                  <c:v>4.4573987059963009</c:v>
                </c:pt>
                <c:pt idx="226">
                  <c:v>3.6352334868722904</c:v>
                </c:pt>
                <c:pt idx="227">
                  <c:v>2.7799262870331649</c:v>
                </c:pt>
                <c:pt idx="228">
                  <c:v>2.0709690193827761</c:v>
                </c:pt>
                <c:pt idx="229">
                  <c:v>1.4073970227456252</c:v>
                </c:pt>
                <c:pt idx="230">
                  <c:v>0.89560956149639903</c:v>
                </c:pt>
                <c:pt idx="231">
                  <c:v>0.48152982680529743</c:v>
                </c:pt>
                <c:pt idx="232">
                  <c:v>0.20010766781563882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2.575270235538483E-3</c:v>
                </c:pt>
                <c:pt idx="256">
                  <c:v>7.97789789529443E-3</c:v>
                </c:pt>
                <c:pt idx="257">
                  <c:v>5.0486583931165938E-2</c:v>
                </c:pt>
                <c:pt idx="258">
                  <c:v>0.21043134615693337</c:v>
                </c:pt>
                <c:pt idx="259">
                  <c:v>0.50806449925694486</c:v>
                </c:pt>
                <c:pt idx="260">
                  <c:v>1.0412252536346376</c:v>
                </c:pt>
                <c:pt idx="261">
                  <c:v>1.7077927783061921</c:v>
                </c:pt>
                <c:pt idx="262">
                  <c:v>2.438107422285265</c:v>
                </c:pt>
                <c:pt idx="263">
                  <c:v>3.1059620371391241</c:v>
                </c:pt>
                <c:pt idx="264">
                  <c:v>3.7516149386693902</c:v>
                </c:pt>
                <c:pt idx="265">
                  <c:v>4.3437761204438052</c:v>
                </c:pt>
                <c:pt idx="266">
                  <c:v>4.8255321465926011</c:v>
                </c:pt>
                <c:pt idx="267">
                  <c:v>5.2812356041102584</c:v>
                </c:pt>
                <c:pt idx="268">
                  <c:v>5.6788771451740443</c:v>
                </c:pt>
                <c:pt idx="269">
                  <c:v>5.9090287907152357</c:v>
                </c:pt>
                <c:pt idx="270">
                  <c:v>6</c:v>
                </c:pt>
                <c:pt idx="271">
                  <c:v>5.7647309812769585</c:v>
                </c:pt>
                <c:pt idx="272">
                  <c:v>5.3060951911207326</c:v>
                </c:pt>
                <c:pt idx="273">
                  <c:v>4.6123863462984076</c:v>
                </c:pt>
                <c:pt idx="274">
                  <c:v>3.8547300466076537</c:v>
                </c:pt>
                <c:pt idx="275">
                  <c:v>3.0412491647425055</c:v>
                </c:pt>
                <c:pt idx="276">
                  <c:v>2.3265878955647228</c:v>
                </c:pt>
                <c:pt idx="277">
                  <c:v>1.6351134735400972</c:v>
                </c:pt>
                <c:pt idx="278">
                  <c:v>1.0903332579356171</c:v>
                </c:pt>
                <c:pt idx="279">
                  <c:v>0.61088678385780226</c:v>
                </c:pt>
                <c:pt idx="280">
                  <c:v>0.27145087653109812</c:v>
                </c:pt>
                <c:pt idx="281">
                  <c:v>6.6613381477509392E-16</c:v>
                </c:pt>
                <c:pt idx="282">
                  <c:v>6.6613381477509392E-16</c:v>
                </c:pt>
                <c:pt idx="283">
                  <c:v>6.6613381477509392E-16</c:v>
                </c:pt>
                <c:pt idx="284">
                  <c:v>6.6613381477509392E-16</c:v>
                </c:pt>
                <c:pt idx="285">
                  <c:v>6.6613381477509392E-16</c:v>
                </c:pt>
                <c:pt idx="286">
                  <c:v>6.6613381477509392E-16</c:v>
                </c:pt>
                <c:pt idx="287">
                  <c:v>6.6613381477509392E-16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2.6827931404113771E-3</c:v>
                </c:pt>
                <c:pt idx="304">
                  <c:v>1.254515905143597E-2</c:v>
                </c:pt>
                <c:pt idx="305">
                  <c:v>6.0927128384130988E-2</c:v>
                </c:pt>
                <c:pt idx="306">
                  <c:v>0.25242662936073634</c:v>
                </c:pt>
                <c:pt idx="307">
                  <c:v>0.54553382696171882</c:v>
                </c:pt>
                <c:pt idx="308">
                  <c:v>1.0969758680173538</c:v>
                </c:pt>
                <c:pt idx="309">
                  <c:v>1.6781854069883704</c:v>
                </c:pt>
                <c:pt idx="310">
                  <c:v>2.4863572772587546</c:v>
                </c:pt>
                <c:pt idx="311">
                  <c:v>3.3140713449562798</c:v>
                </c:pt>
                <c:pt idx="312">
                  <c:v>4.0465083954586412</c:v>
                </c:pt>
                <c:pt idx="313">
                  <c:v>4.7637656451514321</c:v>
                </c:pt>
                <c:pt idx="314">
                  <c:v>5.1925209460798385</c:v>
                </c:pt>
                <c:pt idx="315">
                  <c:v>5.561079297624282</c:v>
                </c:pt>
                <c:pt idx="316">
                  <c:v>5.8234657835585395</c:v>
                </c:pt>
                <c:pt idx="317">
                  <c:v>6</c:v>
                </c:pt>
                <c:pt idx="318">
                  <c:v>6</c:v>
                </c:pt>
                <c:pt idx="319">
                  <c:v>5.7498228808515544</c:v>
                </c:pt>
                <c:pt idx="320">
                  <c:v>5.2674524178827919</c:v>
                </c:pt>
                <c:pt idx="321">
                  <c:v>4.5681951664838749</c:v>
                </c:pt>
                <c:pt idx="322">
                  <c:v>3.8067563158712341</c:v>
                </c:pt>
                <c:pt idx="323">
                  <c:v>2.9851475866727348</c:v>
                </c:pt>
                <c:pt idx="324">
                  <c:v>2.2630207821107362</c:v>
                </c:pt>
                <c:pt idx="325">
                  <c:v>1.5471264454893623</c:v>
                </c:pt>
                <c:pt idx="326">
                  <c:v>1.0314142685927252</c:v>
                </c:pt>
                <c:pt idx="327">
                  <c:v>0.55729159230270131</c:v>
                </c:pt>
                <c:pt idx="328">
                  <c:v>0.24499652814252348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4"/>
          <c:order val="6"/>
          <c:tx>
            <c:strRef>
              <c:f>task3ForecastsPVandDemand_Run2!$G$14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task3ForecastsPVandDemand_Run2!$G$15:$G$350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-0.41502807763864213</c:v>
                </c:pt>
                <c:pt idx="32">
                  <c:v>-0.91878471029593412</c:v>
                </c:pt>
                <c:pt idx="33">
                  <c:v>-1.2664520331854834</c:v>
                </c:pt>
                <c:pt idx="34">
                  <c:v>-1.6139996290124299</c:v>
                </c:pt>
                <c:pt idx="35">
                  <c:v>-1.576214436820027</c:v>
                </c:pt>
                <c:pt idx="36">
                  <c:v>-1.5408923392266307</c:v>
                </c:pt>
                <c:pt idx="37">
                  <c:v>-1.3599995256083157</c:v>
                </c:pt>
                <c:pt idx="38">
                  <c:v>-1.1546264009930094</c:v>
                </c:pt>
                <c:pt idx="39">
                  <c:v>-0.94855592215210072</c:v>
                </c:pt>
                <c:pt idx="40">
                  <c:v>-0.72899759286918142</c:v>
                </c:pt>
                <c:pt idx="41">
                  <c:v>-0.47644933219823349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0.24805652452215021</c:v>
                </c:pt>
                <c:pt idx="79">
                  <c:v>-0.41264739757060509</c:v>
                </c:pt>
                <c:pt idx="80">
                  <c:v>-0.89941216628462817</c:v>
                </c:pt>
                <c:pt idx="81">
                  <c:v>-1.2679534734645999</c:v>
                </c:pt>
                <c:pt idx="82">
                  <c:v>-1.5931505289755834</c:v>
                </c:pt>
                <c:pt idx="83">
                  <c:v>-1.5481044363235852</c:v>
                </c:pt>
                <c:pt idx="84">
                  <c:v>-1.4965812300094297</c:v>
                </c:pt>
                <c:pt idx="85">
                  <c:v>-1.3707811176295626</c:v>
                </c:pt>
                <c:pt idx="86">
                  <c:v>-1.176101341791997</c:v>
                </c:pt>
                <c:pt idx="87">
                  <c:v>-0.9557574755481677</c:v>
                </c:pt>
                <c:pt idx="88">
                  <c:v>-0.76833741980750636</c:v>
                </c:pt>
                <c:pt idx="89">
                  <c:v>-0.51117341259433502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-0.3845980464558032</c:v>
                </c:pt>
                <c:pt idx="128">
                  <c:v>-0.87133563904558642</c:v>
                </c:pt>
                <c:pt idx="129">
                  <c:v>-1.3568433685668282</c:v>
                </c:pt>
                <c:pt idx="130">
                  <c:v>-1.5885923477243216</c:v>
                </c:pt>
                <c:pt idx="131">
                  <c:v>-1.6305410343887541</c:v>
                </c:pt>
                <c:pt idx="132">
                  <c:v>-1.5333397670482718</c:v>
                </c:pt>
                <c:pt idx="133">
                  <c:v>-1.3940931434720367</c:v>
                </c:pt>
                <c:pt idx="134">
                  <c:v>-1.1301372956883879</c:v>
                </c:pt>
                <c:pt idx="135">
                  <c:v>-0.94217028118990243</c:v>
                </c:pt>
                <c:pt idx="136">
                  <c:v>-0.70572738218187325</c:v>
                </c:pt>
                <c:pt idx="137">
                  <c:v>-0.4626216942382344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-0.48460336993719366</c:v>
                </c:pt>
                <c:pt idx="176">
                  <c:v>-0.90284842119937014</c:v>
                </c:pt>
                <c:pt idx="177">
                  <c:v>-1.347410700898628</c:v>
                </c:pt>
                <c:pt idx="178">
                  <c:v>-1.5803441309140327</c:v>
                </c:pt>
                <c:pt idx="179">
                  <c:v>-1.6576594947418215</c:v>
                </c:pt>
                <c:pt idx="180">
                  <c:v>-1.4662210413079935</c:v>
                </c:pt>
                <c:pt idx="181">
                  <c:v>-1.381312822379166</c:v>
                </c:pt>
                <c:pt idx="182">
                  <c:v>-1.099110945750061</c:v>
                </c:pt>
                <c:pt idx="183">
                  <c:v>-0.93676141395643509</c:v>
                </c:pt>
                <c:pt idx="184">
                  <c:v>-0.65860315013159187</c:v>
                </c:pt>
                <c:pt idx="185">
                  <c:v>-0.4851245087837075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-0.52407314135018757</c:v>
                </c:pt>
                <c:pt idx="224">
                  <c:v>-1.0575446412228948</c:v>
                </c:pt>
                <c:pt idx="225">
                  <c:v>-1.5035848054343144</c:v>
                </c:pt>
                <c:pt idx="226">
                  <c:v>-1.6443304382480206</c:v>
                </c:pt>
                <c:pt idx="227">
                  <c:v>-1.7106143996782515</c:v>
                </c:pt>
                <c:pt idx="228">
                  <c:v>-1.4179145353007772</c:v>
                </c:pt>
                <c:pt idx="229">
                  <c:v>-1.3271439932743019</c:v>
                </c:pt>
                <c:pt idx="230">
                  <c:v>-1.0235749224984523</c:v>
                </c:pt>
                <c:pt idx="231">
                  <c:v>-0.82815946938220319</c:v>
                </c:pt>
                <c:pt idx="232">
                  <c:v>-0.56284431797931722</c:v>
                </c:pt>
                <c:pt idx="233">
                  <c:v>-0.40021533563127765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-0.47053803744608347</c:v>
                </c:pt>
                <c:pt idx="272">
                  <c:v>-0.91727158031245137</c:v>
                </c:pt>
                <c:pt idx="273">
                  <c:v>-1.3874176896446504</c:v>
                </c:pt>
                <c:pt idx="274">
                  <c:v>-1.5153125993815073</c:v>
                </c:pt>
                <c:pt idx="275">
                  <c:v>-1.626961763730296</c:v>
                </c:pt>
                <c:pt idx="276">
                  <c:v>-1.429322538355565</c:v>
                </c:pt>
                <c:pt idx="277">
                  <c:v>-1.3829488440492512</c:v>
                </c:pt>
                <c:pt idx="278">
                  <c:v>-1.0895604312089602</c:v>
                </c:pt>
                <c:pt idx="279">
                  <c:v>-0.95889294815562964</c:v>
                </c:pt>
                <c:pt idx="280">
                  <c:v>-0.67887181465340829</c:v>
                </c:pt>
                <c:pt idx="281">
                  <c:v>-0.5429017530621949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-0.5003542382968913</c:v>
                </c:pt>
                <c:pt idx="320">
                  <c:v>-0.96474092593752392</c:v>
                </c:pt>
                <c:pt idx="321">
                  <c:v>-1.3985145027978341</c:v>
                </c:pt>
                <c:pt idx="322">
                  <c:v>-1.5228777012252817</c:v>
                </c:pt>
                <c:pt idx="323">
                  <c:v>-1.6432174583969985</c:v>
                </c:pt>
                <c:pt idx="324">
                  <c:v>-1.4442536091239973</c:v>
                </c:pt>
                <c:pt idx="325">
                  <c:v>-1.4317886732427478</c:v>
                </c:pt>
                <c:pt idx="326">
                  <c:v>-1.0314243537932741</c:v>
                </c:pt>
                <c:pt idx="327">
                  <c:v>-0.94824535258004783</c:v>
                </c:pt>
                <c:pt idx="328">
                  <c:v>-0.62459012832035565</c:v>
                </c:pt>
                <c:pt idx="329">
                  <c:v>-0.48999305628504697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task3ForecastsPVandDemand_Run2!$K$15:$K$350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1"/>
          <c:order val="4"/>
          <c:tx>
            <c:strRef>
              <c:f>task3ForecastsPVandDemand_Run2!$F$14</c:f>
              <c:strCache>
                <c:ptCount val="1"/>
                <c:pt idx="0">
                  <c:v>task3ForecsatPVMW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2"/>
          <c:order val="5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4- Task</a:t>
            </a:r>
            <a:r>
              <a:rPr lang="en-GB" b="1" baseline="0"/>
              <a:t> 3</a:t>
            </a:r>
            <a:r>
              <a:rPr lang="en-GB" b="1"/>
              <a:t>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task3ForecastsPVandDemand_Run2!$F$14</c:f>
              <c:strCache>
                <c:ptCount val="1"/>
                <c:pt idx="0">
                  <c:v>task3ForecsatPVMW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task3ForecastsPVandDemand_Run2!$G$14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task3ForecastsPVandDemand_Run2!$G$15:$G$350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-0.41502807763864213</c:v>
                </c:pt>
                <c:pt idx="32">
                  <c:v>-0.91878471029593412</c:v>
                </c:pt>
                <c:pt idx="33">
                  <c:v>-1.2664520331854834</c:v>
                </c:pt>
                <c:pt idx="34">
                  <c:v>-1.6139996290124299</c:v>
                </c:pt>
                <c:pt idx="35">
                  <c:v>-1.576214436820027</c:v>
                </c:pt>
                <c:pt idx="36">
                  <c:v>-1.5408923392266307</c:v>
                </c:pt>
                <c:pt idx="37">
                  <c:v>-1.3599995256083157</c:v>
                </c:pt>
                <c:pt idx="38">
                  <c:v>-1.1546264009930094</c:v>
                </c:pt>
                <c:pt idx="39">
                  <c:v>-0.94855592215210072</c:v>
                </c:pt>
                <c:pt idx="40">
                  <c:v>-0.72899759286918142</c:v>
                </c:pt>
                <c:pt idx="41">
                  <c:v>-0.47644933219823349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0.24805652452215021</c:v>
                </c:pt>
                <c:pt idx="79">
                  <c:v>-0.41264739757060509</c:v>
                </c:pt>
                <c:pt idx="80">
                  <c:v>-0.89941216628462817</c:v>
                </c:pt>
                <c:pt idx="81">
                  <c:v>-1.2679534734645999</c:v>
                </c:pt>
                <c:pt idx="82">
                  <c:v>-1.5931505289755834</c:v>
                </c:pt>
                <c:pt idx="83">
                  <c:v>-1.5481044363235852</c:v>
                </c:pt>
                <c:pt idx="84">
                  <c:v>-1.4965812300094297</c:v>
                </c:pt>
                <c:pt idx="85">
                  <c:v>-1.3707811176295626</c:v>
                </c:pt>
                <c:pt idx="86">
                  <c:v>-1.176101341791997</c:v>
                </c:pt>
                <c:pt idx="87">
                  <c:v>-0.9557574755481677</c:v>
                </c:pt>
                <c:pt idx="88">
                  <c:v>-0.76833741980750636</c:v>
                </c:pt>
                <c:pt idx="89">
                  <c:v>-0.51117341259433502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-0.3845980464558032</c:v>
                </c:pt>
                <c:pt idx="128">
                  <c:v>-0.87133563904558642</c:v>
                </c:pt>
                <c:pt idx="129">
                  <c:v>-1.3568433685668282</c:v>
                </c:pt>
                <c:pt idx="130">
                  <c:v>-1.5885923477243216</c:v>
                </c:pt>
                <c:pt idx="131">
                  <c:v>-1.6305410343887541</c:v>
                </c:pt>
                <c:pt idx="132">
                  <c:v>-1.5333397670482718</c:v>
                </c:pt>
                <c:pt idx="133">
                  <c:v>-1.3940931434720367</c:v>
                </c:pt>
                <c:pt idx="134">
                  <c:v>-1.1301372956883879</c:v>
                </c:pt>
                <c:pt idx="135">
                  <c:v>-0.94217028118990243</c:v>
                </c:pt>
                <c:pt idx="136">
                  <c:v>-0.70572738218187325</c:v>
                </c:pt>
                <c:pt idx="137">
                  <c:v>-0.4626216942382344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-0.48460336993719366</c:v>
                </c:pt>
                <c:pt idx="176">
                  <c:v>-0.90284842119937014</c:v>
                </c:pt>
                <c:pt idx="177">
                  <c:v>-1.347410700898628</c:v>
                </c:pt>
                <c:pt idx="178">
                  <c:v>-1.5803441309140327</c:v>
                </c:pt>
                <c:pt idx="179">
                  <c:v>-1.6576594947418215</c:v>
                </c:pt>
                <c:pt idx="180">
                  <c:v>-1.4662210413079935</c:v>
                </c:pt>
                <c:pt idx="181">
                  <c:v>-1.381312822379166</c:v>
                </c:pt>
                <c:pt idx="182">
                  <c:v>-1.099110945750061</c:v>
                </c:pt>
                <c:pt idx="183">
                  <c:v>-0.93676141395643509</c:v>
                </c:pt>
                <c:pt idx="184">
                  <c:v>-0.65860315013159187</c:v>
                </c:pt>
                <c:pt idx="185">
                  <c:v>-0.4851245087837075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-0.52407314135018757</c:v>
                </c:pt>
                <c:pt idx="224">
                  <c:v>-1.0575446412228948</c:v>
                </c:pt>
                <c:pt idx="225">
                  <c:v>-1.5035848054343144</c:v>
                </c:pt>
                <c:pt idx="226">
                  <c:v>-1.6443304382480206</c:v>
                </c:pt>
                <c:pt idx="227">
                  <c:v>-1.7106143996782515</c:v>
                </c:pt>
                <c:pt idx="228">
                  <c:v>-1.4179145353007772</c:v>
                </c:pt>
                <c:pt idx="229">
                  <c:v>-1.3271439932743019</c:v>
                </c:pt>
                <c:pt idx="230">
                  <c:v>-1.0235749224984523</c:v>
                </c:pt>
                <c:pt idx="231">
                  <c:v>-0.82815946938220319</c:v>
                </c:pt>
                <c:pt idx="232">
                  <c:v>-0.56284431797931722</c:v>
                </c:pt>
                <c:pt idx="233">
                  <c:v>-0.40021533563127765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-0.47053803744608347</c:v>
                </c:pt>
                <c:pt idx="272">
                  <c:v>-0.91727158031245137</c:v>
                </c:pt>
                <c:pt idx="273">
                  <c:v>-1.3874176896446504</c:v>
                </c:pt>
                <c:pt idx="274">
                  <c:v>-1.5153125993815073</c:v>
                </c:pt>
                <c:pt idx="275">
                  <c:v>-1.626961763730296</c:v>
                </c:pt>
                <c:pt idx="276">
                  <c:v>-1.429322538355565</c:v>
                </c:pt>
                <c:pt idx="277">
                  <c:v>-1.3829488440492512</c:v>
                </c:pt>
                <c:pt idx="278">
                  <c:v>-1.0895604312089602</c:v>
                </c:pt>
                <c:pt idx="279">
                  <c:v>-0.95889294815562964</c:v>
                </c:pt>
                <c:pt idx="280">
                  <c:v>-0.67887181465340829</c:v>
                </c:pt>
                <c:pt idx="281">
                  <c:v>-0.5429017530621949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-0.5003542382968913</c:v>
                </c:pt>
                <c:pt idx="320">
                  <c:v>-0.96474092593752392</c:v>
                </c:pt>
                <c:pt idx="321">
                  <c:v>-1.3985145027978341</c:v>
                </c:pt>
                <c:pt idx="322">
                  <c:v>-1.5228777012252817</c:v>
                </c:pt>
                <c:pt idx="323">
                  <c:v>-1.6432174583969985</c:v>
                </c:pt>
                <c:pt idx="324">
                  <c:v>-1.4442536091239973</c:v>
                </c:pt>
                <c:pt idx="325">
                  <c:v>-1.4317886732427478</c:v>
                </c:pt>
                <c:pt idx="326">
                  <c:v>-1.0314243537932741</c:v>
                </c:pt>
                <c:pt idx="327">
                  <c:v>-0.94824535258004783</c:v>
                </c:pt>
                <c:pt idx="328">
                  <c:v>-0.62459012832035565</c:v>
                </c:pt>
                <c:pt idx="329">
                  <c:v>-0.48999305628504697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task3ForecastsPVandDemand_Run2!$K$15:$K$350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4- Task</a:t>
            </a:r>
            <a:r>
              <a:rPr lang="en-GB" b="1" baseline="0"/>
              <a:t> 3</a:t>
            </a:r>
            <a:r>
              <a:rPr lang="en-GB" b="1"/>
              <a:t>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14487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21336000" y="0"/>
    <xdr:ext cx="6910749" cy="2552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Bowcutt" refreshedDate="44264.803254861108" createdVersion="6" refreshedVersion="6" minRefreshableVersion="3" recordCount="674" xr:uid="{79452355-3A64-40CE-AB2F-7A0CF801D525}">
  <cacheSource type="worksheet">
    <worksheetSource ref="A1:G1048576" sheet="21FORECASTOutputsByTaskRun"/>
  </cacheSource>
  <cacheFields count="7">
    <cacheField name="id" numFmtId="0">
      <sharedItems containsString="0" containsBlank="1" containsNumber="1" containsInteger="1" minValue="1281" maxValue="1952"/>
    </cacheField>
    <cacheField name="dateTimeUTC" numFmtId="0">
      <sharedItems containsNonDate="0" containsDate="1" containsString="0" containsBlank="1" minDate="2019-12-18T00:00:00" maxDate="2019-12-25T00:00:00" count="337">
        <d v="2019-12-18T00:00:00"/>
        <d v="2019-12-18T00:30:00"/>
        <d v="2019-12-18T01:00:00"/>
        <d v="2019-12-18T01:30:00"/>
        <d v="2019-12-18T02:00:00"/>
        <d v="2019-12-18T02:30:00"/>
        <d v="2019-12-18T03:00:00"/>
        <d v="2019-12-18T03:30:00"/>
        <d v="2019-12-18T04:00:00"/>
        <d v="2019-12-18T04:30:00"/>
        <d v="2019-12-18T05:00:00"/>
        <d v="2019-12-18T05:30:00"/>
        <d v="2019-12-18T06:00:00"/>
        <d v="2019-12-18T06:30:00"/>
        <d v="2019-12-18T07:00:00"/>
        <d v="2019-12-18T07:30:00"/>
        <d v="2019-12-18T08:00:00"/>
        <d v="2019-12-18T08:30:00"/>
        <d v="2019-12-18T09:00:00"/>
        <d v="2019-12-18T09:30:00"/>
        <d v="2019-12-18T10:00:00"/>
        <d v="2019-12-18T10:30:00"/>
        <d v="2019-12-18T11:00:00"/>
        <d v="2019-12-18T11:30:00"/>
        <d v="2019-12-18T12:00:00"/>
        <d v="2019-12-18T12:30:00"/>
        <d v="2019-12-18T13:00:00"/>
        <d v="2019-12-18T13:30:00"/>
        <d v="2019-12-18T14:00:00"/>
        <d v="2019-12-18T14:30:00"/>
        <d v="2019-12-18T15:00:00"/>
        <d v="2019-12-18T15:30:00"/>
        <d v="2019-12-18T16:00:00"/>
        <d v="2019-12-18T16:30:00"/>
        <d v="2019-12-18T17:00:00"/>
        <d v="2019-12-18T17:30:00"/>
        <d v="2019-12-18T18:00:00"/>
        <d v="2019-12-18T18:30:00"/>
        <d v="2019-12-18T19:00:00"/>
        <d v="2019-12-18T19:30:00"/>
        <d v="2019-12-18T20:00:00"/>
        <d v="2019-12-18T20:30:00"/>
        <d v="2019-12-18T21:00:00"/>
        <d v="2019-12-18T21:30:00"/>
        <d v="2019-12-18T22:00:00"/>
        <d v="2019-12-18T22:30:00"/>
        <d v="2019-12-18T23:00:00"/>
        <d v="2019-12-18T23:30:00"/>
        <d v="2019-12-19T00:00:00"/>
        <d v="2019-12-19T00:30:00"/>
        <d v="2019-12-19T01:00:00"/>
        <d v="2019-12-19T01:30:00"/>
        <d v="2019-12-19T02:00:00"/>
        <d v="2019-12-19T02:30:00"/>
        <d v="2019-12-19T03:00:00"/>
        <d v="2019-12-19T03:30:00"/>
        <d v="2019-12-19T04:00:00"/>
        <d v="2019-12-19T04:30:00"/>
        <d v="2019-12-19T05:00:00"/>
        <d v="2019-12-19T05:30:00"/>
        <d v="2019-12-19T06:00:00"/>
        <d v="2019-12-19T06:30:00"/>
        <d v="2019-12-19T07:00:00"/>
        <d v="2019-12-19T07:30:00"/>
        <d v="2019-12-19T08:00:00"/>
        <d v="2019-12-19T08:30:00"/>
        <d v="2019-12-19T09:00:00"/>
        <d v="2019-12-19T09:30:00"/>
        <d v="2019-12-19T10:00:00"/>
        <d v="2019-12-19T10:30:00"/>
        <d v="2019-12-19T11:00:00"/>
        <d v="2019-12-19T11:30:00"/>
        <d v="2019-12-19T12:00:00"/>
        <d v="2019-12-19T12:30:00"/>
        <d v="2019-12-19T13:00:00"/>
        <d v="2019-12-19T13:30:00"/>
        <d v="2019-12-19T14:00:00"/>
        <d v="2019-12-19T14:30:00"/>
        <d v="2019-12-19T15:00:00"/>
        <d v="2019-12-19T15:30:00"/>
        <d v="2019-12-19T16:00:00"/>
        <d v="2019-12-19T16:30:00"/>
        <d v="2019-12-19T17:00:00"/>
        <d v="2019-12-19T17:30:00"/>
        <d v="2019-12-19T18:00:00"/>
        <d v="2019-12-19T18:30:00"/>
        <d v="2019-12-19T19:00:00"/>
        <d v="2019-12-19T19:30:00"/>
        <d v="2019-12-19T20:00:00"/>
        <d v="2019-12-19T20:30:00"/>
        <d v="2019-12-19T21:00:00"/>
        <d v="2019-12-19T21:30:00"/>
        <d v="2019-12-19T22:00:00"/>
        <d v="2019-12-19T22:30:00"/>
        <d v="2019-12-19T23:00:00"/>
        <d v="2019-12-19T23:30:00"/>
        <d v="2019-12-20T00:00:00"/>
        <d v="2019-12-20T00:30:00"/>
        <d v="2019-12-20T01:00:00"/>
        <d v="2019-12-20T01:30:00"/>
        <d v="2019-12-20T02:00:00"/>
        <d v="2019-12-20T02:30:00"/>
        <d v="2019-12-20T03:00:00"/>
        <d v="2019-12-20T03:30:00"/>
        <d v="2019-12-20T04:00:00"/>
        <d v="2019-12-20T04:30:00"/>
        <d v="2019-12-20T05:00:00"/>
        <d v="2019-12-20T05:30:00"/>
        <d v="2019-12-20T06:00:00"/>
        <d v="2019-12-20T06:30:00"/>
        <d v="2019-12-20T07:00:00"/>
        <d v="2019-12-20T07:30:00"/>
        <d v="2019-12-20T08:00:00"/>
        <d v="2019-12-20T08:30:00"/>
        <d v="2019-12-20T09:00:00"/>
        <d v="2019-12-20T09:30:00"/>
        <d v="2019-12-20T10:00:00"/>
        <d v="2019-12-20T10:30:00"/>
        <d v="2019-12-20T11:00:00"/>
        <d v="2019-12-20T11:30:00"/>
        <d v="2019-12-20T12:00:00"/>
        <d v="2019-12-20T12:30:00"/>
        <d v="2019-12-20T13:00:00"/>
        <d v="2019-12-20T13:30:00"/>
        <d v="2019-12-20T14:00:00"/>
        <d v="2019-12-20T14:30:00"/>
        <d v="2019-12-20T15:00:00"/>
        <d v="2019-12-20T15:30:00"/>
        <d v="2019-12-20T16:00:00"/>
        <d v="2019-12-20T16:30:00"/>
        <d v="2019-12-20T17:00:00"/>
        <d v="2019-12-20T17:30:00"/>
        <d v="2019-12-20T18:00:00"/>
        <d v="2019-12-20T18:30:00"/>
        <d v="2019-12-20T19:00:00"/>
        <d v="2019-12-20T19:30:00"/>
        <d v="2019-12-20T20:00:00"/>
        <d v="2019-12-20T20:30:00"/>
        <d v="2019-12-20T21:00:00"/>
        <d v="2019-12-20T21:30:00"/>
        <d v="2019-12-20T22:00:00"/>
        <d v="2019-12-20T22:30:00"/>
        <d v="2019-12-20T23:00:00"/>
        <d v="2019-12-20T23:30:00"/>
        <d v="2019-12-21T00:00:00"/>
        <d v="2019-12-21T00:30:00"/>
        <d v="2019-12-21T01:00:00"/>
        <d v="2019-12-21T01:30:00"/>
        <d v="2019-12-21T02:00:00"/>
        <d v="2019-12-21T02:30:00"/>
        <d v="2019-12-21T03:00:00"/>
        <d v="2019-12-21T03:30:00"/>
        <d v="2019-12-21T04:00:00"/>
        <d v="2019-12-21T04:30:00"/>
        <d v="2019-12-21T05:00:00"/>
        <d v="2019-12-21T05:30:00"/>
        <d v="2019-12-21T06:00:00"/>
        <d v="2019-12-21T06:30:00"/>
        <d v="2019-12-21T07:00:00"/>
        <d v="2019-12-21T07:30:00"/>
        <d v="2019-12-21T08:00:00"/>
        <d v="2019-12-21T08:30:00"/>
        <d v="2019-12-21T09:00:00"/>
        <d v="2019-12-21T09:30:00"/>
        <d v="2019-12-21T10:00:00"/>
        <d v="2019-12-21T10:30:00"/>
        <d v="2019-12-21T11:00:00"/>
        <d v="2019-12-21T11:30:00"/>
        <d v="2019-12-21T12:00:00"/>
        <d v="2019-12-21T12:30:00"/>
        <d v="2019-12-21T13:00:00"/>
        <d v="2019-12-21T13:30:00"/>
        <d v="2019-12-21T14:00:00"/>
        <d v="2019-12-21T14:30:00"/>
        <d v="2019-12-21T15:00:00"/>
        <d v="2019-12-21T15:30:00"/>
        <d v="2019-12-21T16:00:00"/>
        <d v="2019-12-21T16:30:00"/>
        <d v="2019-12-21T17:00:00"/>
        <d v="2019-12-21T17:30:00"/>
        <d v="2019-12-21T18:00:00"/>
        <d v="2019-12-21T18:30:00"/>
        <d v="2019-12-21T19:00:00"/>
        <d v="2019-12-21T19:30:00"/>
        <d v="2019-12-21T20:00:00"/>
        <d v="2019-12-21T20:30:00"/>
        <d v="2019-12-21T21:00:00"/>
        <d v="2019-12-21T21:30:00"/>
        <d v="2019-12-21T22:00:00"/>
        <d v="2019-12-21T22:30:00"/>
        <d v="2019-12-21T23:00:00"/>
        <d v="2019-12-21T23:30:00"/>
        <d v="2019-12-22T00:00:00"/>
        <d v="2019-12-22T00:30:00"/>
        <d v="2019-12-22T01:00:00"/>
        <d v="2019-12-22T01:30:00"/>
        <d v="2019-12-22T02:00:00"/>
        <d v="2019-12-22T02:30:00"/>
        <d v="2019-12-22T03:00:00"/>
        <d v="2019-12-22T03:30:00"/>
        <d v="2019-12-22T04:00:00"/>
        <d v="2019-12-22T04:30:00"/>
        <d v="2019-12-22T05:00:00"/>
        <d v="2019-12-22T05:30:00"/>
        <d v="2019-12-22T06:00:00"/>
        <d v="2019-12-22T06:30:00"/>
        <d v="2019-12-22T07:00:00"/>
        <d v="2019-12-22T07:30:00"/>
        <d v="2019-12-22T08:00:00"/>
        <d v="2019-12-22T08:30:00"/>
        <d v="2019-12-22T09:00:00"/>
        <d v="2019-12-22T09:30:00"/>
        <d v="2019-12-22T10:00:00"/>
        <d v="2019-12-22T10:30:00"/>
        <d v="2019-12-22T11:00:00"/>
        <d v="2019-12-22T11:30:00"/>
        <d v="2019-12-22T12:00:00"/>
        <d v="2019-12-22T12:30:00"/>
        <d v="2019-12-22T13:00:00"/>
        <d v="2019-12-22T13:30:00"/>
        <d v="2019-12-22T14:00:00"/>
        <d v="2019-12-22T14:30:00"/>
        <d v="2019-12-22T15:00:00"/>
        <d v="2019-12-22T15:30:00"/>
        <d v="2019-12-22T16:00:00"/>
        <d v="2019-12-22T16:30:00"/>
        <d v="2019-12-22T17:00:00"/>
        <d v="2019-12-22T17:30:00"/>
        <d v="2019-12-22T18:00:00"/>
        <d v="2019-12-22T18:30:00"/>
        <d v="2019-12-22T19:00:00"/>
        <d v="2019-12-22T19:30:00"/>
        <d v="2019-12-22T20:00:00"/>
        <d v="2019-12-22T20:30:00"/>
        <d v="2019-12-22T21:00:00"/>
        <d v="2019-12-22T21:30:00"/>
        <d v="2019-12-22T22:00:00"/>
        <d v="2019-12-22T22:30:00"/>
        <d v="2019-12-22T23:00:00"/>
        <d v="2019-12-22T23:30:00"/>
        <d v="2019-12-23T00:00:00"/>
        <d v="2019-12-23T00:30:00"/>
        <d v="2019-12-23T01:00:00"/>
        <d v="2019-12-23T01:30:00"/>
        <d v="2019-12-23T02:00:00"/>
        <d v="2019-12-23T02:30:00"/>
        <d v="2019-12-23T03:00:00"/>
        <d v="2019-12-23T03:30:00"/>
        <d v="2019-12-23T04:00:00"/>
        <d v="2019-12-23T04:30:00"/>
        <d v="2019-12-23T05:00:00"/>
        <d v="2019-12-23T05:30:00"/>
        <d v="2019-12-23T06:00:00"/>
        <d v="2019-12-23T06:30:00"/>
        <d v="2019-12-23T07:00:00"/>
        <d v="2019-12-23T07:30:00"/>
        <d v="2019-12-23T08:00:00"/>
        <d v="2019-12-23T08:30:00"/>
        <d v="2019-12-23T09:00:00"/>
        <d v="2019-12-23T09:30:00"/>
        <d v="2019-12-23T10:00:00"/>
        <d v="2019-12-23T10:30:00"/>
        <d v="2019-12-23T11:00:00"/>
        <d v="2019-12-23T11:30:00"/>
        <d v="2019-12-23T12:00:00"/>
        <d v="2019-12-23T12:30:00"/>
        <d v="2019-12-23T13:00:00"/>
        <d v="2019-12-23T13:30:00"/>
        <d v="2019-12-23T14:00:00"/>
        <d v="2019-12-23T14:30:00"/>
        <d v="2019-12-23T15:00:00"/>
        <d v="2019-12-23T15:30:00"/>
        <d v="2019-12-23T16:00:00"/>
        <d v="2019-12-23T16:30:00"/>
        <d v="2019-12-23T17:00:00"/>
        <d v="2019-12-23T17:30:00"/>
        <d v="2019-12-23T18:00:00"/>
        <d v="2019-12-23T18:30:00"/>
        <d v="2019-12-23T19:00:00"/>
        <d v="2019-12-23T19:30:00"/>
        <d v="2019-12-23T20:00:00"/>
        <d v="2019-12-23T20:30:00"/>
        <d v="2019-12-23T21:00:00"/>
        <d v="2019-12-23T21:30:00"/>
        <d v="2019-12-23T22:00:00"/>
        <d v="2019-12-23T22:30:00"/>
        <d v="2019-12-23T23:00:00"/>
        <d v="2019-12-23T23:30:00"/>
        <d v="2019-12-24T00:00:00"/>
        <d v="2019-12-24T00:30:00"/>
        <d v="2019-12-24T01:00:00"/>
        <d v="2019-12-24T01:30:00"/>
        <d v="2019-12-24T02:00:00"/>
        <d v="2019-12-24T02:30:00"/>
        <d v="2019-12-24T03:00:00"/>
        <d v="2019-12-24T03:30:00"/>
        <d v="2019-12-24T04:00:00"/>
        <d v="2019-12-24T04:30:00"/>
        <d v="2019-12-24T05:00:00"/>
        <d v="2019-12-24T05:30:00"/>
        <d v="2019-12-24T06:00:00"/>
        <d v="2019-12-24T06:30:00"/>
        <d v="2019-12-24T07:00:00"/>
        <d v="2019-12-24T07:30:00"/>
        <d v="2019-12-24T08:00:00"/>
        <d v="2019-12-24T08:30:00"/>
        <d v="2019-12-24T09:00:00"/>
        <d v="2019-12-24T09:30:00"/>
        <d v="2019-12-24T10:00:00"/>
        <d v="2019-12-24T10:30:00"/>
        <d v="2019-12-24T11:00:00"/>
        <d v="2019-12-24T11:30:00"/>
        <d v="2019-12-24T12:00:00"/>
        <d v="2019-12-24T12:30:00"/>
        <d v="2019-12-24T13:00:00"/>
        <d v="2019-12-24T13:30:00"/>
        <d v="2019-12-24T14:00:00"/>
        <d v="2019-12-24T14:30:00"/>
        <d v="2019-12-24T15:00:00"/>
        <d v="2019-12-24T15:30:00"/>
        <d v="2019-12-24T16:00:00"/>
        <d v="2019-12-24T16:30:00"/>
        <d v="2019-12-24T17:00:00"/>
        <d v="2019-12-24T17:30:00"/>
        <d v="2019-12-24T18:00:00"/>
        <d v="2019-12-24T18:30:00"/>
        <d v="2019-12-24T19:00:00"/>
        <d v="2019-12-24T19:30:00"/>
        <d v="2019-12-24T20:00:00"/>
        <d v="2019-12-24T20:30:00"/>
        <d v="2019-12-24T21:00:00"/>
        <d v="2019-12-24T21:30:00"/>
        <d v="2019-12-24T22:00:00"/>
        <d v="2019-12-24T22:30:00"/>
        <d v="2019-12-24T23:00:00"/>
        <d v="2019-12-24T23:30:00"/>
        <m/>
      </sharedItems>
    </cacheField>
    <cacheField name="ForecastDemandMW" numFmtId="0">
      <sharedItems containsString="0" containsBlank="1" containsNumber="1" minValue="1.8936587776982636" maxValue="5.1117410328739048"/>
    </cacheField>
    <cacheField name="ForecastPV" numFmtId="0">
      <sharedItems containsString="0" containsBlank="1" containsNumber="1" minValue="0" maxValue="1.0273047685623169"/>
    </cacheField>
    <cacheField name="taskName" numFmtId="0">
      <sharedItems containsBlank="1"/>
    </cacheField>
    <cacheField name="task" numFmtId="0">
      <sharedItems containsString="0" containsBlank="1" containsNumber="1" containsInteger="1" minValue="3" maxValue="3"/>
    </cacheField>
    <cacheField name="runID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281"/>
    <x v="0"/>
    <n v="2.5737728692916222"/>
    <n v="0"/>
    <s v="Task3     "/>
    <n v="3"/>
    <n v="1"/>
  </r>
  <r>
    <n v="1617"/>
    <x v="0"/>
    <n v="2.6481966414870541"/>
    <n v="0"/>
    <s v="Task3     "/>
    <n v="3"/>
    <n v="2"/>
  </r>
  <r>
    <n v="1508"/>
    <x v="1"/>
    <n v="2.5186946638501411"/>
    <n v="0"/>
    <s v="Task3     "/>
    <n v="3"/>
    <n v="1"/>
  </r>
  <r>
    <n v="1844"/>
    <x v="1"/>
    <n v="2.5906078899141116"/>
    <n v="0"/>
    <s v="Task3     "/>
    <n v="3"/>
    <n v="2"/>
  </r>
  <r>
    <n v="1507"/>
    <x v="2"/>
    <n v="2.3477020066727645"/>
    <n v="0"/>
    <s v="Task3     "/>
    <n v="3"/>
    <n v="1"/>
  </r>
  <r>
    <n v="1843"/>
    <x v="2"/>
    <n v="2.3787189448074555"/>
    <n v="0"/>
    <s v="Task3     "/>
    <n v="3"/>
    <n v="2"/>
  </r>
  <r>
    <n v="1506"/>
    <x v="3"/>
    <n v="2.2720513609079198"/>
    <n v="0"/>
    <s v="Task3     "/>
    <n v="3"/>
    <n v="1"/>
  </r>
  <r>
    <n v="1842"/>
    <x v="3"/>
    <n v="2.3305070120502882"/>
    <n v="0"/>
    <s v="Task3     "/>
    <n v="3"/>
    <n v="2"/>
  </r>
  <r>
    <n v="1505"/>
    <x v="4"/>
    <n v="2.2273947625388639"/>
    <n v="0"/>
    <s v="Task3     "/>
    <n v="3"/>
    <n v="1"/>
  </r>
  <r>
    <n v="1841"/>
    <x v="4"/>
    <n v="2.2442406761166054"/>
    <n v="0"/>
    <s v="Task3     "/>
    <n v="3"/>
    <n v="2"/>
  </r>
  <r>
    <n v="1504"/>
    <x v="5"/>
    <n v="2.1798549897240225"/>
    <n v="0"/>
    <s v="Task3     "/>
    <n v="3"/>
    <n v="1"/>
  </r>
  <r>
    <n v="1840"/>
    <x v="5"/>
    <n v="2.2293187541260795"/>
    <n v="0"/>
    <s v="Task3     "/>
    <n v="3"/>
    <n v="2"/>
  </r>
  <r>
    <n v="1503"/>
    <x v="6"/>
    <n v="2.0742138525429437"/>
    <n v="0"/>
    <s v="Task3     "/>
    <n v="3"/>
    <n v="1"/>
  </r>
  <r>
    <n v="1839"/>
    <x v="6"/>
    <n v="2.113849402768313"/>
    <n v="0"/>
    <s v="Task3     "/>
    <n v="3"/>
    <n v="2"/>
  </r>
  <r>
    <n v="1502"/>
    <x v="7"/>
    <n v="2.0373524539847661"/>
    <n v="0"/>
    <s v="Task3     "/>
    <n v="3"/>
    <n v="1"/>
  </r>
  <r>
    <n v="1838"/>
    <x v="7"/>
    <n v="2.0748653159382298"/>
    <n v="0"/>
    <s v="Task3     "/>
    <n v="3"/>
    <n v="2"/>
  </r>
  <r>
    <n v="1501"/>
    <x v="8"/>
    <n v="1.9676618301480424"/>
    <n v="0"/>
    <s v="Task3     "/>
    <n v="3"/>
    <n v="1"/>
  </r>
  <r>
    <n v="1837"/>
    <x v="8"/>
    <n v="2.0228103711982817"/>
    <n v="0"/>
    <s v="Task3     "/>
    <n v="3"/>
    <n v="2"/>
  </r>
  <r>
    <n v="1500"/>
    <x v="9"/>
    <n v="1.9496653594304898"/>
    <n v="0"/>
    <s v="Task3     "/>
    <n v="3"/>
    <n v="1"/>
  </r>
  <r>
    <n v="1836"/>
    <x v="9"/>
    <n v="1.9983407785017335"/>
    <n v="0"/>
    <s v="Task3     "/>
    <n v="3"/>
    <n v="2"/>
  </r>
  <r>
    <n v="1499"/>
    <x v="10"/>
    <n v="2.0727004591023377"/>
    <n v="0"/>
    <s v="Task3     "/>
    <n v="3"/>
    <n v="1"/>
  </r>
  <r>
    <n v="1835"/>
    <x v="10"/>
    <n v="2.0851903581324862"/>
    <n v="0"/>
    <s v="Task3     "/>
    <n v="3"/>
    <n v="2"/>
  </r>
  <r>
    <n v="1498"/>
    <x v="11"/>
    <n v="2.1964702809315062"/>
    <n v="0"/>
    <s v="Task3     "/>
    <n v="3"/>
    <n v="1"/>
  </r>
  <r>
    <n v="1834"/>
    <x v="11"/>
    <n v="2.2067708051104025"/>
    <n v="0"/>
    <s v="Task3     "/>
    <n v="3"/>
    <n v="2"/>
  </r>
  <r>
    <n v="1497"/>
    <x v="12"/>
    <n v="2.6983814838796829"/>
    <n v="0"/>
    <s v="Task3     "/>
    <n v="3"/>
    <n v="1"/>
  </r>
  <r>
    <n v="1833"/>
    <x v="12"/>
    <n v="2.7314622301088334"/>
    <n v="1.3408064842224121E-4"/>
    <s v="Task3     "/>
    <n v="3"/>
    <n v="2"/>
  </r>
  <r>
    <n v="1496"/>
    <x v="13"/>
    <n v="3.101631833838645"/>
    <n v="0"/>
    <s v="Task3     "/>
    <n v="3"/>
    <n v="1"/>
  </r>
  <r>
    <n v="1832"/>
    <x v="13"/>
    <n v="3.1136636982736499"/>
    <n v="2.8640031814575195E-5"/>
    <s v="Task3     "/>
    <n v="3"/>
    <n v="2"/>
  </r>
  <r>
    <n v="1495"/>
    <x v="14"/>
    <n v="3.4829769866481217"/>
    <n v="0"/>
    <s v="Task3     "/>
    <n v="3"/>
    <n v="1"/>
  </r>
  <r>
    <n v="1831"/>
    <x v="14"/>
    <n v="3.5089635834896375"/>
    <n v="0"/>
    <s v="Task3     "/>
    <n v="3"/>
    <n v="2"/>
  </r>
  <r>
    <n v="1494"/>
    <x v="15"/>
    <n v="3.7590679145326087"/>
    <n v="0"/>
    <s v="Task3     "/>
    <n v="3"/>
    <n v="1"/>
  </r>
  <r>
    <n v="1830"/>
    <x v="15"/>
    <n v="3.8004958844148979"/>
    <n v="3.7879347801208496E-3"/>
    <s v="Task3     "/>
    <n v="3"/>
    <n v="2"/>
  </r>
  <r>
    <n v="1493"/>
    <x v="16"/>
    <n v="3.7987567814875223"/>
    <n v="0"/>
    <s v="Task3     "/>
    <n v="3"/>
    <n v="1"/>
  </r>
  <r>
    <n v="1829"/>
    <x v="16"/>
    <n v="3.902519606306289"/>
    <n v="6.0426592826843262E-3"/>
    <s v="Task3     "/>
    <n v="3"/>
    <n v="2"/>
  </r>
  <r>
    <n v="1492"/>
    <x v="17"/>
    <n v="3.8153472860085755"/>
    <n v="1.0803914629770393E-2"/>
    <s v="Task3     "/>
    <n v="3"/>
    <n v="1"/>
  </r>
  <r>
    <n v="1828"/>
    <x v="17"/>
    <n v="3.8875484774170084"/>
    <n v="5.0760656595230103E-2"/>
    <s v="Task3     "/>
    <n v="3"/>
    <n v="2"/>
  </r>
  <r>
    <n v="1509"/>
    <x v="18"/>
    <n v="3.8393587656668831"/>
    <n v="6.201356830150781E-2"/>
    <s v="Task3     "/>
    <n v="3"/>
    <n v="1"/>
  </r>
  <r>
    <n v="1845"/>
    <x v="18"/>
    <n v="3.9625082879470086"/>
    <n v="5.4352611303329468E-2"/>
    <s v="Task3     "/>
    <n v="3"/>
    <n v="2"/>
  </r>
  <r>
    <n v="1511"/>
    <x v="19"/>
    <n v="3.8446135544809472"/>
    <n v="7.8639927485193217E-2"/>
    <s v="Task3     "/>
    <n v="3"/>
    <n v="1"/>
  </r>
  <r>
    <n v="1847"/>
    <x v="19"/>
    <n v="3.9578971400682623"/>
    <n v="7.6231390237808228E-2"/>
    <s v="Task3     "/>
    <n v="3"/>
    <n v="2"/>
  </r>
  <r>
    <n v="1530"/>
    <x v="20"/>
    <n v="3.8029726712649397"/>
    <n v="0.1125196085496101"/>
    <s v="Task3     "/>
    <n v="3"/>
    <n v="1"/>
  </r>
  <r>
    <n v="1866"/>
    <x v="20"/>
    <n v="3.9477679655336408"/>
    <n v="0.16076546907424927"/>
    <s v="Task3     "/>
    <n v="3"/>
    <n v="2"/>
  </r>
  <r>
    <n v="1512"/>
    <x v="21"/>
    <n v="3.7971259976468525"/>
    <n v="0.12904956223795494"/>
    <s v="Task3     "/>
    <n v="3"/>
    <n v="1"/>
  </r>
  <r>
    <n v="1848"/>
    <x v="21"/>
    <n v="3.919168462043328"/>
    <n v="0.1666882336139679"/>
    <s v="Task3     "/>
    <n v="3"/>
    <n v="2"/>
  </r>
  <r>
    <n v="1529"/>
    <x v="22"/>
    <n v="3.7812552146901388"/>
    <n v="0.11556028701505569"/>
    <s v="Task3     "/>
    <n v="3"/>
    <n v="1"/>
  </r>
  <r>
    <n v="1865"/>
    <x v="22"/>
    <n v="3.8649413080695636"/>
    <n v="0.18175703287124634"/>
    <s v="Task3     "/>
    <n v="3"/>
    <n v="2"/>
  </r>
  <r>
    <n v="1528"/>
    <x v="23"/>
    <n v="3.7848787664586818"/>
    <n v="0.12696907364978446"/>
    <s v="Task3     "/>
    <n v="3"/>
    <n v="1"/>
  </r>
  <r>
    <n v="1864"/>
    <x v="23"/>
    <n v="3.8729694979007303"/>
    <n v="0.17246279120445251"/>
    <s v="Task3     "/>
    <n v="3"/>
    <n v="2"/>
  </r>
  <r>
    <n v="1527"/>
    <x v="24"/>
    <n v="3.8811250270076738"/>
    <n v="0.18554687509047577"/>
    <s v="Task3     "/>
    <n v="3"/>
    <n v="1"/>
  </r>
  <r>
    <n v="1863"/>
    <x v="24"/>
    <n v="3.8981888743074191"/>
    <n v="0.2419796884059906"/>
    <s v="Task3     "/>
    <n v="3"/>
    <n v="2"/>
  </r>
  <r>
    <n v="1526"/>
    <x v="25"/>
    <n v="3.8835130088930452"/>
    <n v="0.16878668665563143"/>
    <s v="Task3     "/>
    <n v="3"/>
    <n v="1"/>
  </r>
  <r>
    <n v="1862"/>
    <x v="25"/>
    <n v="3.8941609584174328"/>
    <n v="0.20195126533508301"/>
    <s v="Task3     "/>
    <n v="3"/>
    <n v="2"/>
  </r>
  <r>
    <n v="1525"/>
    <x v="26"/>
    <n v="3.7853744830882698"/>
    <n v="0.13617832032315941"/>
    <s v="Task3     "/>
    <n v="3"/>
    <n v="1"/>
  </r>
  <r>
    <n v="1861"/>
    <x v="26"/>
    <n v="3.8707535005008036"/>
    <n v="0.15645134449005127"/>
    <s v="Task3     "/>
    <n v="3"/>
    <n v="2"/>
  </r>
  <r>
    <n v="1524"/>
    <x v="27"/>
    <n v="3.7673757787790576"/>
    <n v="0.12714336502727108"/>
    <s v="Task3     "/>
    <n v="3"/>
    <n v="1"/>
  </r>
  <r>
    <n v="1860"/>
    <x v="27"/>
    <n v="3.857494389263874"/>
    <n v="0.13034161925315857"/>
    <s v="Task3     "/>
    <n v="3"/>
    <n v="2"/>
  </r>
  <r>
    <n v="1523"/>
    <x v="28"/>
    <n v="3.7102417841700706"/>
    <n v="9.4298444384328953E-2"/>
    <s v="Task3     "/>
    <n v="3"/>
    <n v="1"/>
  </r>
  <r>
    <n v="1859"/>
    <x v="28"/>
    <n v="3.8164787091073022"/>
    <n v="9.5760494470596313E-2"/>
    <s v="Task3     "/>
    <n v="3"/>
    <n v="2"/>
  </r>
  <r>
    <n v="1522"/>
    <x v="29"/>
    <n v="3.7342249645575376"/>
    <n v="4.4347024935319321E-2"/>
    <s v="Task3     "/>
    <n v="3"/>
    <n v="1"/>
  </r>
  <r>
    <n v="1858"/>
    <x v="29"/>
    <n v="3.8291653100723546"/>
    <n v="5.531466007232666E-2"/>
    <s v="Task3     "/>
    <n v="3"/>
    <n v="2"/>
  </r>
  <r>
    <n v="1521"/>
    <x v="30"/>
    <n v="3.6446541058707154"/>
    <n v="2.3013809225254041E-2"/>
    <s v="Task3     "/>
    <n v="3"/>
    <n v="1"/>
  </r>
  <r>
    <n v="1857"/>
    <x v="30"/>
    <n v="3.8394446750405726"/>
    <n v="4.4002324342727661E-2"/>
    <s v="Task3     "/>
    <n v="3"/>
    <n v="2"/>
  </r>
  <r>
    <n v="1520"/>
    <x v="31"/>
    <n v="3.8111165011465915"/>
    <n v="0"/>
    <s v="Task3     "/>
    <n v="3"/>
    <n v="1"/>
  </r>
  <r>
    <n v="1856"/>
    <x v="31"/>
    <n v="3.9342298288568927"/>
    <n v="0"/>
    <s v="Task3     "/>
    <n v="3"/>
    <n v="2"/>
  </r>
  <r>
    <n v="1519"/>
    <x v="32"/>
    <n v="4.3152253724169043"/>
    <n v="0"/>
    <s v="Task3     "/>
    <n v="3"/>
    <n v="1"/>
  </r>
  <r>
    <n v="1855"/>
    <x v="32"/>
    <n v="4.4139980504352661"/>
    <n v="1.1888742446899414E-2"/>
    <s v="Task3     "/>
    <n v="3"/>
    <n v="2"/>
  </r>
  <r>
    <n v="1518"/>
    <x v="33"/>
    <n v="4.7316015122776864"/>
    <n v="0"/>
    <s v="Task3     "/>
    <n v="3"/>
    <n v="1"/>
  </r>
  <r>
    <n v="1854"/>
    <x v="33"/>
    <n v="4.7451097865205512"/>
    <n v="0"/>
    <s v="Task3     "/>
    <n v="3"/>
    <n v="2"/>
  </r>
  <r>
    <n v="1517"/>
    <x v="34"/>
    <n v="4.9297808733999648"/>
    <n v="0"/>
    <s v="Task3     "/>
    <n v="3"/>
    <n v="1"/>
  </r>
  <r>
    <n v="1853"/>
    <x v="34"/>
    <n v="5.0761074968319289"/>
    <n v="0"/>
    <s v="Task3     "/>
    <n v="3"/>
    <n v="2"/>
  </r>
  <r>
    <n v="1516"/>
    <x v="35"/>
    <n v="4.9789271983225118"/>
    <n v="0"/>
    <s v="Task3     "/>
    <n v="3"/>
    <n v="1"/>
  </r>
  <r>
    <n v="1852"/>
    <x v="35"/>
    <n v="5.0401215995058308"/>
    <n v="0"/>
    <s v="Task3     "/>
    <n v="3"/>
    <n v="2"/>
  </r>
  <r>
    <n v="1515"/>
    <x v="36"/>
    <n v="4.8902224846378237"/>
    <n v="0"/>
    <s v="Task3     "/>
    <n v="3"/>
    <n v="1"/>
  </r>
  <r>
    <n v="1851"/>
    <x v="36"/>
    <n v="5.006481506559739"/>
    <n v="3.859102725982666E-4"/>
    <s v="Task3     "/>
    <n v="3"/>
    <n v="2"/>
  </r>
  <r>
    <n v="1514"/>
    <x v="37"/>
    <n v="4.7881442143051602"/>
    <n v="0"/>
    <s v="Task3     "/>
    <n v="3"/>
    <n v="1"/>
  </r>
  <r>
    <n v="1850"/>
    <x v="37"/>
    <n v="4.8342026364470581"/>
    <n v="0"/>
    <s v="Task3     "/>
    <n v="3"/>
    <n v="2"/>
  </r>
  <r>
    <n v="1513"/>
    <x v="38"/>
    <n v="4.5352684182322829"/>
    <n v="0"/>
    <s v="Task3     "/>
    <n v="3"/>
    <n v="1"/>
  </r>
  <r>
    <n v="1849"/>
    <x v="38"/>
    <n v="4.6386091844324806"/>
    <n v="0"/>
    <s v="Task3     "/>
    <n v="3"/>
    <n v="2"/>
  </r>
  <r>
    <n v="1491"/>
    <x v="39"/>
    <n v="4.344578531990976"/>
    <n v="0"/>
    <s v="Task3     "/>
    <n v="3"/>
    <n v="1"/>
  </r>
  <r>
    <n v="1827"/>
    <x v="39"/>
    <n v="4.4423515855363771"/>
    <n v="0"/>
    <s v="Task3     "/>
    <n v="3"/>
    <n v="2"/>
  </r>
  <r>
    <n v="1510"/>
    <x v="40"/>
    <n v="4.0779586839588244"/>
    <n v="0"/>
    <s v="Task3     "/>
    <n v="3"/>
    <n v="1"/>
  </r>
  <r>
    <n v="1846"/>
    <x v="40"/>
    <n v="4.2332484147907401"/>
    <n v="0"/>
    <s v="Task3     "/>
    <n v="3"/>
    <n v="2"/>
  </r>
  <r>
    <n v="1490"/>
    <x v="41"/>
    <n v="3.8662395250464541"/>
    <n v="0"/>
    <s v="Task3     "/>
    <n v="3"/>
    <n v="1"/>
  </r>
  <r>
    <n v="1826"/>
    <x v="41"/>
    <n v="3.9927262617707897"/>
    <n v="0"/>
    <s v="Task3     "/>
    <n v="3"/>
    <n v="2"/>
  </r>
  <r>
    <n v="1468"/>
    <x v="42"/>
    <n v="3.5784953514515196"/>
    <n v="0"/>
    <s v="Task3     "/>
    <n v="3"/>
    <n v="1"/>
  </r>
  <r>
    <n v="1804"/>
    <x v="42"/>
    <n v="3.730497961583592"/>
    <n v="0"/>
    <s v="Task3     "/>
    <n v="3"/>
    <n v="2"/>
  </r>
  <r>
    <n v="1466"/>
    <x v="43"/>
    <n v="3.308595074258001"/>
    <n v="0"/>
    <s v="Task3     "/>
    <n v="3"/>
    <n v="1"/>
  </r>
  <r>
    <n v="1802"/>
    <x v="43"/>
    <n v="3.4713621781733495"/>
    <n v="0"/>
    <s v="Task3     "/>
    <n v="3"/>
    <n v="2"/>
  </r>
  <r>
    <n v="1465"/>
    <x v="44"/>
    <n v="3.0367138058796761"/>
    <n v="0"/>
    <s v="Task3     "/>
    <n v="3"/>
    <n v="1"/>
  </r>
  <r>
    <n v="1801"/>
    <x v="44"/>
    <n v="3.1805845903066712"/>
    <n v="0"/>
    <s v="Task3     "/>
    <n v="3"/>
    <n v="2"/>
  </r>
  <r>
    <n v="1464"/>
    <x v="45"/>
    <n v="2.6951508056567532"/>
    <n v="0"/>
    <s v="Task3     "/>
    <n v="3"/>
    <n v="1"/>
  </r>
  <r>
    <n v="1800"/>
    <x v="45"/>
    <n v="2.8382177450513155"/>
    <n v="0"/>
    <s v="Task3     "/>
    <n v="3"/>
    <n v="2"/>
  </r>
  <r>
    <n v="1463"/>
    <x v="46"/>
    <n v="2.4428079545186487"/>
    <n v="0"/>
    <s v="Task3     "/>
    <n v="3"/>
    <n v="1"/>
  </r>
  <r>
    <n v="1799"/>
    <x v="46"/>
    <n v="2.5196547012335748"/>
    <n v="0"/>
    <s v="Task3     "/>
    <n v="3"/>
    <n v="2"/>
  </r>
  <r>
    <n v="1462"/>
    <x v="47"/>
    <n v="2.2599694048579417"/>
    <n v="0"/>
    <s v="Task3     "/>
    <n v="3"/>
    <n v="1"/>
  </r>
  <r>
    <n v="1798"/>
    <x v="47"/>
    <n v="2.342266840814641"/>
    <n v="0"/>
    <s v="Task3     "/>
    <n v="3"/>
    <n v="2"/>
  </r>
  <r>
    <n v="1461"/>
    <x v="48"/>
    <n v="2.5251761046813868"/>
    <n v="0"/>
    <s v="Task3     "/>
    <n v="3"/>
    <n v="1"/>
  </r>
  <r>
    <n v="1797"/>
    <x v="48"/>
    <n v="2.5835091038930629"/>
    <n v="0"/>
    <s v="Task3     "/>
    <n v="3"/>
    <n v="2"/>
  </r>
  <r>
    <n v="1460"/>
    <x v="49"/>
    <n v="2.4690750362165161"/>
    <n v="0"/>
    <s v="Task3     "/>
    <n v="3"/>
    <n v="1"/>
  </r>
  <r>
    <n v="1796"/>
    <x v="49"/>
    <n v="2.5132739055716065"/>
    <n v="0"/>
    <s v="Task3     "/>
    <n v="3"/>
    <n v="2"/>
  </r>
  <r>
    <n v="1459"/>
    <x v="50"/>
    <n v="2.2873832002363179"/>
    <n v="0"/>
    <s v="Task3     "/>
    <n v="3"/>
    <n v="1"/>
  </r>
  <r>
    <n v="1795"/>
    <x v="50"/>
    <n v="2.3347811008362811"/>
    <n v="0"/>
    <s v="Task3     "/>
    <n v="3"/>
    <n v="2"/>
  </r>
  <r>
    <n v="1458"/>
    <x v="51"/>
    <n v="2.2179399125881787"/>
    <n v="0"/>
    <s v="Task3     "/>
    <n v="3"/>
    <n v="1"/>
  </r>
  <r>
    <n v="1794"/>
    <x v="51"/>
    <n v="2.2713909306209161"/>
    <n v="0"/>
    <s v="Task3     "/>
    <n v="3"/>
    <n v="2"/>
  </r>
  <r>
    <n v="1457"/>
    <x v="52"/>
    <n v="2.167238056196227"/>
    <n v="0"/>
    <s v="Task3     "/>
    <n v="3"/>
    <n v="1"/>
  </r>
  <r>
    <n v="1793"/>
    <x v="52"/>
    <n v="2.2001237685383419"/>
    <n v="5.2571296691894531E-5"/>
    <s v="Task3     "/>
    <n v="3"/>
    <n v="2"/>
  </r>
  <r>
    <n v="1456"/>
    <x v="53"/>
    <n v="2.1196983611463889"/>
    <n v="0"/>
    <s v="Task3     "/>
    <n v="3"/>
    <n v="1"/>
  </r>
  <r>
    <n v="1792"/>
    <x v="53"/>
    <n v="2.1530263621225321"/>
    <n v="4.0000677108764648E-4"/>
    <s v="Task3     "/>
    <n v="3"/>
    <n v="2"/>
  </r>
  <r>
    <n v="1455"/>
    <x v="54"/>
    <n v="2.0476083033070007"/>
    <n v="0"/>
    <s v="Task3     "/>
    <n v="3"/>
    <n v="1"/>
  </r>
  <r>
    <n v="1791"/>
    <x v="54"/>
    <n v="2.0696489117092089"/>
    <n v="0"/>
    <s v="Task3     "/>
    <n v="3"/>
    <n v="2"/>
  </r>
  <r>
    <n v="1454"/>
    <x v="55"/>
    <n v="2.0129114936238004"/>
    <n v="0"/>
    <s v="Task3     "/>
    <n v="3"/>
    <n v="1"/>
  </r>
  <r>
    <n v="1790"/>
    <x v="55"/>
    <n v="2.0192409894735501"/>
    <n v="4.4086575508117676E-4"/>
    <s v="Task3     "/>
    <n v="3"/>
    <n v="2"/>
  </r>
  <r>
    <n v="1453"/>
    <x v="56"/>
    <n v="1.9560492133798526"/>
    <n v="0"/>
    <s v="Task3     "/>
    <n v="3"/>
    <n v="1"/>
  </r>
  <r>
    <n v="1789"/>
    <x v="56"/>
    <n v="1.9892494692006064"/>
    <n v="0"/>
    <s v="Task3     "/>
    <n v="3"/>
    <n v="2"/>
  </r>
  <r>
    <n v="1452"/>
    <x v="57"/>
    <n v="1.9371840536054088"/>
    <n v="0"/>
    <s v="Task3     "/>
    <n v="3"/>
    <n v="1"/>
  </r>
  <r>
    <n v="1788"/>
    <x v="57"/>
    <n v="1.9567328904985073"/>
    <n v="4.386603832244873E-4"/>
    <s v="Task3     "/>
    <n v="3"/>
    <n v="2"/>
  </r>
  <r>
    <n v="1451"/>
    <x v="58"/>
    <n v="2.0522259134466392"/>
    <n v="0"/>
    <s v="Task3     "/>
    <n v="3"/>
    <n v="1"/>
  </r>
  <r>
    <n v="1787"/>
    <x v="58"/>
    <n v="2.0509877972879296"/>
    <n v="0"/>
    <s v="Task3     "/>
    <n v="3"/>
    <n v="2"/>
  </r>
  <r>
    <n v="1450"/>
    <x v="59"/>
    <n v="2.1709260323867143"/>
    <n v="0"/>
    <s v="Task3     "/>
    <n v="3"/>
    <n v="1"/>
  </r>
  <r>
    <n v="1786"/>
    <x v="59"/>
    <n v="2.1535973337930603"/>
    <n v="4.4283270835876465E-4"/>
    <s v="Task3     "/>
    <n v="3"/>
    <n v="2"/>
  </r>
  <r>
    <n v="1467"/>
    <x v="60"/>
    <n v="2.6197651980685097"/>
    <n v="0"/>
    <s v="Task3     "/>
    <n v="3"/>
    <n v="1"/>
  </r>
  <r>
    <n v="1803"/>
    <x v="60"/>
    <n v="2.7009846533888004"/>
    <n v="2.0200014114379883E-4"/>
    <s v="Task3     "/>
    <n v="3"/>
    <n v="2"/>
  </r>
  <r>
    <n v="1469"/>
    <x v="61"/>
    <n v="2.9683378725127678"/>
    <n v="0"/>
    <s v="Task3     "/>
    <n v="3"/>
    <n v="1"/>
  </r>
  <r>
    <n v="1805"/>
    <x v="61"/>
    <n v="2.9321101331719093"/>
    <n v="2.8556585311889648E-4"/>
    <s v="Task3     "/>
    <n v="3"/>
    <n v="2"/>
  </r>
  <r>
    <n v="1488"/>
    <x v="62"/>
    <n v="3.3258758986623946"/>
    <n v="0"/>
    <s v="Task3     "/>
    <n v="3"/>
    <n v="1"/>
  </r>
  <r>
    <n v="1824"/>
    <x v="62"/>
    <n v="3.4623025085142403"/>
    <n v="0"/>
    <s v="Task3     "/>
    <n v="3"/>
    <n v="2"/>
  </r>
  <r>
    <n v="1470"/>
    <x v="63"/>
    <n v="3.6823969859256418"/>
    <n v="0"/>
    <s v="Task3     "/>
    <n v="3"/>
    <n v="1"/>
  </r>
  <r>
    <n v="1806"/>
    <x v="63"/>
    <n v="3.5873305312396115"/>
    <n v="4.099428653717041E-3"/>
    <s v="Task3     "/>
    <n v="3"/>
    <n v="2"/>
  </r>
  <r>
    <n v="1487"/>
    <x v="64"/>
    <n v="3.786148407132766"/>
    <n v="0"/>
    <s v="Task3     "/>
    <n v="3"/>
    <n v="1"/>
  </r>
  <r>
    <n v="1823"/>
    <x v="64"/>
    <n v="3.8325221474344993"/>
    <n v="0"/>
    <s v="Task3     "/>
    <n v="3"/>
    <n v="2"/>
  </r>
  <r>
    <n v="1486"/>
    <x v="65"/>
    <n v="3.8027389116538193"/>
    <n v="1.7036325186850061E-2"/>
    <s v="Task3     "/>
    <n v="3"/>
    <n v="1"/>
  </r>
  <r>
    <n v="1822"/>
    <x v="65"/>
    <n v="3.8239760810879999"/>
    <n v="4.0128082036972046E-2"/>
    <s v="Task3     "/>
    <n v="3"/>
    <n v="2"/>
  </r>
  <r>
    <n v="1485"/>
    <x v="66"/>
    <n v="3.8292380143065166"/>
    <n v="0.14564321803377472"/>
    <s v="Task3     "/>
    <n v="3"/>
    <n v="1"/>
  </r>
  <r>
    <n v="1821"/>
    <x v="66"/>
    <n v="3.8279160597000352"/>
    <n v="0.16523739695549011"/>
    <s v="Task3     "/>
    <n v="3"/>
    <n v="2"/>
  </r>
  <r>
    <n v="1484"/>
    <x v="67"/>
    <n v="3.8234709493023082"/>
    <n v="0.17409597087180059"/>
    <s v="Task3     "/>
    <n v="3"/>
    <n v="1"/>
  </r>
  <r>
    <n v="1820"/>
    <x v="67"/>
    <n v="3.828734925435076"/>
    <n v="0.23272141814231873"/>
    <s v="Task3     "/>
    <n v="3"/>
    <n v="2"/>
  </r>
  <r>
    <n v="1483"/>
    <x v="68"/>
    <n v="3.7464576974538142"/>
    <n v="0.28348175638427564"/>
    <s v="Task3     "/>
    <n v="3"/>
    <n v="1"/>
  </r>
  <r>
    <n v="1819"/>
    <x v="68"/>
    <n v="3.721506899012859"/>
    <n v="0.2814997136592865"/>
    <s v="Task3     "/>
    <n v="3"/>
    <n v="2"/>
  </r>
  <r>
    <n v="1482"/>
    <x v="69"/>
    <n v="3.7057914874563687"/>
    <n v="0.31609186174503545"/>
    <s v="Task3     "/>
    <n v="3"/>
    <n v="1"/>
  </r>
  <r>
    <n v="1818"/>
    <x v="69"/>
    <n v="3.688203060708084"/>
    <n v="0.29659563302993774"/>
    <s v="Task3     "/>
    <n v="3"/>
    <n v="2"/>
  </r>
  <r>
    <n v="1481"/>
    <x v="70"/>
    <n v="3.7457617228506406"/>
    <n v="0.47071902759670153"/>
    <s v="Task3     "/>
    <n v="3"/>
    <n v="1"/>
  </r>
  <r>
    <n v="1817"/>
    <x v="70"/>
    <n v="3.726893902159341"/>
    <n v="0.51458287239074707"/>
    <s v="Task3     "/>
    <n v="3"/>
    <n v="2"/>
  </r>
  <r>
    <n v="1480"/>
    <x v="71"/>
    <n v="3.7177261449495309"/>
    <n v="0.47469057476498977"/>
    <s v="Task3     "/>
    <n v="3"/>
    <n v="1"/>
  </r>
  <r>
    <n v="1816"/>
    <x v="71"/>
    <n v="3.6884920462278985"/>
    <n v="0.60087239742279053"/>
    <s v="Task3     "/>
    <n v="3"/>
    <n v="2"/>
  </r>
  <r>
    <n v="1479"/>
    <x v="72"/>
    <n v="3.8089002691800449"/>
    <n v="0.35580443276094065"/>
    <s v="Task3     "/>
    <n v="3"/>
    <n v="1"/>
  </r>
  <r>
    <n v="1815"/>
    <x v="72"/>
    <n v="3.6967933568604487"/>
    <n v="0.42736750841140747"/>
    <s v="Task3     "/>
    <n v="3"/>
    <n v="2"/>
  </r>
  <r>
    <n v="1478"/>
    <x v="73"/>
    <n v="3.7810235067696141"/>
    <n v="0.30804825567950478"/>
    <s v="Task3     "/>
    <n v="3"/>
    <n v="1"/>
  </r>
  <r>
    <n v="1814"/>
    <x v="73"/>
    <n v="3.6908827190135001"/>
    <n v="0.44468975067138672"/>
    <s v="Task3     "/>
    <n v="3"/>
    <n v="2"/>
  </r>
  <r>
    <n v="1477"/>
    <x v="74"/>
    <n v="3.7042136560739509"/>
    <n v="0.2946905105952371"/>
    <s v="Task3     "/>
    <n v="3"/>
    <n v="1"/>
  </r>
  <r>
    <n v="1813"/>
    <x v="74"/>
    <n v="3.6933562359900622"/>
    <n v="0.33324027061462402"/>
    <s v="Task3     "/>
    <n v="3"/>
    <n v="2"/>
  </r>
  <r>
    <n v="1476"/>
    <x v="75"/>
    <n v="3.6820391360366549"/>
    <n v="0.250952722455834"/>
    <s v="Task3     "/>
    <n v="3"/>
    <n v="1"/>
  </r>
  <r>
    <n v="1812"/>
    <x v="75"/>
    <n v="3.6714539625438705"/>
    <n v="0.29927176237106323"/>
    <s v="Task3     "/>
    <n v="3"/>
    <n v="2"/>
  </r>
  <r>
    <n v="1475"/>
    <x v="76"/>
    <n v="3.5929635135349178"/>
    <n v="0.19487622121025677"/>
    <s v="Task3     "/>
    <n v="3"/>
    <n v="1"/>
  </r>
  <r>
    <n v="1811"/>
    <x v="76"/>
    <n v="3.6412587843977646"/>
    <n v="0.27600550651550293"/>
    <s v="Task3     "/>
    <n v="3"/>
    <n v="2"/>
  </r>
  <r>
    <n v="1474"/>
    <x v="77"/>
    <n v="3.6163391159493217"/>
    <n v="0.12447872830220599"/>
    <s v="Task3     "/>
    <n v="3"/>
    <n v="1"/>
  </r>
  <r>
    <n v="1810"/>
    <x v="77"/>
    <n v="3.6192526417599464"/>
    <n v="0.18979835510253906"/>
    <s v="Task3     "/>
    <n v="3"/>
    <n v="2"/>
  </r>
  <r>
    <n v="1473"/>
    <x v="78"/>
    <n v="3.6080300058805723"/>
    <n v="6.0745139510897675E-2"/>
    <s v="Task3     "/>
    <n v="3"/>
    <n v="1"/>
  </r>
  <r>
    <n v="1809"/>
    <x v="78"/>
    <n v="3.6910886963950138"/>
    <n v="9.1493576765060425E-2"/>
    <s v="Task3     "/>
    <n v="3"/>
    <n v="2"/>
  </r>
  <r>
    <n v="1472"/>
    <x v="79"/>
    <n v="3.7714531892860745"/>
    <n v="1.6871849391233568E-2"/>
    <s v="Task3     "/>
    <n v="3"/>
    <n v="1"/>
  </r>
  <r>
    <n v="1808"/>
    <x v="79"/>
    <n v="3.8362085477810872"/>
    <n v="3.113284707069397E-2"/>
    <s v="Task3     "/>
    <n v="3"/>
    <n v="2"/>
  </r>
  <r>
    <n v="1471"/>
    <x v="80"/>
    <n v="4.2567662158745172"/>
    <n v="0"/>
    <s v="Task3     "/>
    <n v="3"/>
    <n v="1"/>
  </r>
  <r>
    <n v="1807"/>
    <x v="80"/>
    <n v="4.299794041794442"/>
    <n v="1.1820167303085327E-2"/>
    <s v="Task3     "/>
    <n v="3"/>
    <n v="2"/>
  </r>
  <r>
    <n v="1489"/>
    <x v="81"/>
    <n v="4.6507857629182245"/>
    <n v="0"/>
    <s v="Task3     "/>
    <n v="3"/>
    <n v="1"/>
  </r>
  <r>
    <n v="1825"/>
    <x v="81"/>
    <n v="4.6283853839664477"/>
    <n v="0"/>
    <s v="Task3     "/>
    <n v="3"/>
    <n v="2"/>
  </r>
  <r>
    <n v="1531"/>
    <x v="82"/>
    <n v="4.8500753742689966"/>
    <n v="0"/>
    <s v="Task3     "/>
    <n v="3"/>
    <n v="1"/>
  </r>
  <r>
    <n v="1867"/>
    <x v="82"/>
    <n v="4.9604972443572564"/>
    <n v="1.5374422073364258E-3"/>
    <s v="Task3     "/>
    <n v="3"/>
    <n v="2"/>
  </r>
  <r>
    <n v="1532"/>
    <x v="83"/>
    <n v="4.894542734455432"/>
    <n v="0"/>
    <s v="Task3     "/>
    <n v="3"/>
    <n v="1"/>
  </r>
  <r>
    <n v="1868"/>
    <x v="83"/>
    <n v="4.9175962037363057"/>
    <n v="2.5924444198608398E-3"/>
    <s v="Task3     "/>
    <n v="3"/>
    <n v="2"/>
  </r>
  <r>
    <n v="1533"/>
    <x v="84"/>
    <n v="4.8455817510448647"/>
    <n v="0"/>
    <s v="Task3     "/>
    <n v="3"/>
    <n v="1"/>
  </r>
  <r>
    <n v="1869"/>
    <x v="84"/>
    <n v="4.86852648343711"/>
    <n v="2.1249651908874512E-3"/>
    <s v="Task3     "/>
    <n v="3"/>
    <n v="2"/>
  </r>
  <r>
    <n v="1592"/>
    <x v="85"/>
    <n v="4.7487168525991414"/>
    <n v="0"/>
    <s v="Task3     "/>
    <n v="3"/>
    <n v="1"/>
  </r>
  <r>
    <n v="1928"/>
    <x v="85"/>
    <n v="4.7173748247631746"/>
    <n v="3.5487115383148193E-3"/>
    <s v="Task3     "/>
    <n v="3"/>
    <n v="2"/>
  </r>
  <r>
    <n v="1591"/>
    <x v="86"/>
    <n v="4.5070129821320677"/>
    <n v="0"/>
    <s v="Task3     "/>
    <n v="3"/>
    <n v="1"/>
  </r>
  <r>
    <n v="1927"/>
    <x v="86"/>
    <n v="4.5633075422776503"/>
    <n v="5.5792927742004395E-4"/>
    <s v="Task3     "/>
    <n v="3"/>
    <n v="2"/>
  </r>
  <r>
    <n v="1590"/>
    <x v="87"/>
    <n v="4.3163232514207683"/>
    <n v="0"/>
    <s v="Task3     "/>
    <n v="3"/>
    <n v="1"/>
  </r>
  <r>
    <n v="1926"/>
    <x v="87"/>
    <n v="4.3534562410930508"/>
    <n v="0"/>
    <s v="Task3     "/>
    <n v="3"/>
    <n v="2"/>
  </r>
  <r>
    <n v="1589"/>
    <x v="88"/>
    <n v="4.0909733482742423"/>
    <n v="0"/>
    <s v="Task3     "/>
    <n v="3"/>
    <n v="1"/>
  </r>
  <r>
    <n v="1925"/>
    <x v="88"/>
    <n v="4.174960949911469"/>
    <n v="3.8763880729675293E-4"/>
    <s v="Task3     "/>
    <n v="3"/>
    <n v="2"/>
  </r>
  <r>
    <n v="1588"/>
    <x v="89"/>
    <n v="3.8727546244488988"/>
    <n v="0"/>
    <s v="Task3     "/>
    <n v="3"/>
    <n v="1"/>
  </r>
  <r>
    <n v="1924"/>
    <x v="89"/>
    <n v="3.9300428478036946"/>
    <n v="3.3900141716003418E-4"/>
    <s v="Task3     "/>
    <n v="3"/>
    <n v="2"/>
  </r>
  <r>
    <n v="1587"/>
    <x v="90"/>
    <n v="3.6355832257534493"/>
    <n v="0"/>
    <s v="Task3     "/>
    <n v="3"/>
    <n v="1"/>
  </r>
  <r>
    <n v="1923"/>
    <x v="90"/>
    <n v="3.7031993650182402"/>
    <n v="2.5531649589538574E-4"/>
    <s v="Task3     "/>
    <n v="3"/>
    <n v="2"/>
  </r>
  <r>
    <n v="1586"/>
    <x v="91"/>
    <n v="3.3415311755474209"/>
    <n v="0"/>
    <s v="Task3     "/>
    <n v="3"/>
    <n v="1"/>
  </r>
  <r>
    <n v="1922"/>
    <x v="91"/>
    <n v="3.4472370076553083"/>
    <n v="2.7838349342346191E-4"/>
    <s v="Task3     "/>
    <n v="3"/>
    <n v="2"/>
  </r>
  <r>
    <n v="1585"/>
    <x v="92"/>
    <n v="3.0533595263550266"/>
    <n v="0"/>
    <s v="Task3     "/>
    <n v="3"/>
    <n v="1"/>
  </r>
  <r>
    <n v="1921"/>
    <x v="92"/>
    <n v="3.1951848277725863"/>
    <n v="2.5531649589538574E-4"/>
    <s v="Task3     "/>
    <n v="3"/>
    <n v="2"/>
  </r>
  <r>
    <n v="1584"/>
    <x v="93"/>
    <n v="2.6951401855994948"/>
    <n v="0"/>
    <s v="Task3     "/>
    <n v="3"/>
    <n v="1"/>
  </r>
  <r>
    <n v="1920"/>
    <x v="93"/>
    <n v="2.8365240968015706"/>
    <n v="2.7838349342346191E-4"/>
    <s v="Task3     "/>
    <n v="3"/>
    <n v="2"/>
  </r>
  <r>
    <n v="1583"/>
    <x v="94"/>
    <n v="2.4403983591455174"/>
    <n v="0"/>
    <s v="Task3     "/>
    <n v="3"/>
    <n v="1"/>
  </r>
  <r>
    <n v="1919"/>
    <x v="94"/>
    <n v="2.542836071530417"/>
    <n v="3.1489133834838867E-4"/>
    <s v="Task3     "/>
    <n v="3"/>
    <n v="2"/>
  </r>
  <r>
    <n v="1582"/>
    <x v="95"/>
    <n v="2.2444916477678225"/>
    <n v="0"/>
    <s v="Task3     "/>
    <n v="3"/>
    <n v="1"/>
  </r>
  <r>
    <n v="1918"/>
    <x v="95"/>
    <n v="2.4301087345713452"/>
    <n v="1.1476874351501465E-4"/>
    <s v="Task3     "/>
    <n v="3"/>
    <n v="2"/>
  </r>
  <r>
    <n v="1581"/>
    <x v="96"/>
    <n v="2.549250541384517"/>
    <n v="0"/>
    <s v="Task3     "/>
    <n v="3"/>
    <n v="1"/>
  </r>
  <r>
    <n v="1917"/>
    <x v="96"/>
    <n v="2.6009101974339233"/>
    <n v="8.3488225936889648E-4"/>
    <s v="Task3     "/>
    <n v="3"/>
    <n v="2"/>
  </r>
  <r>
    <n v="1580"/>
    <x v="97"/>
    <n v="2.4931493951546426"/>
    <n v="0"/>
    <s v="Task3     "/>
    <n v="3"/>
    <n v="1"/>
  </r>
  <r>
    <n v="1916"/>
    <x v="97"/>
    <n v="2.5342823540406685"/>
    <n v="1.1046230792999268E-3"/>
    <s v="Task3     "/>
    <n v="3"/>
    <n v="2"/>
  </r>
  <r>
    <n v="1579"/>
    <x v="98"/>
    <n v="2.3250413522164051"/>
    <n v="0"/>
    <s v="Task3     "/>
    <n v="3"/>
    <n v="1"/>
  </r>
  <r>
    <n v="1915"/>
    <x v="98"/>
    <n v="2.3527377825786737"/>
    <n v="0"/>
    <s v="Task3     "/>
    <n v="3"/>
    <n v="2"/>
  </r>
  <r>
    <n v="1578"/>
    <x v="99"/>
    <n v="2.2484596260635556"/>
    <n v="0"/>
    <s v="Task3     "/>
    <n v="3"/>
    <n v="1"/>
  </r>
  <r>
    <n v="1914"/>
    <x v="99"/>
    <n v="2.2974089280388568"/>
    <n v="0"/>
    <s v="Task3     "/>
    <n v="3"/>
    <n v="2"/>
  </r>
  <r>
    <n v="1577"/>
    <x v="100"/>
    <n v="2.2243635417365488"/>
    <n v="0"/>
    <s v="Task3     "/>
    <n v="3"/>
    <n v="1"/>
  </r>
  <r>
    <n v="1913"/>
    <x v="100"/>
    <n v="2.2424541653362966"/>
    <n v="0"/>
    <s v="Task3     "/>
    <n v="3"/>
    <n v="2"/>
  </r>
  <r>
    <n v="1576"/>
    <x v="101"/>
    <n v="2.1768236911567036"/>
    <n v="0"/>
    <s v="Task3     "/>
    <n v="3"/>
    <n v="1"/>
  </r>
  <r>
    <n v="1912"/>
    <x v="101"/>
    <n v="2.2045591879011028"/>
    <n v="0"/>
    <s v="Task3     "/>
    <n v="3"/>
    <n v="2"/>
  </r>
  <r>
    <n v="1593"/>
    <x v="102"/>
    <n v="2.0822187133496799"/>
    <n v="0"/>
    <s v="Task3     "/>
    <n v="3"/>
    <n v="1"/>
  </r>
  <r>
    <n v="1929"/>
    <x v="102"/>
    <n v="2.1135117110735782"/>
    <n v="6.6280364990234375E-5"/>
    <s v="Task3     "/>
    <n v="3"/>
    <n v="2"/>
  </r>
  <r>
    <n v="1594"/>
    <x v="103"/>
    <n v="2.04752190366648"/>
    <n v="0"/>
    <s v="Task3     "/>
    <n v="3"/>
    <n v="1"/>
  </r>
  <r>
    <n v="1930"/>
    <x v="103"/>
    <n v="2.0762997990269407"/>
    <n v="6.4522027969360352E-5"/>
    <s v="Task3     "/>
    <n v="3"/>
    <n v="2"/>
  </r>
  <r>
    <n v="1595"/>
    <x v="104"/>
    <n v="1.9744253259916573"/>
    <n v="0"/>
    <s v="Task3     "/>
    <n v="3"/>
    <n v="1"/>
  </r>
  <r>
    <n v="1931"/>
    <x v="104"/>
    <n v="2.0090847881961813"/>
    <n v="0"/>
    <s v="Task3     "/>
    <n v="3"/>
    <n v="2"/>
  </r>
  <r>
    <n v="1596"/>
    <x v="105"/>
    <n v="1.9555601662172142"/>
    <n v="0"/>
    <s v="Task3     "/>
    <n v="3"/>
    <n v="1"/>
  </r>
  <r>
    <n v="1932"/>
    <x v="105"/>
    <n v="1.9930708231409184"/>
    <n v="0"/>
    <s v="Task3     "/>
    <n v="3"/>
    <n v="2"/>
  </r>
  <r>
    <n v="1614"/>
    <x v="106"/>
    <n v="2.0681701287593608"/>
    <n v="0"/>
    <s v="Task3     "/>
    <n v="3"/>
    <n v="1"/>
  </r>
  <r>
    <n v="1950"/>
    <x v="106"/>
    <n v="2.0612242249392811"/>
    <n v="8.6823105812072754E-4"/>
    <s v="Task3     "/>
    <n v="3"/>
    <n v="2"/>
  </r>
  <r>
    <n v="1613"/>
    <x v="107"/>
    <n v="2.1827712852230201"/>
    <n v="0"/>
    <s v="Task3     "/>
    <n v="3"/>
    <n v="1"/>
  </r>
  <r>
    <n v="1949"/>
    <x v="107"/>
    <n v="2.1693723853591842"/>
    <n v="1.1458396911621094E-3"/>
    <s v="Task3     "/>
    <n v="3"/>
    <n v="2"/>
  </r>
  <r>
    <n v="1612"/>
    <x v="108"/>
    <n v="2.675283230582354"/>
    <n v="0"/>
    <s v="Task3     "/>
    <n v="3"/>
    <n v="1"/>
  </r>
  <r>
    <n v="1948"/>
    <x v="108"/>
    <n v="2.662809615632062"/>
    <n v="6.7269802093505859E-4"/>
    <s v="Task3     "/>
    <n v="3"/>
    <n v="2"/>
  </r>
  <r>
    <n v="1611"/>
    <x v="109"/>
    <n v="3.0737348931072939"/>
    <n v="0"/>
    <s v="Task3     "/>
    <n v="3"/>
    <n v="1"/>
  </r>
  <r>
    <n v="1947"/>
    <x v="109"/>
    <n v="3.0083156132321354"/>
    <n v="5.6707859039306641E-4"/>
    <s v="Task3     "/>
    <n v="3"/>
    <n v="2"/>
  </r>
  <r>
    <n v="1610"/>
    <x v="110"/>
    <n v="3.3811677758905652"/>
    <n v="0"/>
    <s v="Task3     "/>
    <n v="3"/>
    <n v="1"/>
  </r>
  <r>
    <n v="1946"/>
    <x v="110"/>
    <n v="3.4207478991313396"/>
    <n v="0"/>
    <s v="Task3     "/>
    <n v="3"/>
    <n v="2"/>
  </r>
  <r>
    <n v="1609"/>
    <x v="111"/>
    <n v="3.7320748647129589"/>
    <n v="0"/>
    <s v="Task3     "/>
    <n v="3"/>
    <n v="1"/>
  </r>
  <r>
    <n v="1945"/>
    <x v="111"/>
    <n v="3.6630981272567418"/>
    <n v="4.6056509017944336E-3"/>
    <s v="Task3     "/>
    <n v="3"/>
    <n v="2"/>
  </r>
  <r>
    <n v="1608"/>
    <x v="112"/>
    <n v="3.799627070729191"/>
    <n v="0"/>
    <s v="Task3     "/>
    <n v="3"/>
    <n v="1"/>
  </r>
  <r>
    <n v="1944"/>
    <x v="112"/>
    <n v="3.8150165394319653"/>
    <n v="8.6650252342224121E-4"/>
    <s v="Task3     "/>
    <n v="3"/>
    <n v="2"/>
  </r>
  <r>
    <n v="1607"/>
    <x v="113"/>
    <n v="3.8154437453905294"/>
    <n v="1.0803914629770393E-2"/>
    <s v="Task3     "/>
    <n v="3"/>
    <n v="1"/>
  </r>
  <r>
    <n v="1943"/>
    <x v="113"/>
    <n v="3.8451889111274249"/>
    <n v="5.1189959049224854E-2"/>
    <s v="Task3     "/>
    <n v="3"/>
    <n v="2"/>
  </r>
  <r>
    <n v="1615"/>
    <x v="114"/>
    <n v="3.8226246048285608"/>
    <n v="0.24028130757828653"/>
    <s v="Task3     "/>
    <n v="3"/>
    <n v="1"/>
  </r>
  <r>
    <n v="1951"/>
    <x v="114"/>
    <n v="3.8972631313929091"/>
    <n v="0.19438210129737854"/>
    <s v="Task3     "/>
    <n v="3"/>
    <n v="2"/>
  </r>
  <r>
    <n v="1606"/>
    <x v="115"/>
    <n v="3.812969621151177"/>
    <n v="0.32524230885302879"/>
    <s v="Task3     "/>
    <n v="3"/>
    <n v="1"/>
  </r>
  <r>
    <n v="1942"/>
    <x v="115"/>
    <n v="3.8958366039860723"/>
    <n v="0.30931565165519714"/>
    <s v="Task3     "/>
    <n v="3"/>
    <n v="2"/>
  </r>
  <r>
    <n v="1604"/>
    <x v="116"/>
    <n v="3.7960586707236881"/>
    <n v="0.33646147121808023"/>
    <s v="Task3     "/>
    <n v="3"/>
    <n v="1"/>
  </r>
  <r>
    <n v="1940"/>
    <x v="116"/>
    <n v="3.8944813915126075"/>
    <n v="0.37363100051879883"/>
    <s v="Task3     "/>
    <n v="3"/>
    <n v="2"/>
  </r>
  <r>
    <n v="1603"/>
    <x v="117"/>
    <n v="3.7618632356939674"/>
    <n v="0.40953689627467532"/>
    <s v="Task3     "/>
    <n v="3"/>
    <n v="1"/>
  </r>
  <r>
    <n v="1939"/>
    <x v="117"/>
    <n v="3.8526524655029375"/>
    <n v="0.42145922780036926"/>
    <s v="Task3     "/>
    <n v="3"/>
    <n v="2"/>
  </r>
  <r>
    <n v="1602"/>
    <x v="118"/>
    <n v="3.7840901404974643"/>
    <n v="0.36594875790894099"/>
    <s v="Task3     "/>
    <n v="3"/>
    <n v="1"/>
  </r>
  <r>
    <n v="1938"/>
    <x v="118"/>
    <n v="3.8292010389784874"/>
    <n v="0.34577041864395142"/>
    <s v="Task3     "/>
    <n v="3"/>
    <n v="2"/>
  </r>
  <r>
    <n v="1601"/>
    <x v="119"/>
    <n v="3.7784096621804277"/>
    <n v="0.36177569454555492"/>
    <s v="Task3     "/>
    <n v="3"/>
    <n v="1"/>
  </r>
  <r>
    <n v="1937"/>
    <x v="119"/>
    <n v="3.7960478259745445"/>
    <n v="0.38104629516601563"/>
    <s v="Task3     "/>
    <n v="3"/>
    <n v="2"/>
  </r>
  <r>
    <n v="1600"/>
    <x v="120"/>
    <n v="3.7601649139969675"/>
    <n v="0.49192136927374741"/>
    <s v="Task3     "/>
    <n v="3"/>
    <n v="1"/>
  </r>
  <r>
    <n v="1936"/>
    <x v="120"/>
    <n v="3.7918786146100176"/>
    <n v="0.44656699895858765"/>
    <s v="Task3     "/>
    <n v="3"/>
    <n v="2"/>
  </r>
  <r>
    <n v="1599"/>
    <x v="121"/>
    <n v="3.7502986345391718"/>
    <n v="0.45578219065579451"/>
    <s v="Task3     "/>
    <n v="3"/>
    <n v="1"/>
  </r>
  <r>
    <n v="1935"/>
    <x v="121"/>
    <n v="3.7574253467917078"/>
    <n v="0.47637367248535156"/>
    <s v="Task3     "/>
    <n v="3"/>
    <n v="2"/>
  </r>
  <r>
    <n v="1598"/>
    <x v="122"/>
    <n v="3.6437579579508155"/>
    <n v="0.41674747057386041"/>
    <s v="Task3     "/>
    <n v="3"/>
    <n v="1"/>
  </r>
  <r>
    <n v="1934"/>
    <x v="122"/>
    <n v="3.7156301229004094"/>
    <n v="0.65607166290283203"/>
    <s v="Task3     "/>
    <n v="3"/>
    <n v="2"/>
  </r>
  <r>
    <n v="1597"/>
    <x v="123"/>
    <n v="3.6266299150453163"/>
    <n v="0.38004363307096023"/>
    <s v="Task3     "/>
    <n v="3"/>
    <n v="1"/>
  </r>
  <r>
    <n v="1933"/>
    <x v="123"/>
    <n v="3.6431124790905387"/>
    <n v="0.54698514938354492"/>
    <s v="Task3     "/>
    <n v="3"/>
    <n v="2"/>
  </r>
  <r>
    <n v="1575"/>
    <x v="124"/>
    <n v="3.5598497606146111"/>
    <n v="0.6529309975557146"/>
    <s v="Task3     "/>
    <n v="3"/>
    <n v="1"/>
  </r>
  <r>
    <n v="1911"/>
    <x v="124"/>
    <n v="3.6531592343740176"/>
    <n v="0.62501442432403564"/>
    <s v="Task3     "/>
    <n v="3"/>
    <n v="2"/>
  </r>
  <r>
    <n v="1574"/>
    <x v="125"/>
    <n v="3.5783045294045714"/>
    <n v="0.37497844425273696"/>
    <s v="Task3     "/>
    <n v="3"/>
    <n v="1"/>
  </r>
  <r>
    <n v="1910"/>
    <x v="125"/>
    <n v="3.6317888922950896"/>
    <n v="0.50546741485595703"/>
    <s v="Task3     "/>
    <n v="3"/>
    <n v="2"/>
  </r>
  <r>
    <n v="1573"/>
    <x v="126"/>
    <n v="3.62546665977922"/>
    <n v="0.2462187759352199"/>
    <s v="Task3     "/>
    <n v="3"/>
    <n v="1"/>
  </r>
  <r>
    <n v="1909"/>
    <x v="126"/>
    <n v="3.6791130884129606"/>
    <n v="0.30556988716125488"/>
    <s v="Task3     "/>
    <n v="3"/>
    <n v="2"/>
  </r>
  <r>
    <n v="1552"/>
    <x v="127"/>
    <n v="3.7936462894608742"/>
    <n v="0.12735805873818715"/>
    <s v="Task3     "/>
    <n v="3"/>
    <n v="1"/>
  </r>
  <r>
    <n v="1888"/>
    <x v="127"/>
    <n v="3.8861594326179669"/>
    <n v="0.15817320346832275"/>
    <s v="Task3     "/>
    <n v="3"/>
    <n v="2"/>
  </r>
  <r>
    <n v="1550"/>
    <x v="128"/>
    <n v="4.3497190446082366"/>
    <n v="0"/>
    <s v="Task3     "/>
    <n v="3"/>
    <n v="1"/>
  </r>
  <r>
    <n v="1886"/>
    <x v="128"/>
    <n v="4.30027461419402"/>
    <n v="1.685023307800293E-3"/>
    <s v="Task3     "/>
    <n v="3"/>
    <n v="2"/>
  </r>
  <r>
    <n v="1549"/>
    <x v="129"/>
    <n v="4.8121073584379905"/>
    <n v="0"/>
    <s v="Task3     "/>
    <n v="3"/>
    <n v="1"/>
  </r>
  <r>
    <n v="1885"/>
    <x v="129"/>
    <n v="4.6536594578312425"/>
    <n v="0"/>
    <s v="Task3     "/>
    <n v="3"/>
    <n v="2"/>
  </r>
  <r>
    <n v="1548"/>
    <x v="130"/>
    <n v="5.0157673315339695"/>
    <n v="0"/>
    <s v="Task3     "/>
    <n v="3"/>
    <n v="1"/>
  </r>
  <r>
    <n v="1884"/>
    <x v="130"/>
    <n v="5.0328206719213178"/>
    <n v="4.9567222595214844E-4"/>
    <s v="Task3     "/>
    <n v="3"/>
    <n v="2"/>
  </r>
  <r>
    <n v="1547"/>
    <x v="131"/>
    <n v="5.07277180207792"/>
    <n v="0"/>
    <s v="Task3     "/>
    <n v="3"/>
    <n v="1"/>
  </r>
  <r>
    <n v="1883"/>
    <x v="131"/>
    <n v="5.0625428540512303"/>
    <n v="0"/>
    <s v="Task3     "/>
    <n v="3"/>
    <n v="2"/>
  </r>
  <r>
    <n v="1546"/>
    <x v="132"/>
    <n v="4.9625318822700777"/>
    <n v="0"/>
    <s v="Task3     "/>
    <n v="3"/>
    <n v="1"/>
  </r>
  <r>
    <n v="1882"/>
    <x v="132"/>
    <n v="4.9801991665155558"/>
    <n v="1.4917850494384766E-3"/>
    <s v="Task3     "/>
    <n v="3"/>
    <n v="2"/>
  </r>
  <r>
    <n v="1545"/>
    <x v="133"/>
    <n v="4.8475833345381893"/>
    <n v="0"/>
    <s v="Task3     "/>
    <n v="3"/>
    <n v="1"/>
  </r>
  <r>
    <n v="1881"/>
    <x v="133"/>
    <n v="4.8411471530640569"/>
    <n v="9.3072652816772461E-5"/>
    <s v="Task3     "/>
    <n v="3"/>
    <n v="2"/>
  </r>
  <r>
    <n v="1544"/>
    <x v="134"/>
    <n v="4.5961968128394757"/>
    <n v="0"/>
    <s v="Task3     "/>
    <n v="3"/>
    <n v="1"/>
  </r>
  <r>
    <n v="1880"/>
    <x v="134"/>
    <n v="4.587732896658526"/>
    <n v="0"/>
    <s v="Task3     "/>
    <n v="3"/>
    <n v="2"/>
  </r>
  <r>
    <n v="1543"/>
    <x v="135"/>
    <n v="4.4171806085552037"/>
    <n v="0"/>
    <s v="Task3     "/>
    <n v="3"/>
    <n v="1"/>
  </r>
  <r>
    <n v="1879"/>
    <x v="135"/>
    <n v="4.3777831473293158"/>
    <n v="0"/>
    <s v="Task3     "/>
    <n v="3"/>
    <n v="2"/>
  </r>
  <r>
    <n v="1542"/>
    <x v="136"/>
    <n v="4.1206437640104951"/>
    <n v="0"/>
    <s v="Task3     "/>
    <n v="3"/>
    <n v="1"/>
  </r>
  <r>
    <n v="1878"/>
    <x v="136"/>
    <n v="4.1919968952142241"/>
    <n v="0"/>
    <s v="Task3     "/>
    <n v="3"/>
    <n v="2"/>
  </r>
  <r>
    <n v="1541"/>
    <x v="137"/>
    <n v="3.914169470765462"/>
    <n v="0"/>
    <s v="Task3     "/>
    <n v="3"/>
    <n v="1"/>
  </r>
  <r>
    <n v="1877"/>
    <x v="137"/>
    <n v="3.9604676686012361"/>
    <n v="0"/>
    <s v="Task3     "/>
    <n v="3"/>
    <n v="2"/>
  </r>
  <r>
    <n v="1540"/>
    <x v="138"/>
    <n v="3.6361804604852925"/>
    <n v="0"/>
    <s v="Task3     "/>
    <n v="3"/>
    <n v="1"/>
  </r>
  <r>
    <n v="1876"/>
    <x v="138"/>
    <n v="3.7080607781591834"/>
    <n v="0"/>
    <s v="Task3     "/>
    <n v="3"/>
    <n v="2"/>
  </r>
  <r>
    <n v="1539"/>
    <x v="139"/>
    <n v="3.369252415019135"/>
    <n v="0"/>
    <s v="Task3     "/>
    <n v="3"/>
    <n v="1"/>
  </r>
  <r>
    <n v="1875"/>
    <x v="139"/>
    <n v="3.4394526068453781"/>
    <n v="0"/>
    <s v="Task3     "/>
    <n v="3"/>
    <n v="2"/>
  </r>
  <r>
    <n v="1538"/>
    <x v="140"/>
    <n v="3.0683286952448876"/>
    <n v="0"/>
    <s v="Task3     "/>
    <n v="3"/>
    <n v="1"/>
  </r>
  <r>
    <n v="1874"/>
    <x v="140"/>
    <n v="3.1735864166915682"/>
    <n v="0"/>
    <s v="Task3     "/>
    <n v="3"/>
    <n v="2"/>
  </r>
  <r>
    <n v="1537"/>
    <x v="141"/>
    <n v="2.7419453451479092"/>
    <n v="0"/>
    <s v="Task3     "/>
    <n v="3"/>
    <n v="1"/>
  </r>
  <r>
    <n v="1873"/>
    <x v="141"/>
    <n v="2.840818754254228"/>
    <n v="0"/>
    <s v="Task3     "/>
    <n v="3"/>
    <n v="2"/>
  </r>
  <r>
    <n v="1536"/>
    <x v="142"/>
    <n v="2.4700288300217688"/>
    <n v="0"/>
    <s v="Task3     "/>
    <n v="3"/>
    <n v="1"/>
  </r>
  <r>
    <n v="1872"/>
    <x v="142"/>
    <n v="2.5475096913241724"/>
    <n v="4.1878223419189453E-4"/>
    <s v="Task3     "/>
    <n v="3"/>
    <n v="2"/>
  </r>
  <r>
    <n v="1535"/>
    <x v="143"/>
    <n v="2.3006110398182189"/>
    <n v="0"/>
    <s v="Task3     "/>
    <n v="3"/>
    <n v="1"/>
  </r>
  <r>
    <n v="1871"/>
    <x v="143"/>
    <n v="2.4529152575755035"/>
    <n v="4.0706992149353027E-4"/>
    <s v="Task3     "/>
    <n v="3"/>
    <n v="2"/>
  </r>
  <r>
    <n v="1534"/>
    <x v="144"/>
    <n v="2.5942863477861655"/>
    <n v="0"/>
    <s v="Task3     "/>
    <n v="3"/>
    <n v="1"/>
  </r>
  <r>
    <n v="1870"/>
    <x v="144"/>
    <n v="2.6567268140471794"/>
    <n v="1.0532140731811523E-4"/>
    <s v="Task3     "/>
    <n v="3"/>
    <n v="2"/>
  </r>
  <r>
    <n v="1551"/>
    <x v="145"/>
    <n v="2.5234748908596125"/>
    <n v="0"/>
    <s v="Task3     "/>
    <n v="3"/>
    <n v="1"/>
  </r>
  <r>
    <n v="1887"/>
    <x v="145"/>
    <n v="2.5697692166623511"/>
    <n v="2.0748376846313477E-4"/>
    <s v="Task3     "/>
    <n v="3"/>
    <n v="2"/>
  </r>
  <r>
    <n v="1553"/>
    <x v="146"/>
    <n v="2.3416720026918405"/>
    <n v="0"/>
    <s v="Task3     "/>
    <n v="3"/>
    <n v="1"/>
  </r>
  <r>
    <n v="1889"/>
    <x v="146"/>
    <n v="2.3428888488210275"/>
    <n v="4.5007467269897461E-4"/>
    <s v="Task3     "/>
    <n v="3"/>
    <n v="2"/>
  </r>
  <r>
    <n v="1572"/>
    <x v="147"/>
    <n v="2.2573800027151072"/>
    <n v="0"/>
    <s v="Task3     "/>
    <n v="3"/>
    <n v="1"/>
  </r>
  <r>
    <n v="1908"/>
    <x v="147"/>
    <n v="2.2687578753505533"/>
    <n v="4.7859549522399902E-4"/>
    <s v="Task3     "/>
    <n v="3"/>
    <n v="2"/>
  </r>
  <r>
    <n v="1554"/>
    <x v="148"/>
    <n v="2.2186706077650449"/>
    <n v="0"/>
    <s v="Task3     "/>
    <n v="3"/>
    <n v="1"/>
  </r>
  <r>
    <n v="1890"/>
    <x v="148"/>
    <n v="2.2069520295450862"/>
    <n v="4.9555301666259766E-4"/>
    <s v="Task3     "/>
    <n v="3"/>
    <n v="2"/>
  </r>
  <r>
    <n v="1571"/>
    <x v="149"/>
    <n v="2.1671520186090762"/>
    <n v="0"/>
    <s v="Task3     "/>
    <n v="3"/>
    <n v="1"/>
  </r>
  <r>
    <n v="1907"/>
    <x v="149"/>
    <n v="2.1643167173425986"/>
    <n v="5.1438808441162109E-4"/>
    <s v="Task3     "/>
    <n v="3"/>
    <n v="2"/>
  </r>
  <r>
    <n v="1570"/>
    <x v="150"/>
    <n v="2.0484247296940326"/>
    <n v="0"/>
    <s v="Task3     "/>
    <n v="3"/>
    <n v="1"/>
  </r>
  <r>
    <n v="1906"/>
    <x v="150"/>
    <n v="2.0591545263986548"/>
    <n v="4.9555301666259766E-4"/>
    <s v="Task3     "/>
    <n v="3"/>
    <n v="2"/>
  </r>
  <r>
    <n v="1569"/>
    <x v="151"/>
    <n v="2.0167776909128325"/>
    <n v="0"/>
    <s v="Task3     "/>
    <n v="3"/>
    <n v="1"/>
  </r>
  <r>
    <n v="1905"/>
    <x v="151"/>
    <n v="2.0119604576219694"/>
    <n v="5.1438808441162109E-4"/>
    <s v="Task3     "/>
    <n v="3"/>
    <n v="2"/>
  </r>
  <r>
    <n v="1568"/>
    <x v="152"/>
    <n v="1.9450559595475561"/>
    <n v="0"/>
    <s v="Task3     "/>
    <n v="3"/>
    <n v="1"/>
  </r>
  <r>
    <n v="1904"/>
    <x v="152"/>
    <n v="1.9637588515133748"/>
    <n v="5.2481889724731445E-4"/>
    <s v="Task3     "/>
    <n v="3"/>
    <n v="2"/>
  </r>
  <r>
    <n v="1567"/>
    <x v="153"/>
    <n v="1.929507874193223"/>
    <n v="0"/>
    <s v="Task3     "/>
    <n v="3"/>
    <n v="1"/>
  </r>
  <r>
    <n v="1903"/>
    <x v="153"/>
    <n v="1.9460517090079557"/>
    <n v="5.435943603515625E-4"/>
    <s v="Task3     "/>
    <n v="3"/>
    <n v="2"/>
  </r>
  <r>
    <n v="1566"/>
    <x v="154"/>
    <n v="2.0386151864752255"/>
    <n v="0"/>
    <s v="Task3     "/>
    <n v="3"/>
    <n v="1"/>
  </r>
  <r>
    <n v="1902"/>
    <x v="154"/>
    <n v="2.0156438931598202"/>
    <n v="3.5366415977478027E-4"/>
    <s v="Task3     "/>
    <n v="3"/>
    <n v="2"/>
  </r>
  <r>
    <n v="1565"/>
    <x v="155"/>
    <n v="2.1044490013457877"/>
    <n v="0"/>
    <s v="Task3     "/>
    <n v="3"/>
    <n v="1"/>
  </r>
  <r>
    <n v="1901"/>
    <x v="155"/>
    <n v="2.0531337471517777"/>
    <n v="5.1438808441162109E-4"/>
    <s v="Task3     "/>
    <n v="3"/>
    <n v="2"/>
  </r>
  <r>
    <n v="1564"/>
    <x v="156"/>
    <n v="2.2603319134277542"/>
    <n v="0"/>
    <s v="Task3     "/>
    <n v="3"/>
    <n v="1"/>
  </r>
  <r>
    <n v="1900"/>
    <x v="156"/>
    <n v="2.2397506498790998"/>
    <n v="0"/>
    <s v="Task3     "/>
    <n v="3"/>
    <n v="2"/>
  </r>
  <r>
    <n v="1563"/>
    <x v="157"/>
    <n v="2.4332197341798274"/>
    <n v="0"/>
    <s v="Task3     "/>
    <n v="3"/>
    <n v="1"/>
  </r>
  <r>
    <n v="1899"/>
    <x v="157"/>
    <n v="2.390566595066324"/>
    <n v="0"/>
    <s v="Task3     "/>
    <n v="3"/>
    <n v="2"/>
  </r>
  <r>
    <n v="1562"/>
    <x v="158"/>
    <n v="2.5624601035087746"/>
    <n v="0"/>
    <s v="Task3     "/>
    <n v="3"/>
    <n v="1"/>
  </r>
  <r>
    <n v="1898"/>
    <x v="158"/>
    <n v="2.607008893346157"/>
    <n v="0"/>
    <s v="Task3     "/>
    <n v="3"/>
    <n v="2"/>
  </r>
  <r>
    <n v="1561"/>
    <x v="159"/>
    <n v="2.9376226847045435"/>
    <n v="0"/>
    <s v="Task3     "/>
    <n v="3"/>
    <n v="1"/>
  </r>
  <r>
    <n v="1897"/>
    <x v="159"/>
    <n v="2.9521328667340181"/>
    <n v="3.5579502582550049E-3"/>
    <s v="Task3     "/>
    <n v="3"/>
    <n v="2"/>
  </r>
  <r>
    <n v="1560"/>
    <x v="160"/>
    <n v="3.435642077373759"/>
    <n v="8.318578747104545E-3"/>
    <s v="Task3     "/>
    <n v="3"/>
    <n v="1"/>
  </r>
  <r>
    <n v="1896"/>
    <x v="160"/>
    <n v="3.4458190826138932"/>
    <n v="1.6274362802505493E-2"/>
    <s v="Task3     "/>
    <n v="3"/>
    <n v="2"/>
  </r>
  <r>
    <n v="1559"/>
    <x v="161"/>
    <n v="3.6113066794666957"/>
    <n v="0"/>
    <s v="Task3     "/>
    <n v="3"/>
    <n v="1"/>
  </r>
  <r>
    <n v="1895"/>
    <x v="161"/>
    <n v="3.6527444031728762"/>
    <n v="6.6315203905105591E-2"/>
    <s v="Task3     "/>
    <n v="3"/>
    <n v="2"/>
  </r>
  <r>
    <n v="1558"/>
    <x v="162"/>
    <n v="3.8018486078621061"/>
    <n v="0.2429494706580908"/>
    <s v="Task3     "/>
    <n v="3"/>
    <n v="1"/>
  </r>
  <r>
    <n v="1894"/>
    <x v="162"/>
    <n v="3.9231328181338117"/>
    <n v="0.31101271510124207"/>
    <s v="Task3     "/>
    <n v="3"/>
    <n v="2"/>
  </r>
  <r>
    <n v="1557"/>
    <x v="163"/>
    <n v="3.8115462116281651"/>
    <n v="0.40532991821619924"/>
    <s v="Task3     "/>
    <n v="3"/>
    <n v="1"/>
  </r>
  <r>
    <n v="1893"/>
    <x v="163"/>
    <n v="3.9045673760373183"/>
    <n v="0.49449014663696289"/>
    <s v="Task3     "/>
    <n v="3"/>
    <n v="2"/>
  </r>
  <r>
    <n v="1556"/>
    <x v="164"/>
    <n v="3.820257213460688"/>
    <n v="0.64466615102106217"/>
    <s v="Task3     "/>
    <n v="3"/>
    <n v="1"/>
  </r>
  <r>
    <n v="1892"/>
    <x v="164"/>
    <n v="3.904130278028572"/>
    <n v="0.59968346357345581"/>
    <s v="Task3     "/>
    <n v="3"/>
    <n v="2"/>
  </r>
  <r>
    <n v="1555"/>
    <x v="165"/>
    <n v="3.7325301596794103"/>
    <n v="0.67818816726737052"/>
    <s v="Task3     "/>
    <n v="3"/>
    <n v="1"/>
  </r>
  <r>
    <n v="1891"/>
    <x v="165"/>
    <n v="3.8367365914905207"/>
    <n v="0.7833099365234375"/>
    <s v="Task3     "/>
    <n v="3"/>
    <n v="2"/>
  </r>
  <r>
    <n v="1449"/>
    <x v="166"/>
    <n v="3.8045149042231885"/>
    <n v="0.19395913619842961"/>
    <s v="Task3     "/>
    <n v="3"/>
    <n v="1"/>
  </r>
  <r>
    <n v="1785"/>
    <x v="166"/>
    <n v="3.8757982095085377"/>
    <n v="0.40531405806541443"/>
    <s v="Task3     "/>
    <n v="3"/>
    <n v="2"/>
  </r>
  <r>
    <n v="1448"/>
    <x v="167"/>
    <n v="3.7913812969996417"/>
    <n v="0.22514219266506866"/>
    <s v="Task3     "/>
    <n v="3"/>
    <n v="1"/>
  </r>
  <r>
    <n v="1784"/>
    <x v="167"/>
    <n v="3.8551737345256503"/>
    <n v="0.42590168118476868"/>
    <s v="Task3     "/>
    <n v="3"/>
    <n v="2"/>
  </r>
  <r>
    <n v="1447"/>
    <x v="168"/>
    <n v="3.9078625578928019"/>
    <n v="0.12915696133948876"/>
    <s v="Task3     "/>
    <n v="3"/>
    <n v="1"/>
  </r>
  <r>
    <n v="1783"/>
    <x v="168"/>
    <n v="3.9687762739414989"/>
    <n v="0.2069384753704071"/>
    <s v="Task3     "/>
    <n v="3"/>
    <n v="2"/>
  </r>
  <r>
    <n v="1363"/>
    <x v="169"/>
    <n v="3.8979414136182848"/>
    <n v="0.11485789578881514"/>
    <s v="Task3     "/>
    <n v="3"/>
    <n v="1"/>
  </r>
  <r>
    <n v="1699"/>
    <x v="169"/>
    <n v="3.9441665596299624"/>
    <n v="0.18828567862510681"/>
    <s v="Task3     "/>
    <n v="3"/>
    <n v="2"/>
  </r>
  <r>
    <n v="1340"/>
    <x v="170"/>
    <n v="3.7288682297222779"/>
    <n v="0.13806467487370122"/>
    <s v="Task3     "/>
    <n v="3"/>
    <n v="1"/>
  </r>
  <r>
    <n v="1676"/>
    <x v="170"/>
    <n v="3.8798586429202868"/>
    <n v="0.23988845944404602"/>
    <s v="Task3     "/>
    <n v="3"/>
    <n v="2"/>
  </r>
  <r>
    <n v="1339"/>
    <x v="171"/>
    <n v="3.7251753396155318"/>
    <n v="9.4934548643204705E-2"/>
    <s v="Task3     "/>
    <n v="3"/>
    <n v="1"/>
  </r>
  <r>
    <n v="1675"/>
    <x v="171"/>
    <n v="3.8534441927355645"/>
    <n v="0.1976991593837738"/>
    <s v="Task3     "/>
    <n v="3"/>
    <n v="2"/>
  </r>
  <r>
    <n v="1338"/>
    <x v="172"/>
    <n v="3.6144071680174803"/>
    <n v="0.34041206802481006"/>
    <s v="Task3     "/>
    <n v="3"/>
    <n v="1"/>
  </r>
  <r>
    <n v="1674"/>
    <x v="172"/>
    <n v="3.7037578316443382"/>
    <n v="0.48040002584457397"/>
    <s v="Task3     "/>
    <n v="3"/>
    <n v="2"/>
  </r>
  <r>
    <n v="1337"/>
    <x v="173"/>
    <n v="3.643625683320725"/>
    <n v="0.23656250173384286"/>
    <s v="Task3     "/>
    <n v="3"/>
    <n v="1"/>
  </r>
  <r>
    <n v="1673"/>
    <x v="173"/>
    <n v="3.7097026294997044"/>
    <n v="0.36267465353012085"/>
    <s v="Task3     "/>
    <n v="3"/>
    <n v="2"/>
  </r>
  <r>
    <n v="1336"/>
    <x v="174"/>
    <n v="3.7076990062976161"/>
    <n v="0.12301666750473816"/>
    <s v="Task3     "/>
    <n v="3"/>
    <n v="1"/>
  </r>
  <r>
    <n v="1672"/>
    <x v="174"/>
    <n v="3.7630861709748422"/>
    <n v="0.18551036715507507"/>
    <s v="Task3     "/>
    <n v="3"/>
    <n v="2"/>
  </r>
  <r>
    <n v="1335"/>
    <x v="175"/>
    <n v="3.7959227809758018"/>
    <n v="3.3030750634470932E-2"/>
    <s v="Task3     "/>
    <n v="3"/>
    <n v="1"/>
  </r>
  <r>
    <n v="1671"/>
    <x v="175"/>
    <n v="3.8652825648156015"/>
    <n v="3.4558683633804321E-2"/>
    <s v="Task3     "/>
    <n v="3"/>
    <n v="2"/>
  </r>
  <r>
    <n v="1334"/>
    <x v="176"/>
    <n v="4.2636111850652938"/>
    <n v="0"/>
    <s v="Task3     "/>
    <n v="3"/>
    <n v="1"/>
  </r>
  <r>
    <n v="1670"/>
    <x v="176"/>
    <n v="4.2343602455290341"/>
    <n v="8.2226097583770752E-3"/>
    <s v="Task3     "/>
    <n v="3"/>
    <n v="2"/>
  </r>
  <r>
    <n v="1333"/>
    <x v="177"/>
    <n v="4.6870038323979202"/>
    <n v="0"/>
    <s v="Task3     "/>
    <n v="3"/>
    <n v="1"/>
  </r>
  <r>
    <n v="1669"/>
    <x v="177"/>
    <n v="4.571185768996795"/>
    <n v="0"/>
    <s v="Task3     "/>
    <n v="3"/>
    <n v="2"/>
  </r>
  <r>
    <n v="1332"/>
    <x v="178"/>
    <n v="4.8831671909517969"/>
    <n v="0"/>
    <s v="Task3     "/>
    <n v="3"/>
    <n v="1"/>
  </r>
  <r>
    <n v="1668"/>
    <x v="178"/>
    <n v="4.9088451943173528"/>
    <n v="1.2542903423309326E-3"/>
    <s v="Task3     "/>
    <n v="3"/>
    <n v="2"/>
  </r>
  <r>
    <n v="1331"/>
    <x v="179"/>
    <n v="4.9824788741533421"/>
    <n v="0"/>
    <s v="Task3     "/>
    <n v="3"/>
    <n v="1"/>
  </r>
  <r>
    <n v="1667"/>
    <x v="179"/>
    <n v="4.9424959310768859"/>
    <n v="0"/>
    <s v="Task3     "/>
    <n v="3"/>
    <n v="2"/>
  </r>
  <r>
    <n v="1330"/>
    <x v="180"/>
    <n v="4.7892595851082138"/>
    <n v="0"/>
    <s v="Task3     "/>
    <n v="3"/>
    <n v="1"/>
  </r>
  <r>
    <n v="1666"/>
    <x v="180"/>
    <n v="4.8001565375496966"/>
    <n v="2.1699666976928711E-3"/>
    <s v="Task3     "/>
    <n v="3"/>
    <n v="2"/>
  </r>
  <r>
    <n v="1329"/>
    <x v="181"/>
    <n v="4.7192915671412896"/>
    <n v="0"/>
    <s v="Task3     "/>
    <n v="3"/>
    <n v="1"/>
  </r>
  <r>
    <n v="1665"/>
    <x v="181"/>
    <n v="4.6887823170678953"/>
    <n v="4.4053792953491211E-4"/>
    <s v="Task3     "/>
    <n v="3"/>
    <n v="2"/>
  </r>
  <r>
    <n v="1328"/>
    <x v="182"/>
    <n v="4.385264479873519"/>
    <n v="0"/>
    <s v="Task3     "/>
    <n v="3"/>
    <n v="1"/>
  </r>
  <r>
    <n v="1664"/>
    <x v="182"/>
    <n v="4.4505278751135702"/>
    <n v="1.8292665481567383E-4"/>
    <s v="Task3     "/>
    <n v="3"/>
    <n v="2"/>
  </r>
  <r>
    <n v="1327"/>
    <x v="183"/>
    <n v="4.2332446359369307"/>
    <n v="0"/>
    <s v="Task3     "/>
    <n v="3"/>
    <n v="1"/>
  </r>
  <r>
    <n v="1663"/>
    <x v="183"/>
    <n v="4.2959092734053552"/>
    <n v="0"/>
    <s v="Task3     "/>
    <n v="3"/>
    <n v="2"/>
  </r>
  <r>
    <n v="1326"/>
    <x v="184"/>
    <n v="3.9391985444722573"/>
    <n v="0"/>
    <s v="Task3     "/>
    <n v="3"/>
    <n v="1"/>
  </r>
  <r>
    <n v="1662"/>
    <x v="184"/>
    <n v="4.0309966411912193"/>
    <n v="1.4662742614746094E-4"/>
    <s v="Task3     "/>
    <n v="3"/>
    <n v="2"/>
  </r>
  <r>
    <n v="1325"/>
    <x v="185"/>
    <n v="3.7772863948218975"/>
    <n v="0"/>
    <s v="Task3     "/>
    <n v="3"/>
    <n v="1"/>
  </r>
  <r>
    <n v="1661"/>
    <x v="185"/>
    <n v="3.8657788875265671"/>
    <n v="6.0737133026123047E-5"/>
    <s v="Task3     "/>
    <n v="3"/>
    <n v="2"/>
  </r>
  <r>
    <n v="1324"/>
    <x v="186"/>
    <n v="3.5415102793628286"/>
    <n v="0"/>
    <s v="Task3     "/>
    <n v="3"/>
    <n v="1"/>
  </r>
  <r>
    <n v="1660"/>
    <x v="186"/>
    <n v="3.6266904901169634"/>
    <n v="4.2608380317687988E-4"/>
    <s v="Task3     "/>
    <n v="3"/>
    <n v="2"/>
  </r>
  <r>
    <n v="1341"/>
    <x v="187"/>
    <n v="3.261218473003344"/>
    <n v="0"/>
    <s v="Task3     "/>
    <n v="3"/>
    <n v="1"/>
  </r>
  <r>
    <n v="1677"/>
    <x v="187"/>
    <n v="3.3864081139652416"/>
    <n v="4.2712688446044922E-4"/>
    <s v="Task3     "/>
    <n v="3"/>
    <n v="2"/>
  </r>
  <r>
    <n v="1343"/>
    <x v="188"/>
    <n v="3.0118620547776209"/>
    <n v="0"/>
    <s v="Task3     "/>
    <n v="3"/>
    <n v="1"/>
  </r>
  <r>
    <n v="1679"/>
    <x v="188"/>
    <n v="3.1326237552282832"/>
    <n v="0"/>
    <s v="Task3     "/>
    <n v="3"/>
    <n v="2"/>
  </r>
  <r>
    <n v="1362"/>
    <x v="189"/>
    <n v="2.6749414978956998"/>
    <n v="0"/>
    <s v="Task3     "/>
    <n v="3"/>
    <n v="1"/>
  </r>
  <r>
    <n v="1698"/>
    <x v="189"/>
    <n v="2.8212934387543598"/>
    <n v="5.2928924560546875E-5"/>
    <s v="Task3     "/>
    <n v="3"/>
    <n v="2"/>
  </r>
  <r>
    <n v="1344"/>
    <x v="190"/>
    <n v="2.4629255875147162"/>
    <n v="0"/>
    <s v="Task3     "/>
    <n v="3"/>
    <n v="1"/>
  </r>
  <r>
    <n v="1680"/>
    <x v="190"/>
    <n v="2.5941616742770348"/>
    <n v="0"/>
    <s v="Task3     "/>
    <n v="3"/>
    <n v="2"/>
  </r>
  <r>
    <n v="1361"/>
    <x v="191"/>
    <n v="2.3071581634534666"/>
    <n v="0"/>
    <s v="Task3     "/>
    <n v="3"/>
    <n v="1"/>
  </r>
  <r>
    <n v="1697"/>
    <x v="191"/>
    <n v="2.4584838032391363"/>
    <n v="0"/>
    <s v="Task3     "/>
    <n v="3"/>
    <n v="2"/>
  </r>
  <r>
    <n v="1360"/>
    <x v="192"/>
    <n v="2.6204446432887405"/>
    <n v="0"/>
    <s v="Task3     "/>
    <n v="3"/>
    <n v="1"/>
  </r>
  <r>
    <n v="1696"/>
    <x v="192"/>
    <n v="2.6918739569136361"/>
    <n v="0"/>
    <s v="Task3     "/>
    <n v="3"/>
    <n v="2"/>
  </r>
  <r>
    <n v="1359"/>
    <x v="193"/>
    <n v="2.5663531054654345"/>
    <n v="0"/>
    <s v="Task3     "/>
    <n v="3"/>
    <n v="1"/>
  </r>
  <r>
    <n v="1695"/>
    <x v="193"/>
    <n v="2.6060083435910757"/>
    <n v="0"/>
    <s v="Task3     "/>
    <n v="3"/>
    <n v="2"/>
  </r>
  <r>
    <n v="1358"/>
    <x v="194"/>
    <n v="2.3709303400713395"/>
    <n v="0"/>
    <s v="Task3     "/>
    <n v="3"/>
    <n v="1"/>
  </r>
  <r>
    <n v="1694"/>
    <x v="194"/>
    <n v="2.3743839808164529"/>
    <n v="0"/>
    <s v="Task3     "/>
    <n v="3"/>
    <n v="2"/>
  </r>
  <r>
    <n v="1357"/>
    <x v="195"/>
    <n v="2.298954072659626"/>
    <n v="0"/>
    <s v="Task3     "/>
    <n v="3"/>
    <n v="1"/>
  </r>
  <r>
    <n v="1693"/>
    <x v="195"/>
    <n v="2.2923868030227021"/>
    <n v="0"/>
    <s v="Task3     "/>
    <n v="3"/>
    <n v="2"/>
  </r>
  <r>
    <n v="1356"/>
    <x v="196"/>
    <n v="2.233577295815381"/>
    <n v="0"/>
    <s v="Task3     "/>
    <n v="3"/>
    <n v="1"/>
  </r>
  <r>
    <n v="1692"/>
    <x v="196"/>
    <n v="2.2407643482978914"/>
    <n v="0"/>
    <s v="Task3     "/>
    <n v="3"/>
    <n v="2"/>
  </r>
  <r>
    <n v="1355"/>
    <x v="197"/>
    <n v="2.1942646353954394"/>
    <n v="0"/>
    <s v="Task3     "/>
    <n v="3"/>
    <n v="1"/>
  </r>
  <r>
    <n v="1691"/>
    <x v="197"/>
    <n v="2.2003500899172632"/>
    <n v="0"/>
    <s v="Task3     "/>
    <n v="3"/>
    <n v="2"/>
  </r>
  <r>
    <n v="1354"/>
    <x v="198"/>
    <n v="2.0663332168307877"/>
    <n v="0"/>
    <s v="Task3     "/>
    <n v="3"/>
    <n v="1"/>
  </r>
  <r>
    <n v="1690"/>
    <x v="198"/>
    <n v="2.0856241960308846"/>
    <n v="0"/>
    <s v="Task3     "/>
    <n v="3"/>
    <n v="2"/>
  </r>
  <r>
    <n v="1353"/>
    <x v="199"/>
    <n v="2.0268000001654398"/>
    <n v="0"/>
    <s v="Task3     "/>
    <n v="3"/>
    <n v="1"/>
  </r>
  <r>
    <n v="1689"/>
    <x v="199"/>
    <n v="2.0307036613498215"/>
    <n v="0"/>
    <s v="Task3     "/>
    <n v="3"/>
    <n v="2"/>
  </r>
  <r>
    <n v="1352"/>
    <x v="200"/>
    <n v="1.944720428851884"/>
    <n v="0"/>
    <s v="Task3     "/>
    <n v="3"/>
    <n v="1"/>
  </r>
  <r>
    <n v="1688"/>
    <x v="200"/>
    <n v="1.9717815194419563"/>
    <n v="0"/>
    <s v="Task3     "/>
    <n v="3"/>
    <n v="2"/>
  </r>
  <r>
    <n v="1351"/>
    <x v="201"/>
    <n v="1.9286224900348956"/>
    <n v="0"/>
    <s v="Task3     "/>
    <n v="3"/>
    <n v="1"/>
  </r>
  <r>
    <n v="1687"/>
    <x v="201"/>
    <n v="1.9622433609784888"/>
    <n v="0"/>
    <s v="Task3     "/>
    <n v="3"/>
    <n v="2"/>
  </r>
  <r>
    <n v="1350"/>
    <x v="202"/>
    <n v="1.9944687705294832"/>
    <n v="0"/>
    <s v="Task3     "/>
    <n v="3"/>
    <n v="1"/>
  </r>
  <r>
    <n v="1686"/>
    <x v="202"/>
    <n v="1.9616756084187745"/>
    <n v="0"/>
    <s v="Task3     "/>
    <n v="3"/>
    <n v="2"/>
  </r>
  <r>
    <n v="1349"/>
    <x v="203"/>
    <n v="2.044250150574539"/>
    <n v="0"/>
    <s v="Task3     "/>
    <n v="3"/>
    <n v="1"/>
  </r>
  <r>
    <n v="1685"/>
    <x v="203"/>
    <n v="2.0205998014377111"/>
    <n v="0"/>
    <s v="Task3     "/>
    <n v="3"/>
    <n v="2"/>
  </r>
  <r>
    <n v="1348"/>
    <x v="204"/>
    <n v="2.1528953020123982"/>
    <n v="0"/>
    <s v="Task3     "/>
    <n v="3"/>
    <n v="1"/>
  </r>
  <r>
    <n v="1684"/>
    <x v="204"/>
    <n v="2.1162616059889721"/>
    <n v="0"/>
    <s v="Task3     "/>
    <n v="3"/>
    <n v="2"/>
  </r>
  <r>
    <n v="1347"/>
    <x v="205"/>
    <n v="2.2936293998346184"/>
    <n v="0"/>
    <s v="Task3     "/>
    <n v="3"/>
    <n v="1"/>
  </r>
  <r>
    <n v="1683"/>
    <x v="205"/>
    <n v="2.2472054311604204"/>
    <n v="0"/>
    <s v="Task3     "/>
    <n v="3"/>
    <n v="2"/>
  </r>
  <r>
    <n v="1346"/>
    <x v="206"/>
    <n v="2.4203802227112137"/>
    <n v="0"/>
    <s v="Task3     "/>
    <n v="3"/>
    <n v="1"/>
  </r>
  <r>
    <n v="1682"/>
    <x v="206"/>
    <n v="2.3308866094972855"/>
    <n v="0"/>
    <s v="Task3     "/>
    <n v="3"/>
    <n v="2"/>
  </r>
  <r>
    <n v="1345"/>
    <x v="207"/>
    <n v="2.7202444138032047"/>
    <n v="0"/>
    <s v="Task3     "/>
    <n v="3"/>
    <n v="1"/>
  </r>
  <r>
    <n v="1681"/>
    <x v="207"/>
    <n v="2.5948562067483159"/>
    <n v="3.7175118923187256E-3"/>
    <s v="Task3     "/>
    <n v="3"/>
    <n v="2"/>
  </r>
  <r>
    <n v="1323"/>
    <x v="208"/>
    <n v="3.1550027504386042"/>
    <n v="0"/>
    <s v="Task3     "/>
    <n v="3"/>
    <n v="1"/>
  </r>
  <r>
    <n v="1659"/>
    <x v="208"/>
    <n v="3.1455559108699656"/>
    <n v="8.3909034729003906E-3"/>
    <s v="Task3     "/>
    <n v="3"/>
    <n v="2"/>
  </r>
  <r>
    <n v="1342"/>
    <x v="209"/>
    <n v="3.3866770710872185"/>
    <n v="1.4992506019761313E-2"/>
    <s v="Task3     "/>
    <n v="3"/>
    <n v="1"/>
  </r>
  <r>
    <n v="1678"/>
    <x v="209"/>
    <n v="3.4382697616341642"/>
    <n v="5.1683813333511353E-2"/>
    <s v="Task3     "/>
    <n v="3"/>
    <n v="2"/>
  </r>
  <r>
    <n v="1322"/>
    <x v="210"/>
    <n v="3.7833692577239315"/>
    <n v="8.1852052868066655E-2"/>
    <s v="Task3     "/>
    <n v="3"/>
    <n v="1"/>
  </r>
  <r>
    <n v="1658"/>
    <x v="210"/>
    <n v="3.8889275223418824"/>
    <n v="0.15635645389556885"/>
    <s v="Task3     "/>
    <n v="3"/>
    <n v="2"/>
  </r>
  <r>
    <n v="1300"/>
    <x v="211"/>
    <n v="3.8274697829582927"/>
    <n v="0.16631038468309911"/>
    <s v="Task3     "/>
    <n v="3"/>
    <n v="1"/>
  </r>
  <r>
    <n v="1636"/>
    <x v="211"/>
    <n v="3.9306901659627944"/>
    <n v="0.23607328534126282"/>
    <s v="Task3     "/>
    <n v="3"/>
    <n v="2"/>
  </r>
  <r>
    <n v="1298"/>
    <x v="212"/>
    <n v="3.8895970491068739"/>
    <n v="0.39730334235095954"/>
    <s v="Task3     "/>
    <n v="3"/>
    <n v="1"/>
  </r>
  <r>
    <n v="1634"/>
    <x v="212"/>
    <n v="4.0145363430219465"/>
    <n v="0.39628159999847412"/>
    <s v="Task3     "/>
    <n v="3"/>
    <n v="2"/>
  </r>
  <r>
    <n v="1297"/>
    <x v="213"/>
    <n v="3.8224733276845564"/>
    <n v="0.44380914207819572"/>
    <s v="Task3     "/>
    <n v="3"/>
    <n v="1"/>
  </r>
  <r>
    <n v="1633"/>
    <x v="213"/>
    <n v="3.9799832910908068"/>
    <n v="0.59787720441818237"/>
    <s v="Task3     "/>
    <n v="3"/>
    <n v="2"/>
  </r>
  <r>
    <n v="1296"/>
    <x v="214"/>
    <n v="3.7747871384721381"/>
    <n v="0.80365554977982834"/>
    <s v="Task3     "/>
    <n v="3"/>
    <n v="1"/>
  </r>
  <r>
    <n v="1632"/>
    <x v="214"/>
    <n v="3.9498241800624991"/>
    <n v="0.79479342699050903"/>
    <s v="Task3     "/>
    <n v="3"/>
    <n v="2"/>
  </r>
  <r>
    <n v="1295"/>
    <x v="215"/>
    <n v="3.742341056505845"/>
    <n v="0.80613475151153957"/>
    <s v="Task3     "/>
    <n v="3"/>
    <n v="1"/>
  </r>
  <r>
    <n v="1631"/>
    <x v="215"/>
    <n v="3.9226638281550126"/>
    <n v="0.89196574687957764"/>
    <s v="Task3     "/>
    <n v="3"/>
    <n v="2"/>
  </r>
  <r>
    <n v="1294"/>
    <x v="216"/>
    <n v="3.7557369369791949"/>
    <n v="0.96241135077733697"/>
    <s v="Task3     "/>
    <n v="3"/>
    <n v="1"/>
  </r>
  <r>
    <n v="1630"/>
    <x v="216"/>
    <n v="3.8668479469307289"/>
    <n v="1.0273047685623169"/>
    <s v="Task3     "/>
    <n v="3"/>
    <n v="2"/>
  </r>
  <r>
    <n v="1293"/>
    <x v="217"/>
    <n v="3.7145252152503176"/>
    <n v="0.93765033253992303"/>
    <s v="Task3     "/>
    <n v="3"/>
    <n v="1"/>
  </r>
  <r>
    <n v="1629"/>
    <x v="217"/>
    <n v="3.786536690160812"/>
    <n v="0.93223261833190918"/>
    <s v="Task3     "/>
    <n v="3"/>
    <n v="2"/>
  </r>
  <r>
    <n v="1292"/>
    <x v="218"/>
    <n v="3.8152719949484566"/>
    <n v="0.94589067645544678"/>
    <s v="Task3     "/>
    <n v="3"/>
    <n v="1"/>
  </r>
  <r>
    <n v="1628"/>
    <x v="218"/>
    <n v="3.9234629838460608"/>
    <n v="0.79789876937866211"/>
    <s v="Task3     "/>
    <n v="3"/>
    <n v="2"/>
  </r>
  <r>
    <n v="1291"/>
    <x v="219"/>
    <n v="3.7721903914331767"/>
    <n v="0.95024498575336724"/>
    <s v="Task3     "/>
    <n v="3"/>
    <n v="1"/>
  </r>
  <r>
    <n v="1627"/>
    <x v="219"/>
    <n v="3.8996685013184966"/>
    <n v="0.69682729244232178"/>
    <s v="Task3     "/>
    <n v="3"/>
    <n v="2"/>
  </r>
  <r>
    <n v="1290"/>
    <x v="220"/>
    <n v="3.6574881488750188"/>
    <n v="0.52088040292037963"/>
    <s v="Task3     "/>
    <n v="3"/>
    <n v="1"/>
  </r>
  <r>
    <n v="1626"/>
    <x v="220"/>
    <n v="3.7847938083562487"/>
    <n v="0.63092207908630371"/>
    <s v="Task3     "/>
    <n v="3"/>
    <n v="2"/>
  </r>
  <r>
    <n v="1289"/>
    <x v="221"/>
    <n v="3.6652062787718247"/>
    <n v="0.39649869382676017"/>
    <s v="Task3     "/>
    <n v="3"/>
    <n v="1"/>
  </r>
  <r>
    <n v="1625"/>
    <x v="221"/>
    <n v="3.7905857491630881"/>
    <n v="0.40509933233261108"/>
    <s v="Task3     "/>
    <n v="3"/>
    <n v="2"/>
  </r>
  <r>
    <n v="1288"/>
    <x v="222"/>
    <n v="3.7685446422303208"/>
    <n v="0.19139624325381627"/>
    <s v="Task3     "/>
    <n v="3"/>
    <n v="1"/>
  </r>
  <r>
    <n v="1624"/>
    <x v="222"/>
    <n v="3.8866280883463413"/>
    <n v="0.21239227056503296"/>
    <s v="Task3     "/>
    <n v="3"/>
    <n v="2"/>
  </r>
  <r>
    <n v="1287"/>
    <x v="223"/>
    <n v="3.8633639370664441"/>
    <n v="5.6203093005575563E-2"/>
    <s v="Task3     "/>
    <n v="3"/>
    <n v="1"/>
  </r>
  <r>
    <n v="1623"/>
    <x v="223"/>
    <n v="3.98170173922813"/>
    <n v="7.16266930103302E-2"/>
    <s v="Task3     "/>
    <n v="3"/>
    <n v="2"/>
  </r>
  <r>
    <n v="1286"/>
    <x v="224"/>
    <n v="4.4897698343449939"/>
    <n v="0"/>
    <s v="Task3     "/>
    <n v="3"/>
    <n v="1"/>
  </r>
  <r>
    <n v="1622"/>
    <x v="224"/>
    <n v="4.4160172720252415"/>
    <n v="1.0471969842910767E-2"/>
    <s v="Task3     "/>
    <n v="3"/>
    <n v="2"/>
  </r>
  <r>
    <n v="1285"/>
    <x v="225"/>
    <n v="4.9145699907368225"/>
    <n v="0"/>
    <s v="Task3     "/>
    <n v="3"/>
    <n v="1"/>
  </r>
  <r>
    <n v="1621"/>
    <x v="225"/>
    <n v="4.8322147336002104"/>
    <n v="0"/>
    <s v="Task3     "/>
    <n v="3"/>
    <n v="2"/>
  </r>
  <r>
    <n v="1284"/>
    <x v="226"/>
    <n v="4.9789667202730552"/>
    <n v="0"/>
    <s v="Task3     "/>
    <n v="3"/>
    <n v="1"/>
  </r>
  <r>
    <n v="1620"/>
    <x v="226"/>
    <n v="5.0486134505593991"/>
    <n v="9.6786022186279297E-4"/>
    <s v="Task3     "/>
    <n v="3"/>
    <n v="2"/>
  </r>
  <r>
    <n v="1283"/>
    <x v="227"/>
    <n v="5.0597872853905352"/>
    <n v="0"/>
    <s v="Task3     "/>
    <n v="3"/>
    <n v="1"/>
  </r>
  <r>
    <n v="1619"/>
    <x v="227"/>
    <n v="5.1117410328739048"/>
    <n v="0"/>
    <s v="Task3     "/>
    <n v="3"/>
    <n v="2"/>
  </r>
  <r>
    <n v="1282"/>
    <x v="228"/>
    <n v="4.8235455583400464"/>
    <n v="0"/>
    <s v="Task3     "/>
    <n v="3"/>
    <n v="1"/>
  </r>
  <r>
    <n v="1618"/>
    <x v="228"/>
    <n v="4.8329792572763104"/>
    <n v="1.0542571544647217E-3"/>
    <s v="Task3     "/>
    <n v="3"/>
    <n v="2"/>
  </r>
  <r>
    <n v="1299"/>
    <x v="229"/>
    <n v="4.7465311220130006"/>
    <n v="0"/>
    <s v="Task3     "/>
    <n v="3"/>
    <n v="1"/>
  </r>
  <r>
    <n v="1635"/>
    <x v="229"/>
    <n v="4.7146468163633219"/>
    <n v="0"/>
    <s v="Task3     "/>
    <n v="3"/>
    <n v="2"/>
  </r>
  <r>
    <n v="1301"/>
    <x v="230"/>
    <n v="4.385260342061704"/>
    <n v="0"/>
    <s v="Task3     "/>
    <n v="3"/>
    <n v="1"/>
  </r>
  <r>
    <n v="1637"/>
    <x v="230"/>
    <n v="4.457417721274096"/>
    <n v="0"/>
    <s v="Task3     "/>
    <n v="3"/>
    <n v="2"/>
  </r>
  <r>
    <n v="1320"/>
    <x v="231"/>
    <n v="4.2333139059130795"/>
    <n v="0"/>
    <s v="Task3     "/>
    <n v="3"/>
    <n v="1"/>
  </r>
  <r>
    <n v="1656"/>
    <x v="231"/>
    <n v="4.2713077659252878"/>
    <n v="0"/>
    <s v="Task3     "/>
    <n v="3"/>
    <n v="2"/>
  </r>
  <r>
    <n v="1302"/>
    <x v="232"/>
    <n v="3.9421188559929181"/>
    <n v="0"/>
    <s v="Task3     "/>
    <n v="3"/>
    <n v="1"/>
  </r>
  <r>
    <n v="1638"/>
    <x v="232"/>
    <n v="4.0186266693511108"/>
    <n v="1.099705696105957E-4"/>
    <s v="Task3     "/>
    <n v="3"/>
    <n v="2"/>
  </r>
  <r>
    <n v="1319"/>
    <x v="233"/>
    <n v="3.7707099468064884"/>
    <n v="0"/>
    <s v="Task3     "/>
    <n v="3"/>
    <n v="1"/>
  </r>
  <r>
    <n v="1655"/>
    <x v="233"/>
    <n v="3.8637419242577429"/>
    <n v="0"/>
    <s v="Task3     "/>
    <n v="3"/>
    <n v="2"/>
  </r>
  <r>
    <n v="1318"/>
    <x v="234"/>
    <n v="3.535403256742057"/>
    <n v="0"/>
    <s v="Task3     "/>
    <n v="3"/>
    <n v="1"/>
  </r>
  <r>
    <n v="1654"/>
    <x v="234"/>
    <n v="3.6111620981893311"/>
    <n v="1.6033649444580078E-5"/>
    <s v="Task3     "/>
    <n v="3"/>
    <n v="2"/>
  </r>
  <r>
    <n v="1317"/>
    <x v="235"/>
    <n v="3.2408682731184637"/>
    <n v="0"/>
    <s v="Task3     "/>
    <n v="3"/>
    <n v="1"/>
  </r>
  <r>
    <n v="1653"/>
    <x v="235"/>
    <n v="3.364560031937688"/>
    <n v="1.71661376953125E-5"/>
    <s v="Task3     "/>
    <n v="3"/>
    <n v="2"/>
  </r>
  <r>
    <n v="1316"/>
    <x v="236"/>
    <n v="3.0007391920022917"/>
    <n v="0"/>
    <s v="Task3     "/>
    <n v="3"/>
    <n v="1"/>
  </r>
  <r>
    <n v="1652"/>
    <x v="236"/>
    <n v="3.1271770286381222"/>
    <n v="9.9420547485351563E-5"/>
    <s v="Task3     "/>
    <n v="3"/>
    <n v="2"/>
  </r>
  <r>
    <n v="1315"/>
    <x v="237"/>
    <n v="2.6643185269381897"/>
    <n v="0"/>
    <s v="Task3     "/>
    <n v="3"/>
    <n v="1"/>
  </r>
  <r>
    <n v="1651"/>
    <x v="237"/>
    <n v="2.808745497956235"/>
    <n v="0"/>
    <s v="Task3     "/>
    <n v="3"/>
    <n v="2"/>
  </r>
  <r>
    <n v="1314"/>
    <x v="238"/>
    <n v="2.4562888398048139"/>
    <n v="0"/>
    <s v="Task3     "/>
    <n v="3"/>
    <n v="1"/>
  </r>
  <r>
    <n v="1650"/>
    <x v="238"/>
    <n v="2.5265589427610977"/>
    <n v="2.810359001159668E-5"/>
    <s v="Task3     "/>
    <n v="3"/>
    <n v="2"/>
  </r>
  <r>
    <n v="1313"/>
    <x v="239"/>
    <n v="2.274478248691354"/>
    <n v="0"/>
    <s v="Task3     "/>
    <n v="3"/>
    <n v="1"/>
  </r>
  <r>
    <n v="1649"/>
    <x v="239"/>
    <n v="2.3915154288476144"/>
    <n v="6.6161155700683594E-6"/>
    <s v="Task3     "/>
    <n v="3"/>
    <n v="2"/>
  </r>
  <r>
    <n v="1312"/>
    <x v="240"/>
    <n v="2.55432856213032"/>
    <n v="0"/>
    <s v="Task3     "/>
    <n v="3"/>
    <n v="1"/>
  </r>
  <r>
    <n v="1648"/>
    <x v="240"/>
    <n v="2.5945919856768063"/>
    <n v="0"/>
    <s v="Task3     "/>
    <n v="3"/>
    <n v="2"/>
  </r>
  <r>
    <n v="1311"/>
    <x v="241"/>
    <n v="2.4982273959692991"/>
    <n v="0"/>
    <s v="Task3     "/>
    <n v="3"/>
    <n v="1"/>
  </r>
  <r>
    <n v="1647"/>
    <x v="241"/>
    <n v="2.515364413384066"/>
    <n v="0"/>
    <s v="Task3     "/>
    <n v="3"/>
    <n v="2"/>
  </r>
  <r>
    <n v="1310"/>
    <x v="242"/>
    <n v="2.3156933799061803"/>
    <n v="0"/>
    <s v="Task3     "/>
    <n v="3"/>
    <n v="1"/>
  </r>
  <r>
    <n v="1646"/>
    <x v="242"/>
    <n v="2.2824800778740468"/>
    <n v="0"/>
    <s v="Task3     "/>
    <n v="3"/>
    <n v="2"/>
  </r>
  <r>
    <n v="1309"/>
    <x v="243"/>
    <n v="2.2408386011192407"/>
    <n v="0"/>
    <s v="Task3     "/>
    <n v="3"/>
    <n v="1"/>
  </r>
  <r>
    <n v="1645"/>
    <x v="243"/>
    <n v="2.2114714971536764"/>
    <n v="0"/>
    <s v="Task3     "/>
    <n v="3"/>
    <n v="2"/>
  </r>
  <r>
    <n v="1308"/>
    <x v="244"/>
    <n v="2.1944711528441756"/>
    <n v="0"/>
    <s v="Task3     "/>
    <n v="3"/>
    <n v="1"/>
  </r>
  <r>
    <n v="1644"/>
    <x v="244"/>
    <n v="2.1514503325765424"/>
    <n v="0"/>
    <s v="Task3     "/>
    <n v="3"/>
    <n v="2"/>
  </r>
  <r>
    <n v="1307"/>
    <x v="245"/>
    <n v="2.147727149311089"/>
    <n v="0"/>
    <s v="Task3     "/>
    <n v="3"/>
    <n v="1"/>
  </r>
  <r>
    <n v="1643"/>
    <x v="245"/>
    <n v="2.1014842928954889"/>
    <n v="0"/>
    <s v="Task3     "/>
    <n v="3"/>
    <n v="2"/>
  </r>
  <r>
    <n v="1306"/>
    <x v="246"/>
    <n v="2.0384335281524968"/>
    <n v="0"/>
    <s v="Task3     "/>
    <n v="3"/>
    <n v="1"/>
  </r>
  <r>
    <n v="1642"/>
    <x v="246"/>
    <n v="2.0110054742436749"/>
    <n v="0"/>
    <s v="Task3     "/>
    <n v="3"/>
    <n v="2"/>
  </r>
  <r>
    <n v="1305"/>
    <x v="247"/>
    <n v="2.0054312956625657"/>
    <n v="0"/>
    <s v="Task3     "/>
    <n v="3"/>
    <n v="1"/>
  </r>
  <r>
    <n v="1641"/>
    <x v="247"/>
    <n v="1.9690221796839344"/>
    <n v="0"/>
    <s v="Task3     "/>
    <n v="3"/>
    <n v="2"/>
  </r>
  <r>
    <n v="1304"/>
    <x v="248"/>
    <n v="1.9352672255043977"/>
    <n v="0"/>
    <s v="Task3     "/>
    <n v="3"/>
    <n v="1"/>
  </r>
  <r>
    <n v="1640"/>
    <x v="248"/>
    <n v="1.9226036190756739"/>
    <n v="0"/>
    <s v="Task3     "/>
    <n v="3"/>
    <n v="2"/>
  </r>
  <r>
    <n v="1303"/>
    <x v="249"/>
    <n v="1.918096604040721"/>
    <n v="0"/>
    <s v="Task3     "/>
    <n v="3"/>
    <n v="1"/>
  </r>
  <r>
    <n v="1639"/>
    <x v="249"/>
    <n v="1.9049210079073882"/>
    <n v="0"/>
    <s v="Task3     "/>
    <n v="3"/>
    <n v="2"/>
  </r>
  <r>
    <n v="1321"/>
    <x v="250"/>
    <n v="2.0357593824409292"/>
    <n v="0"/>
    <s v="Task3     "/>
    <n v="3"/>
    <n v="1"/>
  </r>
  <r>
    <n v="1657"/>
    <x v="250"/>
    <n v="1.9889698608722228"/>
    <n v="0"/>
    <s v="Task3     "/>
    <n v="3"/>
    <n v="2"/>
  </r>
  <r>
    <n v="1364"/>
    <x v="251"/>
    <n v="2.1312864632311057"/>
    <n v="0"/>
    <s v="Task3     "/>
    <n v="3"/>
    <n v="1"/>
  </r>
  <r>
    <n v="1700"/>
    <x v="251"/>
    <n v="2.0271552396950923"/>
    <n v="0"/>
    <s v="Task3     "/>
    <n v="3"/>
    <n v="2"/>
  </r>
  <r>
    <n v="1405"/>
    <x v="252"/>
    <n v="2.5853889203272455"/>
    <n v="0"/>
    <s v="Task3     "/>
    <n v="3"/>
    <n v="1"/>
  </r>
  <r>
    <n v="1741"/>
    <x v="252"/>
    <n v="2.5365759643934469"/>
    <n v="0"/>
    <s v="Task3     "/>
    <n v="3"/>
    <n v="2"/>
  </r>
  <r>
    <n v="1365"/>
    <x v="253"/>
    <n v="2.9139158010292023"/>
    <n v="0"/>
    <s v="Task3     "/>
    <n v="3"/>
    <n v="1"/>
  </r>
  <r>
    <n v="1701"/>
    <x v="253"/>
    <n v="2.753245985691918"/>
    <n v="0"/>
    <s v="Task3     "/>
    <n v="3"/>
    <n v="2"/>
  </r>
  <r>
    <n v="1424"/>
    <x v="254"/>
    <n v="3.2412085586489443"/>
    <n v="0"/>
    <s v="Task3     "/>
    <n v="3"/>
    <n v="1"/>
  </r>
  <r>
    <n v="1760"/>
    <x v="254"/>
    <n v="3.149142056186951"/>
    <n v="0"/>
    <s v="Task3     "/>
    <n v="3"/>
    <n v="2"/>
  </r>
  <r>
    <n v="1423"/>
    <x v="255"/>
    <n v="3.5254983089171015"/>
    <n v="0"/>
    <s v="Task3     "/>
    <n v="3"/>
    <n v="1"/>
  </r>
  <r>
    <n v="1759"/>
    <x v="255"/>
    <n v="3.3573389300041545"/>
    <n v="3.2393336296081543E-3"/>
    <s v="Task3     "/>
    <n v="3"/>
    <n v="2"/>
  </r>
  <r>
    <n v="1422"/>
    <x v="256"/>
    <n v="3.6822175408955671"/>
    <n v="6.795758062586095E-3"/>
    <s v="Task3     "/>
    <n v="3"/>
    <n v="1"/>
  </r>
  <r>
    <n v="1758"/>
    <x v="256"/>
    <n v="3.6740285391758429"/>
    <n v="5.0542950630187988E-3"/>
    <s v="Task3     "/>
    <n v="3"/>
    <n v="2"/>
  </r>
  <r>
    <n v="1421"/>
    <x v="257"/>
    <n v="3.7106042582721659"/>
    <n v="0"/>
    <s v="Task3     "/>
    <n v="3"/>
    <n v="1"/>
  </r>
  <r>
    <n v="1757"/>
    <x v="257"/>
    <n v="3.8054441134013448"/>
    <n v="5.3470045328140259E-2"/>
    <s v="Task3     "/>
    <n v="3"/>
    <n v="2"/>
  </r>
  <r>
    <n v="1420"/>
    <x v="258"/>
    <n v="3.7824345711399232"/>
    <n v="0.20118838015819804"/>
    <s v="Task3     "/>
    <n v="3"/>
    <n v="1"/>
  </r>
  <r>
    <n v="1756"/>
    <x v="258"/>
    <n v="3.9429400224439135"/>
    <n v="0.18126708269119263"/>
    <s v="Task3     "/>
    <n v="3"/>
    <n v="2"/>
  </r>
  <r>
    <n v="1419"/>
    <x v="259"/>
    <n v="3.7753138268623632"/>
    <n v="0.37438132465410245"/>
    <s v="Task3     "/>
    <n v="3"/>
    <n v="1"/>
  </r>
  <r>
    <n v="1755"/>
    <x v="259"/>
    <n v="3.9761232509047333"/>
    <n v="0.30373939871788025"/>
    <s v="Task3     "/>
    <n v="3"/>
    <n v="2"/>
  </r>
  <r>
    <n v="1418"/>
    <x v="260"/>
    <n v="3.6980807478281066"/>
    <n v="0.6706424583367202"/>
    <s v="Task3     "/>
    <n v="3"/>
    <n v="1"/>
  </r>
  <r>
    <n v="1754"/>
    <x v="260"/>
    <n v="3.9234678269155983"/>
    <n v="0.65074515342712402"/>
    <s v="Task3     "/>
    <n v="3"/>
    <n v="2"/>
  </r>
  <r>
    <n v="1417"/>
    <x v="261"/>
    <n v="3.6364866679883008"/>
    <n v="0.70862487707814292"/>
    <s v="Task3     "/>
    <n v="3"/>
    <n v="1"/>
  </r>
  <r>
    <n v="1753"/>
    <x v="261"/>
    <n v="3.8830584883813049"/>
    <n v="0.83844971656799316"/>
    <s v="Task3     "/>
    <n v="3"/>
    <n v="2"/>
  </r>
  <r>
    <n v="1416"/>
    <x v="262"/>
    <n v="3.7316303662981039"/>
    <n v="0.72075560131996841"/>
    <s v="Task3     "/>
    <n v="3"/>
    <n v="1"/>
  </r>
  <r>
    <n v="1752"/>
    <x v="262"/>
    <n v="3.8054205426607353"/>
    <n v="0.91863477230072021"/>
    <s v="Task3     "/>
    <n v="3"/>
    <n v="2"/>
  </r>
  <r>
    <n v="1415"/>
    <x v="263"/>
    <n v="3.704155935310359"/>
    <n v="0.69968537506614492"/>
    <s v="Task3     "/>
    <n v="3"/>
    <n v="1"/>
  </r>
  <r>
    <n v="1751"/>
    <x v="263"/>
    <n v="3.7906028310364612"/>
    <n v="0.84006869792938232"/>
    <s v="Task3     "/>
    <n v="3"/>
    <n v="2"/>
  </r>
  <r>
    <n v="1414"/>
    <x v="264"/>
    <n v="3.7818962999492736"/>
    <n v="0.75509553944682317"/>
    <s v="Task3     "/>
    <n v="3"/>
    <n v="1"/>
  </r>
  <r>
    <n v="1750"/>
    <x v="264"/>
    <n v="3.884957775041642"/>
    <n v="0.812142014503479"/>
    <s v="Task3     "/>
    <n v="3"/>
    <n v="2"/>
  </r>
  <r>
    <n v="1413"/>
    <x v="265"/>
    <n v="3.7481074477882226"/>
    <n v="0.74485683242064782"/>
    <s v="Task3     "/>
    <n v="3"/>
    <n v="1"/>
  </r>
  <r>
    <n v="1749"/>
    <x v="265"/>
    <n v="3.8361907386651048"/>
    <n v="0.74446088075637817"/>
    <s v="Task3     "/>
    <n v="3"/>
    <n v="2"/>
  </r>
  <r>
    <n v="1412"/>
    <x v="266"/>
    <n v="3.7175588411920013"/>
    <n v="0.58181648885406334"/>
    <s v="Task3     "/>
    <n v="3"/>
    <n v="1"/>
  </r>
  <r>
    <n v="1748"/>
    <x v="266"/>
    <n v="3.8627158053157786"/>
    <n v="0.60598242282867432"/>
    <s v="Task3     "/>
    <n v="3"/>
    <n v="2"/>
  </r>
  <r>
    <n v="1411"/>
    <x v="267"/>
    <n v="3.6799703737598044"/>
    <n v="0.57321189624862523"/>
    <s v="Task3     "/>
    <n v="3"/>
    <n v="1"/>
  </r>
  <r>
    <n v="1747"/>
    <x v="267"/>
    <n v="3.8132492618080351"/>
    <n v="0.4109855592250824"/>
    <s v="Task3     "/>
    <n v="3"/>
    <n v="2"/>
  </r>
  <r>
    <n v="1410"/>
    <x v="268"/>
    <n v="3.5604968504065089"/>
    <n v="0.37994950624995305"/>
    <s v="Task3     "/>
    <n v="3"/>
    <n v="1"/>
  </r>
  <r>
    <n v="1746"/>
    <x v="268"/>
    <n v="3.7055895368808689"/>
    <n v="0.50017803907394409"/>
    <s v="Task3     "/>
    <n v="3"/>
    <n v="2"/>
  </r>
  <r>
    <n v="1409"/>
    <x v="269"/>
    <n v="3.5770557156935632"/>
    <n v="0.23438531190405246"/>
    <s v="Task3     "/>
    <n v="3"/>
    <n v="1"/>
  </r>
  <r>
    <n v="1745"/>
    <x v="269"/>
    <n v="3.7296289460205685"/>
    <n v="0.28949892520904541"/>
    <s v="Task3     "/>
    <n v="3"/>
    <n v="2"/>
  </r>
  <r>
    <n v="1408"/>
    <x v="270"/>
    <n v="3.5887478117493847"/>
    <n v="0.10142501250427587"/>
    <s v="Task3     "/>
    <n v="3"/>
    <n v="1"/>
  </r>
  <r>
    <n v="1744"/>
    <x v="270"/>
    <n v="3.6940749002890256"/>
    <n v="0.14862802624702454"/>
    <s v="Task3     "/>
    <n v="3"/>
    <n v="2"/>
  </r>
  <r>
    <n v="1425"/>
    <x v="271"/>
    <n v="3.7361477367267417"/>
    <n v="8.8839998149590205E-3"/>
    <s v="Task3     "/>
    <n v="3"/>
    <n v="1"/>
  </r>
  <r>
    <n v="1761"/>
    <x v="271"/>
    <n v="3.8837103654433829"/>
    <n v="5.7510793209075928E-2"/>
    <s v="Task3     "/>
    <n v="3"/>
    <n v="2"/>
  </r>
  <r>
    <n v="1427"/>
    <x v="272"/>
    <n v="4.3091708824589716"/>
    <n v="0"/>
    <s v="Task3     "/>
    <n v="3"/>
    <n v="1"/>
  </r>
  <r>
    <n v="1763"/>
    <x v="272"/>
    <n v="4.2410713899602079"/>
    <n v="9.7717344760894775E-3"/>
    <s v="Task3     "/>
    <n v="3"/>
    <n v="2"/>
  </r>
  <r>
    <n v="1446"/>
    <x v="273"/>
    <n v="4.7569290818229701"/>
    <n v="0"/>
    <s v="Task3     "/>
    <n v="3"/>
    <n v="1"/>
  </r>
  <r>
    <n v="1782"/>
    <x v="273"/>
    <n v="4.5742327828198768"/>
    <n v="0"/>
    <s v="Task3     "/>
    <n v="3"/>
    <n v="2"/>
  </r>
  <r>
    <n v="1428"/>
    <x v="274"/>
    <n v="4.8787337577628342"/>
    <n v="0"/>
    <s v="Task3     "/>
    <n v="3"/>
    <n v="1"/>
  </r>
  <r>
    <n v="1764"/>
    <x v="274"/>
    <n v="4.7899356638601276"/>
    <n v="0"/>
    <s v="Task3     "/>
    <n v="3"/>
    <n v="2"/>
  </r>
  <r>
    <n v="1445"/>
    <x v="275"/>
    <n v="4.9850662952378713"/>
    <n v="0"/>
    <s v="Task3     "/>
    <n v="3"/>
    <n v="1"/>
  </r>
  <r>
    <n v="1781"/>
    <x v="275"/>
    <n v="4.87104340940631"/>
    <n v="0"/>
    <s v="Task3     "/>
    <n v="3"/>
    <n v="2"/>
  </r>
  <r>
    <n v="1444"/>
    <x v="276"/>
    <n v="4.7968384615476509"/>
    <n v="0"/>
    <s v="Task3     "/>
    <n v="3"/>
    <n v="1"/>
  </r>
  <r>
    <n v="1780"/>
    <x v="276"/>
    <n v="4.7407823226171875"/>
    <n v="3.853142261505127E-4"/>
    <s v="Task3     "/>
    <n v="3"/>
    <n v="2"/>
  </r>
  <r>
    <n v="1443"/>
    <x v="277"/>
    <n v="4.7526730383987807"/>
    <n v="0"/>
    <s v="Task3     "/>
    <n v="3"/>
    <n v="1"/>
  </r>
  <r>
    <n v="1779"/>
    <x v="277"/>
    <n v="4.658116175353836"/>
    <n v="0"/>
    <s v="Task3     "/>
    <n v="3"/>
    <n v="2"/>
  </r>
  <r>
    <n v="1442"/>
    <x v="278"/>
    <n v="4.4732555023604084"/>
    <n v="0"/>
    <s v="Task3     "/>
    <n v="3"/>
    <n v="1"/>
  </r>
  <r>
    <n v="1778"/>
    <x v="278"/>
    <n v="4.4238481757184545"/>
    <n v="9.2142820358276367E-4"/>
    <s v="Task3     "/>
    <n v="3"/>
    <n v="2"/>
  </r>
  <r>
    <n v="1441"/>
    <x v="279"/>
    <n v="4.3437045590764392"/>
    <n v="0"/>
    <s v="Task3     "/>
    <n v="3"/>
    <n v="1"/>
  </r>
  <r>
    <n v="1777"/>
    <x v="279"/>
    <n v="4.3488102804048552"/>
    <n v="5.5134296417236328E-6"/>
    <s v="Task3     "/>
    <n v="3"/>
    <n v="2"/>
  </r>
  <r>
    <n v="1440"/>
    <x v="280"/>
    <n v="4.0821234865932157"/>
    <n v="0"/>
    <s v="Task3     "/>
    <n v="3"/>
    <n v="1"/>
  </r>
  <r>
    <n v="1776"/>
    <x v="280"/>
    <n v="4.0431711738818237"/>
    <n v="5.0452351570129395E-4"/>
    <s v="Task3     "/>
    <n v="3"/>
    <n v="2"/>
  </r>
  <r>
    <n v="1439"/>
    <x v="281"/>
    <n v="3.9476334864474092"/>
    <n v="0"/>
    <s v="Task3     "/>
    <n v="3"/>
    <n v="1"/>
  </r>
  <r>
    <n v="1775"/>
    <x v="281"/>
    <n v="3.9526281898396798"/>
    <n v="9.1162323951721191E-4"/>
    <s v="Task3     "/>
    <n v="3"/>
    <n v="2"/>
  </r>
  <r>
    <n v="1438"/>
    <x v="282"/>
    <n v="3.617868095044348"/>
    <n v="0"/>
    <s v="Task3     "/>
    <n v="3"/>
    <n v="1"/>
  </r>
  <r>
    <n v="1774"/>
    <x v="282"/>
    <n v="3.6042309407593245"/>
    <n v="0"/>
    <s v="Task3     "/>
    <n v="3"/>
    <n v="2"/>
  </r>
  <r>
    <n v="1437"/>
    <x v="283"/>
    <n v="3.3243460819394066"/>
    <n v="0"/>
    <s v="Task3     "/>
    <n v="3"/>
    <n v="1"/>
  </r>
  <r>
    <n v="1773"/>
    <x v="283"/>
    <n v="3.3954625934246545"/>
    <n v="0"/>
    <s v="Task3     "/>
    <n v="3"/>
    <n v="2"/>
  </r>
  <r>
    <n v="1436"/>
    <x v="284"/>
    <n v="3.0110432038405195"/>
    <n v="0"/>
    <s v="Task3     "/>
    <n v="3"/>
    <n v="1"/>
  </r>
  <r>
    <n v="1772"/>
    <x v="284"/>
    <n v="3.1045408626723998"/>
    <n v="0"/>
    <s v="Task3     "/>
    <n v="3"/>
    <n v="2"/>
  </r>
  <r>
    <n v="1435"/>
    <x v="285"/>
    <n v="2.6665851547315511"/>
    <n v="0"/>
    <s v="Task3     "/>
    <n v="3"/>
    <n v="1"/>
  </r>
  <r>
    <n v="1771"/>
    <x v="285"/>
    <n v="2.8184386623510407"/>
    <n v="0"/>
    <s v="Task3     "/>
    <n v="3"/>
    <n v="2"/>
  </r>
  <r>
    <n v="1434"/>
    <x v="286"/>
    <n v="2.4702085909498694"/>
    <n v="0"/>
    <s v="Task3     "/>
    <n v="3"/>
    <n v="1"/>
  </r>
  <r>
    <n v="1770"/>
    <x v="286"/>
    <n v="2.5492531639208447"/>
    <n v="0"/>
    <s v="Task3     "/>
    <n v="3"/>
    <n v="2"/>
  </r>
  <r>
    <n v="1433"/>
    <x v="287"/>
    <n v="2.301914511401757"/>
    <n v="0"/>
    <s v="Task3     "/>
    <n v="3"/>
    <n v="1"/>
  </r>
  <r>
    <n v="1769"/>
    <x v="287"/>
    <n v="2.4394403626258372"/>
    <n v="0"/>
    <s v="Task3     "/>
    <n v="3"/>
    <n v="2"/>
  </r>
  <r>
    <n v="1432"/>
    <x v="288"/>
    <n v="2.5362111814693584"/>
    <n v="0"/>
    <s v="Task3     "/>
    <n v="3"/>
    <n v="1"/>
  </r>
  <r>
    <n v="1768"/>
    <x v="288"/>
    <n v="2.6548334445612842"/>
    <n v="0"/>
    <s v="Task3     "/>
    <n v="3"/>
    <n v="2"/>
  </r>
  <r>
    <n v="1431"/>
    <x v="289"/>
    <n v="2.4801101130044874"/>
    <n v="0"/>
    <s v="Task3     "/>
    <n v="3"/>
    <n v="1"/>
  </r>
  <r>
    <n v="1767"/>
    <x v="289"/>
    <n v="2.5559578782043926"/>
    <n v="0"/>
    <s v="Task3     "/>
    <n v="3"/>
    <n v="2"/>
  </r>
  <r>
    <n v="1430"/>
    <x v="290"/>
    <n v="2.3137344861175295"/>
    <n v="0"/>
    <s v="Task3     "/>
    <n v="3"/>
    <n v="1"/>
  </r>
  <r>
    <n v="1766"/>
    <x v="290"/>
    <n v="2.3323281094019594"/>
    <n v="0"/>
    <s v="Task3     "/>
    <n v="3"/>
    <n v="2"/>
  </r>
  <r>
    <n v="1429"/>
    <x v="291"/>
    <n v="2.2450869876822912"/>
    <n v="0"/>
    <s v="Task3     "/>
    <n v="3"/>
    <n v="1"/>
  </r>
  <r>
    <n v="1765"/>
    <x v="291"/>
    <n v="2.2659780159479368"/>
    <n v="0"/>
    <s v="Task3     "/>
    <n v="3"/>
    <n v="2"/>
  </r>
  <r>
    <n v="1407"/>
    <x v="292"/>
    <n v="2.1782724113501661"/>
    <n v="0"/>
    <s v="Task3     "/>
    <n v="3"/>
    <n v="1"/>
  </r>
  <r>
    <n v="1743"/>
    <x v="292"/>
    <n v="2.1504552342857068"/>
    <n v="0"/>
    <s v="Task3     "/>
    <n v="3"/>
    <n v="2"/>
  </r>
  <r>
    <n v="1426"/>
    <x v="293"/>
    <n v="2.1315284078170791"/>
    <n v="0"/>
    <s v="Task3     "/>
    <n v="3"/>
    <n v="1"/>
  </r>
  <r>
    <n v="1762"/>
    <x v="293"/>
    <n v="2.1042429216020788"/>
    <n v="0"/>
    <s v="Task3     "/>
    <n v="3"/>
    <n v="2"/>
  </r>
  <r>
    <n v="1406"/>
    <x v="294"/>
    <n v="2.0330191976585206"/>
    <n v="0"/>
    <s v="Task3     "/>
    <n v="3"/>
    <n v="1"/>
  </r>
  <r>
    <n v="1742"/>
    <x v="294"/>
    <n v="1.9869124955976796"/>
    <n v="0"/>
    <s v="Task3     "/>
    <n v="3"/>
    <n v="2"/>
  </r>
  <r>
    <n v="1384"/>
    <x v="295"/>
    <n v="1.9991182350220806"/>
    <n v="0"/>
    <s v="Task3     "/>
    <n v="3"/>
    <n v="1"/>
  </r>
  <r>
    <n v="1720"/>
    <x v="295"/>
    <n v="1.9545854288739775"/>
    <n v="0"/>
    <s v="Task3     "/>
    <n v="3"/>
    <n v="2"/>
  </r>
  <r>
    <n v="1382"/>
    <x v="296"/>
    <n v="1.9117281293084505"/>
    <n v="0"/>
    <s v="Task3     "/>
    <n v="3"/>
    <n v="1"/>
  </r>
  <r>
    <n v="1718"/>
    <x v="296"/>
    <n v="1.9103896267349358"/>
    <n v="0"/>
    <s v="Task3     "/>
    <n v="3"/>
    <n v="2"/>
  </r>
  <r>
    <n v="1381"/>
    <x v="297"/>
    <n v="1.8936587776982636"/>
    <n v="0"/>
    <s v="Task3     "/>
    <n v="3"/>
    <n v="1"/>
  </r>
  <r>
    <n v="1717"/>
    <x v="297"/>
    <n v="1.8970237780919232"/>
    <n v="0"/>
    <s v="Task3     "/>
    <n v="3"/>
    <n v="2"/>
  </r>
  <r>
    <n v="1380"/>
    <x v="298"/>
    <n v="1.9984724533568188"/>
    <n v="0"/>
    <s v="Task3     "/>
    <n v="3"/>
    <n v="1"/>
  </r>
  <r>
    <n v="1716"/>
    <x v="298"/>
    <n v="1.9821846471681202"/>
    <n v="0"/>
    <s v="Task3     "/>
    <n v="3"/>
    <n v="2"/>
  </r>
  <r>
    <n v="1379"/>
    <x v="299"/>
    <n v="2.1002424887041977"/>
    <n v="0"/>
    <s v="Task3     "/>
    <n v="3"/>
    <n v="1"/>
  </r>
  <r>
    <n v="1715"/>
    <x v="299"/>
    <n v="2.0196261050903797"/>
    <n v="0"/>
    <s v="Task3     "/>
    <n v="3"/>
    <n v="2"/>
  </r>
  <r>
    <n v="1378"/>
    <x v="300"/>
    <n v="2.4476923654562235"/>
    <n v="0"/>
    <s v="Task3     "/>
    <n v="3"/>
    <n v="1"/>
  </r>
  <r>
    <n v="1714"/>
    <x v="300"/>
    <n v="2.4081157481298567"/>
    <n v="0"/>
    <s v="Task3     "/>
    <n v="3"/>
    <n v="2"/>
  </r>
  <r>
    <n v="1377"/>
    <x v="301"/>
    <n v="2.6937382457734924"/>
    <n v="0"/>
    <s v="Task3     "/>
    <n v="3"/>
    <n v="1"/>
  </r>
  <r>
    <n v="1713"/>
    <x v="301"/>
    <n v="2.5908784271402161"/>
    <n v="0"/>
    <s v="Task3     "/>
    <n v="3"/>
    <n v="2"/>
  </r>
  <r>
    <n v="1376"/>
    <x v="302"/>
    <n v="3.1168001167517034"/>
    <n v="0"/>
    <s v="Task3     "/>
    <n v="3"/>
    <n v="1"/>
  </r>
  <r>
    <n v="1712"/>
    <x v="302"/>
    <n v="2.9264933127670267"/>
    <n v="0"/>
    <s v="Task3     "/>
    <n v="3"/>
    <n v="2"/>
  </r>
  <r>
    <n v="1375"/>
    <x v="303"/>
    <n v="3.3789007897199927"/>
    <n v="0"/>
    <s v="Task3     "/>
    <n v="3"/>
    <n v="1"/>
  </r>
  <r>
    <n v="1711"/>
    <x v="303"/>
    <n v="3.1378251070369267"/>
    <n v="2.4389028549194336E-3"/>
    <s v="Task3     "/>
    <n v="3"/>
    <n v="2"/>
  </r>
  <r>
    <n v="1374"/>
    <x v="304"/>
    <n v="3.637367223869401"/>
    <n v="8.9657871918405393E-3"/>
    <s v="Task3     "/>
    <n v="3"/>
    <n v="1"/>
  </r>
  <r>
    <n v="1710"/>
    <x v="304"/>
    <n v="3.5916716247434803"/>
    <n v="0"/>
    <s v="Task3     "/>
    <n v="3"/>
    <n v="2"/>
  </r>
  <r>
    <n v="1373"/>
    <x v="305"/>
    <n v="3.6642302915306249"/>
    <n v="0"/>
    <s v="Task3     "/>
    <n v="3"/>
    <n v="1"/>
  </r>
  <r>
    <n v="1709"/>
    <x v="305"/>
    <n v="3.745563790034915"/>
    <n v="4.3983608484268188E-2"/>
    <s v="Task3     "/>
    <n v="3"/>
    <n v="2"/>
  </r>
  <r>
    <n v="1372"/>
    <x v="306"/>
    <n v="3.8831907197954019"/>
    <n v="0.17409045543327759"/>
    <s v="Task3     "/>
    <n v="3"/>
    <n v="1"/>
  </r>
  <r>
    <n v="1708"/>
    <x v="306"/>
    <n v="4.0062604512802462"/>
    <n v="0.12346845865249634"/>
    <s v="Task3     "/>
    <n v="3"/>
    <n v="2"/>
  </r>
  <r>
    <n v="1371"/>
    <x v="307"/>
    <n v="3.8759307036843911"/>
    <n v="0.26646108872816587"/>
    <s v="Task3     "/>
    <n v="3"/>
    <n v="1"/>
  </r>
  <r>
    <n v="1707"/>
    <x v="307"/>
    <n v="4.0270104547173169"/>
    <n v="0.22242537140846252"/>
    <s v="Task3     "/>
    <n v="3"/>
    <n v="2"/>
  </r>
  <r>
    <n v="1370"/>
    <x v="308"/>
    <n v="3.9601164458007507"/>
    <n v="0.50131094641421359"/>
    <s v="Task3     "/>
    <n v="3"/>
    <n v="1"/>
  </r>
  <r>
    <n v="1706"/>
    <x v="308"/>
    <n v="4.0155442920950133"/>
    <n v="0.37629824876785278"/>
    <s v="Task3     "/>
    <n v="3"/>
    <n v="2"/>
  </r>
  <r>
    <n v="1369"/>
    <x v="309"/>
    <n v="3.9049685404036794"/>
    <n v="0.52837230815546954"/>
    <s v="Task3     "/>
    <n v="3"/>
    <n v="1"/>
  </r>
  <r>
    <n v="1705"/>
    <x v="309"/>
    <n v="4.0176707348420653"/>
    <n v="0.42115646600723267"/>
    <s v="Task3     "/>
    <n v="3"/>
    <n v="2"/>
  </r>
  <r>
    <n v="1368"/>
    <x v="310"/>
    <n v="3.9771299822843922"/>
    <n v="0.73470170024580395"/>
    <s v="Task3     "/>
    <n v="3"/>
    <n v="1"/>
  </r>
  <r>
    <n v="1704"/>
    <x v="310"/>
    <n v="3.8565929649037605"/>
    <n v="0.71813428401947021"/>
    <s v="Task3     "/>
    <n v="3"/>
    <n v="2"/>
  </r>
  <r>
    <n v="1367"/>
    <x v="311"/>
    <n v="3.9530380178928755"/>
    <n v="0.70221229300202759"/>
    <s v="Task3     "/>
    <n v="3"/>
    <n v="1"/>
  </r>
  <r>
    <n v="1703"/>
    <x v="311"/>
    <n v="3.811392370207098"/>
    <n v="0.75246733427047729"/>
    <s v="Task3     "/>
    <n v="3"/>
    <n v="2"/>
  </r>
  <r>
    <n v="1366"/>
    <x v="312"/>
    <n v="4.0965963334613553"/>
    <n v="0.66585186409305586"/>
    <s v="Task3     "/>
    <n v="3"/>
    <n v="1"/>
  </r>
  <r>
    <n v="1702"/>
    <x v="312"/>
    <n v="3.9869689166783737"/>
    <n v="0.61337560415267944"/>
    <s v="Task3     "/>
    <n v="3"/>
    <n v="2"/>
  </r>
  <r>
    <n v="1383"/>
    <x v="313"/>
    <n v="4.0588477648130761"/>
    <n v="0.65205204517526438"/>
    <s v="Task3     "/>
    <n v="3"/>
    <n v="1"/>
  </r>
  <r>
    <n v="1719"/>
    <x v="313"/>
    <n v="3.979771031889316"/>
    <n v="0.59698081016540527"/>
    <s v="Task3     "/>
    <n v="3"/>
    <n v="2"/>
  </r>
  <r>
    <n v="1385"/>
    <x v="314"/>
    <n v="4.0055143605718042"/>
    <n v="0.38977754629855121"/>
    <s v="Task3     "/>
    <n v="3"/>
    <n v="1"/>
  </r>
  <r>
    <n v="1721"/>
    <x v="314"/>
    <n v="3.9542954820055023"/>
    <n v="0.3291858434677124"/>
    <s v="Task3     "/>
    <n v="3"/>
    <n v="2"/>
  </r>
  <r>
    <n v="1404"/>
    <x v="315"/>
    <n v="3.9743893095622971"/>
    <n v="0.33505304685858539"/>
    <s v="Task3     "/>
    <n v="3"/>
    <n v="1"/>
  </r>
  <r>
    <n v="1740"/>
    <x v="315"/>
    <n v="3.9693759210326185"/>
    <n v="0.22288399934768677"/>
    <s v="Task3     "/>
    <n v="3"/>
    <n v="2"/>
  </r>
  <r>
    <n v="1386"/>
    <x v="316"/>
    <n v="3.6365032858389759"/>
    <n v="0.21360809852132984"/>
    <s v="Task3     "/>
    <n v="3"/>
    <n v="1"/>
  </r>
  <r>
    <n v="1722"/>
    <x v="316"/>
    <n v="3.7289373473497593"/>
    <n v="0.23853316903114319"/>
    <s v="Task3     "/>
    <n v="3"/>
    <n v="2"/>
  </r>
  <r>
    <n v="1403"/>
    <x v="317"/>
    <n v="3.652720521858722"/>
    <n v="0.16345979383543213"/>
    <s v="Task3     "/>
    <n v="3"/>
    <n v="1"/>
  </r>
  <r>
    <n v="1739"/>
    <x v="317"/>
    <n v="3.7609457665633532"/>
    <n v="0.1730673611164093"/>
    <s v="Task3     "/>
    <n v="3"/>
    <n v="2"/>
  </r>
  <r>
    <n v="1402"/>
    <x v="318"/>
    <n v="3.6378316916450757"/>
    <n v="2.6877265842208578E-2"/>
    <s v="Task3     "/>
    <n v="3"/>
    <n v="1"/>
  </r>
  <r>
    <n v="1738"/>
    <x v="318"/>
    <n v="3.6310427288324054"/>
    <n v="3.4089386463165283E-2"/>
    <s v="Task3     "/>
    <n v="3"/>
    <n v="2"/>
  </r>
  <r>
    <n v="1401"/>
    <x v="319"/>
    <n v="3.7667281589590473"/>
    <n v="8.0118588080802106E-3"/>
    <s v="Task3     "/>
    <n v="3"/>
    <n v="1"/>
  </r>
  <r>
    <n v="1737"/>
    <x v="319"/>
    <n v="3.8302514811450252"/>
    <n v="0"/>
    <s v="Task3     "/>
    <n v="3"/>
    <n v="2"/>
  </r>
  <r>
    <n v="1400"/>
    <x v="320"/>
    <n v="4.2524211971819641"/>
    <n v="0"/>
    <s v="Task3     "/>
    <n v="3"/>
    <n v="1"/>
  </r>
  <r>
    <n v="1736"/>
    <x v="320"/>
    <n v="4.1316535524012163"/>
    <n v="1.6782522201538086E-2"/>
    <s v="Task3     "/>
    <n v="3"/>
    <n v="2"/>
  </r>
  <r>
    <n v="1399"/>
    <x v="321"/>
    <n v="4.6467608125095188"/>
    <n v="0"/>
    <s v="Task3     "/>
    <n v="3"/>
    <n v="1"/>
  </r>
  <r>
    <n v="1735"/>
    <x v="321"/>
    <n v="4.5329145338153616"/>
    <n v="0"/>
    <s v="Task3     "/>
    <n v="3"/>
    <n v="2"/>
  </r>
  <r>
    <n v="1398"/>
    <x v="322"/>
    <n v="4.7598182656253805"/>
    <n v="0"/>
    <s v="Task3     "/>
    <n v="3"/>
    <n v="1"/>
  </r>
  <r>
    <n v="1734"/>
    <x v="322"/>
    <n v="4.7125301500347518"/>
    <n v="1.4793872833251953E-4"/>
    <s v="Task3     "/>
    <n v="3"/>
    <n v="2"/>
  </r>
  <r>
    <n v="1397"/>
    <x v="323"/>
    <n v="4.8692180448723956"/>
    <n v="0"/>
    <s v="Task3     "/>
    <n v="3"/>
    <n v="1"/>
  </r>
  <r>
    <n v="1733"/>
    <x v="323"/>
    <n v="4.6443710655473982"/>
    <n v="0"/>
    <s v="Task3     "/>
    <n v="3"/>
    <n v="2"/>
  </r>
  <r>
    <n v="1396"/>
    <x v="324"/>
    <n v="4.6883418182605761"/>
    <n v="0"/>
    <s v="Task3     "/>
    <n v="3"/>
    <n v="1"/>
  </r>
  <r>
    <n v="1732"/>
    <x v="324"/>
    <n v="4.6516414930967738"/>
    <n v="1.2961626052856445E-3"/>
    <s v="Task3     "/>
    <n v="3"/>
    <n v="2"/>
  </r>
  <r>
    <n v="1395"/>
    <x v="325"/>
    <n v="4.6770100583685315"/>
    <n v="0"/>
    <s v="Task3     "/>
    <n v="3"/>
    <n v="1"/>
  </r>
  <r>
    <n v="1731"/>
    <x v="325"/>
    <n v="4.577457813339457"/>
    <n v="0"/>
    <s v="Task3     "/>
    <n v="3"/>
    <n v="2"/>
  </r>
  <r>
    <n v="1394"/>
    <x v="326"/>
    <n v="4.3130424952326463"/>
    <n v="0"/>
    <s v="Task3     "/>
    <n v="3"/>
    <n v="1"/>
  </r>
  <r>
    <n v="1730"/>
    <x v="326"/>
    <n v="4.3054460500603202"/>
    <n v="0"/>
    <s v="Task3     "/>
    <n v="3"/>
    <n v="2"/>
  </r>
  <r>
    <n v="1393"/>
    <x v="327"/>
    <n v="4.2374252214024404"/>
    <n v="0"/>
    <s v="Task3     "/>
    <n v="3"/>
    <n v="1"/>
  </r>
  <r>
    <n v="1729"/>
    <x v="327"/>
    <n v="4.2257621813659298"/>
    <n v="0"/>
    <s v="Task3     "/>
    <n v="3"/>
    <n v="2"/>
  </r>
  <r>
    <n v="1392"/>
    <x v="328"/>
    <n v="3.9264351909946344"/>
    <n v="0"/>
    <s v="Task3     "/>
    <n v="3"/>
    <n v="1"/>
  </r>
  <r>
    <n v="1728"/>
    <x v="328"/>
    <n v="3.9431931993481752"/>
    <n v="0"/>
    <s v="Task3     "/>
    <n v="3"/>
    <n v="2"/>
  </r>
  <r>
    <n v="1391"/>
    <x v="329"/>
    <n v="3.8167883824077435"/>
    <n v="0"/>
    <s v="Task3     "/>
    <n v="3"/>
    <n v="1"/>
  </r>
  <r>
    <n v="1727"/>
    <x v="329"/>
    <n v="3.8208322247706294"/>
    <n v="0"/>
    <s v="Task3     "/>
    <n v="3"/>
    <n v="2"/>
  </r>
  <r>
    <n v="1390"/>
    <x v="330"/>
    <n v="3.5813532899783267"/>
    <n v="0"/>
    <s v="Task3     "/>
    <n v="3"/>
    <n v="1"/>
  </r>
  <r>
    <n v="1726"/>
    <x v="330"/>
    <n v="3.5708830395107758"/>
    <n v="0"/>
    <s v="Task3     "/>
    <n v="3"/>
    <n v="2"/>
  </r>
  <r>
    <n v="1389"/>
    <x v="331"/>
    <n v="3.3011807240282502"/>
    <n v="0"/>
    <s v="Task3     "/>
    <n v="3"/>
    <n v="1"/>
  </r>
  <r>
    <n v="1725"/>
    <x v="331"/>
    <n v="3.3940945964984355"/>
    <n v="0"/>
    <s v="Task3     "/>
    <n v="3"/>
    <n v="2"/>
  </r>
  <r>
    <n v="1388"/>
    <x v="332"/>
    <n v="3.0397649113223433"/>
    <n v="0"/>
    <s v="Task3     "/>
    <n v="3"/>
    <n v="1"/>
  </r>
  <r>
    <n v="1724"/>
    <x v="332"/>
    <n v="3.0656803863255409"/>
    <n v="0"/>
    <s v="Task3     "/>
    <n v="3"/>
    <n v="2"/>
  </r>
  <r>
    <n v="1387"/>
    <x v="333"/>
    <n v="2.6874902027806566"/>
    <n v="0"/>
    <s v="Task3     "/>
    <n v="3"/>
    <n v="1"/>
  </r>
  <r>
    <n v="1723"/>
    <x v="333"/>
    <n v="2.8177514425754615"/>
    <n v="0"/>
    <s v="Task3     "/>
    <n v="3"/>
    <n v="2"/>
  </r>
  <r>
    <n v="1605"/>
    <x v="334"/>
    <n v="2.5125666643957381"/>
    <n v="0"/>
    <s v="Task3     "/>
    <n v="3"/>
    <n v="1"/>
  </r>
  <r>
    <n v="1941"/>
    <x v="334"/>
    <n v="2.5352566626781941"/>
    <n v="0"/>
    <s v="Task3     "/>
    <n v="3"/>
    <n v="2"/>
  </r>
  <r>
    <n v="1616"/>
    <x v="335"/>
    <n v="2.3378510757484925"/>
    <n v="0"/>
    <s v="Task3     "/>
    <n v="3"/>
    <n v="1"/>
  </r>
  <r>
    <n v="1952"/>
    <x v="335"/>
    <n v="2.433559913680035"/>
    <n v="0"/>
    <s v="Task3     "/>
    <n v="3"/>
    <n v="2"/>
  </r>
  <r>
    <m/>
    <x v="336"/>
    <m/>
    <m/>
    <m/>
    <m/>
    <m/>
  </r>
  <r>
    <m/>
    <x v="33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B62D7-939A-41D8-B8B6-C66578C9B62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342" firstHeaderRow="1" firstDataRow="2" firstDataCol="1"/>
  <pivotFields count="7">
    <pivotField compact="0" outline="0" showAll="0"/>
    <pivotField axis="axisRow" compact="0" outline="0" showAll="0">
      <items count="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ForecastPV" fld="3" subtotal="max" baseField="1" baseItem="0"/>
    <dataField name="Max of ForecastDemandMW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B12D35-5A5E-4C13-A605-1A85F959CFEB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ateTimeUTC" tableColumnId="2"/>
      <queryTableField id="3" name="ForecastDemandMW" tableColumnId="3"/>
      <queryTableField id="4" name="ForecastPV" tableColumnId="4"/>
      <queryTableField id="5" name="taskName" tableColumnId="5"/>
      <queryTableField id="6" name="task" tableColumnId="6"/>
      <queryTableField id="7" name="runID" tableColumnId="7"/>
      <queryTableField id="8" name="runTimeStamp" tableColumnId="8"/>
      <queryTableField id="9" name="PVForecastModelName" tableColumnId="9"/>
      <queryTableField id="10" name="DemandForecastModelName" tableColumnId="10"/>
      <queryTableField id="11" name="PVModelGUID" tableColumnId="11"/>
      <queryTableField id="12" name="DemandModelGUI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50CD9-D522-4BBC-82AB-BF6C5201C026}" name="_21FORECASTOutputsByTaskRun" displayName="_21FORECASTOutputsByTaskRun" ref="A1:L673" tableType="queryTable" totalsRowShown="0">
  <autoFilter ref="A1:L673" xr:uid="{40A5D093-FDF2-45EA-8991-446E9E6CCDCB}"/>
  <sortState xmlns:xlrd2="http://schemas.microsoft.com/office/spreadsheetml/2017/richdata2" ref="A2:L673">
    <sortCondition ref="B1:B673"/>
  </sortState>
  <tableColumns count="12">
    <tableColumn id="1" xr3:uid="{6D460356-E797-4AA1-951E-3C72C022000E}" uniqueName="1" name="id" queryTableFieldId="1"/>
    <tableColumn id="2" xr3:uid="{9EDEE696-F4AD-40F7-A832-7DA2D52CB5F0}" uniqueName="2" name="dateTimeUTC" queryTableFieldId="2" dataDxfId="6"/>
    <tableColumn id="3" xr3:uid="{77CD374E-E611-4837-979D-B3D469CA4893}" uniqueName="3" name="ForecastDemandMW" queryTableFieldId="3"/>
    <tableColumn id="4" xr3:uid="{FE2C2827-5720-4222-AF5D-169F406C8CE2}" uniqueName="4" name="ForecastPV" queryTableFieldId="4"/>
    <tableColumn id="5" xr3:uid="{AF08DC81-3E20-4B04-A05E-DDC11C1949E6}" uniqueName="5" name="taskName" queryTableFieldId="5" dataDxfId="5"/>
    <tableColumn id="6" xr3:uid="{4FD7BE23-CF0A-4E42-A540-5E829B2DC7C8}" uniqueName="6" name="task" queryTableFieldId="6"/>
    <tableColumn id="7" xr3:uid="{C2AA651B-4E1F-43E9-B3DA-12557A0BA6A9}" uniqueName="7" name="runID" queryTableFieldId="7"/>
    <tableColumn id="8" xr3:uid="{D645660F-25ED-495D-8DCD-3928D6EC0415}" uniqueName="8" name="runTimeStamp" queryTableFieldId="8" dataDxfId="4"/>
    <tableColumn id="9" xr3:uid="{52B670AD-5D42-44F5-B3E9-74488344A128}" uniqueName="9" name="PVForecastModelName" queryTableFieldId="9" dataDxfId="3"/>
    <tableColumn id="10" xr3:uid="{EE5658B3-49C9-4689-B305-CF190BC6BF5A}" uniqueName="10" name="DemandForecastModelName" queryTableFieldId="10" dataDxfId="2"/>
    <tableColumn id="11" xr3:uid="{D044656A-844F-49E3-A2D7-5DEDA0D332B7}" uniqueName="11" name="PVModelGUID" queryTableFieldId="11" dataDxfId="1"/>
    <tableColumn id="12" xr3:uid="{095252A9-8D5F-4027-9062-02C8E7F07D79}" uniqueName="12" name="DemandModelGUI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zoomScale="70" zoomScaleNormal="70" workbookViewId="0">
      <pane ySplit="14" topLeftCell="A15" activePane="bottomLeft" state="frozen"/>
      <selection pane="bottomLeft" activeCell="R27" sqref="R27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664062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3320312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6640625" style="5" customWidth="1"/>
    <col min="16" max="16" width="21.33203125" customWidth="1"/>
    <col min="17" max="17" width="20" bestFit="1" customWidth="1"/>
    <col min="18" max="18" width="12.5546875" bestFit="1" customWidth="1"/>
    <col min="19" max="19" width="13.664062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33203125" customWidth="1"/>
    <col min="25" max="25" width="10.6640625" customWidth="1"/>
  </cols>
  <sheetData>
    <row r="1" spans="1:18" ht="14.4" customHeight="1" outlineLevel="1" x14ac:dyDescent="0.3">
      <c r="A1" s="46"/>
      <c r="B1" s="44"/>
      <c r="C1" s="45"/>
      <c r="D1" s="45"/>
      <c r="E1" s="45"/>
      <c r="F1" s="45"/>
      <c r="G1" s="45"/>
      <c r="H1" s="45"/>
      <c r="I1" s="45"/>
      <c r="J1" s="45"/>
      <c r="K1" s="45"/>
      <c r="L1" s="169" t="s">
        <v>21</v>
      </c>
      <c r="M1" s="33" t="s">
        <v>17</v>
      </c>
      <c r="N1" s="33" t="s">
        <v>18</v>
      </c>
      <c r="O1" s="33" t="s">
        <v>25</v>
      </c>
      <c r="P1" s="50"/>
      <c r="Q1" s="50"/>
      <c r="R1" s="50"/>
    </row>
    <row r="2" spans="1:18" outlineLevel="1" x14ac:dyDescent="0.3">
      <c r="A2" s="46"/>
      <c r="B2" s="33" t="s">
        <v>8</v>
      </c>
      <c r="C2" s="33" t="s">
        <v>10</v>
      </c>
      <c r="D2" s="33" t="s">
        <v>11</v>
      </c>
      <c r="E2" s="33" t="s">
        <v>22</v>
      </c>
      <c r="F2" s="33" t="s">
        <v>23</v>
      </c>
      <c r="G2" s="33" t="s">
        <v>29</v>
      </c>
      <c r="H2" s="33" t="s">
        <v>12</v>
      </c>
      <c r="I2" s="33" t="s">
        <v>13</v>
      </c>
      <c r="J2" s="33" t="s">
        <v>19</v>
      </c>
      <c r="K2" s="33" t="s">
        <v>20</v>
      </c>
      <c r="L2" s="170"/>
      <c r="M2" s="33" t="s">
        <v>15</v>
      </c>
      <c r="N2" s="33" t="s">
        <v>16</v>
      </c>
      <c r="O2" s="33" t="s">
        <v>24</v>
      </c>
      <c r="P2" s="33" t="s">
        <v>53</v>
      </c>
      <c r="Q2" s="33" t="s">
        <v>54</v>
      </c>
      <c r="R2" s="33" t="s">
        <v>56</v>
      </c>
    </row>
    <row r="3" spans="1:18" outlineLevel="1" x14ac:dyDescent="0.3">
      <c r="A3" s="46"/>
      <c r="B3" s="36">
        <v>1</v>
      </c>
      <c r="C3" s="135">
        <f>MAX(peakd1)</f>
        <v>5.0761074968319289</v>
      </c>
      <c r="D3" s="136">
        <f>(SUM(peakd1)*(VLOOKUP(B3,$B$3:$R$9,17,FALSE)+1)-12)/COUNTA(peakd1)</f>
        <v>3.7159132426610957</v>
      </c>
      <c r="E3" s="137">
        <v>6.66</v>
      </c>
      <c r="F3" s="136">
        <v>0</v>
      </c>
      <c r="G3" s="135">
        <f>MAX(peakd1)+5</f>
        <v>10.076107496831929</v>
      </c>
      <c r="H3" s="138">
        <f>MAX(newPeakd1)</f>
        <v>3.5192017512182505</v>
      </c>
      <c r="I3" s="138">
        <f>SUM(chargingSolard1)</f>
        <v>1.8088823902588231</v>
      </c>
      <c r="J3" s="135">
        <f>SUM(F26:F45)</f>
        <v>1.8088823902588231</v>
      </c>
      <c r="K3" s="34">
        <f t="shared" ref="K3:K9" si="0">12-J3</f>
        <v>10.191117609741177</v>
      </c>
      <c r="L3" s="139">
        <f t="shared" ref="L3:L9" si="1">(StartPeakd1-H3)/StartPeakd1</f>
        <v>0.30671252462351623</v>
      </c>
      <c r="M3" s="139">
        <f>J3/12</f>
        <v>0.15074019918823525</v>
      </c>
      <c r="N3" s="139">
        <f>K3/12</f>
        <v>0.84925980081176478</v>
      </c>
      <c r="O3" s="34">
        <f>L3*((M3*3)+(N3*1))</f>
        <v>0.39918033873406694</v>
      </c>
      <c r="P3" s="37">
        <v>0</v>
      </c>
      <c r="Q3" s="56">
        <v>2.25</v>
      </c>
      <c r="R3" s="132">
        <v>0.05</v>
      </c>
    </row>
    <row r="4" spans="1:18" outlineLevel="1" x14ac:dyDescent="0.3">
      <c r="A4" s="46"/>
      <c r="B4" s="36">
        <v>2</v>
      </c>
      <c r="C4" s="135">
        <f>MAX(peakd2)</f>
        <v>4.9604972443572564</v>
      </c>
      <c r="D4" s="136">
        <f>(SUM(peakd2)*(VLOOKUP(B4,$B$3:$R$9,17,FALSE)+1)-12)/COUNTA(peakd2)</f>
        <v>3.6153715775995363</v>
      </c>
      <c r="E4" s="137">
        <v>2.85</v>
      </c>
      <c r="F4" s="136">
        <v>0.04</v>
      </c>
      <c r="G4" s="135">
        <f>MAX(peakd2)+5</f>
        <v>9.9604972443572564</v>
      </c>
      <c r="H4" s="138">
        <f>MAX(newPeakd2)</f>
        <v>3.4235611502104821</v>
      </c>
      <c r="I4" s="138">
        <f>SUM(chargingSolard2)</f>
        <v>4.2213444470916368</v>
      </c>
      <c r="J4" s="135">
        <f>SUM(F80:F93)</f>
        <v>4.2149825155292131</v>
      </c>
      <c r="K4" s="34">
        <f t="shared" si="0"/>
        <v>7.7850174844707869</v>
      </c>
      <c r="L4" s="139">
        <f t="shared" si="1"/>
        <v>0.32555385157875882</v>
      </c>
      <c r="M4" s="139">
        <f t="shared" ref="M4:M9" si="2">J4/12</f>
        <v>0.35124854296076774</v>
      </c>
      <c r="N4" s="139">
        <f t="shared" ref="N4:N9" si="3">K4/12</f>
        <v>0.6487514570392322</v>
      </c>
      <c r="O4" s="34">
        <f t="shared" ref="O4:O9" si="4">L4*((M4*3)+(N4*1))</f>
        <v>0.55425448362336893</v>
      </c>
      <c r="P4" s="37">
        <v>0</v>
      </c>
      <c r="Q4" s="56">
        <v>2.25</v>
      </c>
      <c r="R4" s="132">
        <v>0.05</v>
      </c>
    </row>
    <row r="5" spans="1:18" outlineLevel="1" x14ac:dyDescent="0.3">
      <c r="A5" s="46"/>
      <c r="B5" s="36">
        <v>3</v>
      </c>
      <c r="C5" s="135">
        <f>MAX(peakd3)</f>
        <v>5.07277180207792</v>
      </c>
      <c r="D5" s="136">
        <f>((SUM(peakd3)*(VLOOKUP(B5,$B$3:$R$9,17,FALSE)+1)-12)/COUNTA(peakd3))</f>
        <v>3.6958693577930619</v>
      </c>
      <c r="E5" s="137">
        <v>2.1</v>
      </c>
      <c r="F5" s="136">
        <v>1E-4</v>
      </c>
      <c r="G5" s="135">
        <f>MAX(peakd3)+5</f>
        <v>10.07277180207792</v>
      </c>
      <c r="H5" s="138">
        <f>MAX(newPeakd3)</f>
        <v>3.5015613861621637</v>
      </c>
      <c r="I5" s="138">
        <f>SUM(chargingSolard3)</f>
        <v>5.804915319010524</v>
      </c>
      <c r="J5" s="150">
        <f>SUM(F121:F141)</f>
        <v>5.8028450112788956</v>
      </c>
      <c r="K5" s="110">
        <f t="shared" si="0"/>
        <v>6.1971549887211044</v>
      </c>
      <c r="L5" s="139">
        <f t="shared" si="1"/>
        <v>0.31018770025111997</v>
      </c>
      <c r="M5" s="139">
        <f t="shared" si="2"/>
        <v>0.48357041760657465</v>
      </c>
      <c r="N5" s="139">
        <f t="shared" si="3"/>
        <v>0.5164295823934254</v>
      </c>
      <c r="O5" s="34">
        <f t="shared" si="4"/>
        <v>0.6101828917448342</v>
      </c>
      <c r="P5" s="37">
        <v>0</v>
      </c>
      <c r="Q5" s="56">
        <v>2.25</v>
      </c>
      <c r="R5" s="132">
        <v>0.05</v>
      </c>
    </row>
    <row r="6" spans="1:18" outlineLevel="1" x14ac:dyDescent="0.3">
      <c r="A6" s="46"/>
      <c r="B6" s="36">
        <v>4</v>
      </c>
      <c r="C6" s="135">
        <f>MAX(peakd4)</f>
        <v>4.9824788741533421</v>
      </c>
      <c r="D6" s="136">
        <f>((SUM(peakd4)*(VLOOKUP(B6,$B$3:$R$9,17,FALSE)+1)-12)/COUNTA(peakd4))</f>
        <v>3.5739433231191882</v>
      </c>
      <c r="E6" s="137">
        <v>2.5</v>
      </c>
      <c r="F6" s="136">
        <v>1.5E-3</v>
      </c>
      <c r="G6" s="135">
        <f>MAX(peakd4)+5</f>
        <v>9.9824788741533421</v>
      </c>
      <c r="H6" s="138">
        <f>MAX(newPeakd4)</f>
        <v>3.3806791948784078</v>
      </c>
      <c r="I6" s="138">
        <f>SUM(chargingSolard4)</f>
        <v>5.0174368478994955</v>
      </c>
      <c r="J6" s="135">
        <f>SUM(F174:F189)</f>
        <v>5.0122390248518576</v>
      </c>
      <c r="K6" s="34">
        <f t="shared" si="0"/>
        <v>6.9877609751481424</v>
      </c>
      <c r="L6" s="139">
        <f t="shared" si="1"/>
        <v>0.33400165441958468</v>
      </c>
      <c r="M6" s="139">
        <f t="shared" si="2"/>
        <v>0.41768658540432146</v>
      </c>
      <c r="N6" s="139">
        <f t="shared" si="3"/>
        <v>0.58231341459567854</v>
      </c>
      <c r="O6" s="34">
        <f t="shared" si="4"/>
        <v>0.61301767552740571</v>
      </c>
      <c r="P6" s="37">
        <v>0.6</v>
      </c>
      <c r="Q6" s="56">
        <v>1</v>
      </c>
      <c r="R6" s="132">
        <v>0.05</v>
      </c>
    </row>
    <row r="7" spans="1:18" outlineLevel="1" x14ac:dyDescent="0.3">
      <c r="A7" s="46"/>
      <c r="B7" s="36">
        <v>5</v>
      </c>
      <c r="C7" s="135">
        <f>MAX(peakd5)</f>
        <v>5.1117410328739048</v>
      </c>
      <c r="D7" s="136">
        <f>((SUM(peakd5)*(VLOOKUP(B7,$B$3:$R$9,17,FALSE)+1)-12)/COUNTA(peakd5))</f>
        <v>3.6567136848393491</v>
      </c>
      <c r="E7" s="137">
        <v>1.47</v>
      </c>
      <c r="F7" s="136">
        <v>2.9999999999999997E-4</v>
      </c>
      <c r="G7" s="135">
        <f>MAX(peakd5)+5</f>
        <v>10.111741032873905</v>
      </c>
      <c r="H7" s="138">
        <f>MAX(newPeakd5)</f>
        <v>3.4635265886264652</v>
      </c>
      <c r="I7" s="138">
        <f>SUM(chargingSolard5)</f>
        <v>8.2565282566591129</v>
      </c>
      <c r="J7" s="135">
        <f>SUM(F222:F237)</f>
        <v>8.2565282566591129</v>
      </c>
      <c r="K7" s="110">
        <f t="shared" si="0"/>
        <v>3.7434717433408871</v>
      </c>
      <c r="L7" s="139">
        <f t="shared" si="1"/>
        <v>0.31768060649068175</v>
      </c>
      <c r="M7" s="139">
        <f t="shared" si="2"/>
        <v>0.68804402138825937</v>
      </c>
      <c r="N7" s="139">
        <f t="shared" si="3"/>
        <v>0.31195597861174057</v>
      </c>
      <c r="O7" s="34">
        <f t="shared" si="4"/>
        <v>0.75483709050450154</v>
      </c>
      <c r="P7" s="37">
        <v>0</v>
      </c>
      <c r="Q7" s="56">
        <v>2.25</v>
      </c>
      <c r="R7" s="132">
        <v>0.05</v>
      </c>
    </row>
    <row r="8" spans="1:18" outlineLevel="1" x14ac:dyDescent="0.3">
      <c r="A8" s="46"/>
      <c r="B8" s="36">
        <v>6</v>
      </c>
      <c r="C8" s="135">
        <f>MAX(peakd6)</f>
        <v>4.9850662952378713</v>
      </c>
      <c r="D8" s="136">
        <f>((SUM(peakd6)*(VLOOKUP(B8,$B$3:$R$9,17,FALSE)+1)-12)/COUNTA(peakd6))</f>
        <v>3.6073578462694686</v>
      </c>
      <c r="E8" s="137">
        <v>1.59</v>
      </c>
      <c r="F8" s="136">
        <v>3.0000000000000001E-3</v>
      </c>
      <c r="G8" s="135">
        <f>MAX(peakd6)+5</f>
        <v>9.9850662952378713</v>
      </c>
      <c r="H8" s="138">
        <f>MAX(newPeakd6)</f>
        <v>3.4131723279972994</v>
      </c>
      <c r="I8" s="138">
        <f>SUM(chargingSolard6)</f>
        <v>7.5813686434988909</v>
      </c>
      <c r="J8" s="135">
        <f>SUM(F270:F285)</f>
        <v>7.5813686434988909</v>
      </c>
      <c r="K8" s="110">
        <f t="shared" si="0"/>
        <v>4.4186313565011091</v>
      </c>
      <c r="L8" s="139">
        <f>(StartPeakd1-H8)/StartPeakd1</f>
        <v>0.32760046351904309</v>
      </c>
      <c r="M8" s="139">
        <f t="shared" si="2"/>
        <v>0.63178072029157428</v>
      </c>
      <c r="N8" s="139">
        <f t="shared" si="3"/>
        <v>0.36821927970842577</v>
      </c>
      <c r="O8" s="34">
        <f t="shared" si="4"/>
        <v>0.74154377713887232</v>
      </c>
      <c r="P8" s="37">
        <v>0</v>
      </c>
      <c r="Q8" s="56">
        <v>2.25</v>
      </c>
      <c r="R8" s="132">
        <v>0.05</v>
      </c>
    </row>
    <row r="9" spans="1:18" outlineLevel="1" x14ac:dyDescent="0.3">
      <c r="A9" s="46"/>
      <c r="B9" s="36">
        <v>7</v>
      </c>
      <c r="C9" s="135">
        <f>MAX(peakd7)</f>
        <v>4.8692180448723956</v>
      </c>
      <c r="D9" s="136">
        <f>((SUM(peakd7)*(VLOOKUP(B9,$B$3:$R$9,17,FALSE)+1)-12)/COUNTA(peakd7))</f>
        <v>3.7129223909626372</v>
      </c>
      <c r="E9" s="137">
        <v>2.2000000000000002</v>
      </c>
      <c r="F9" s="136">
        <v>2E-3</v>
      </c>
      <c r="G9" s="135">
        <f>MAX(peakd7)+5</f>
        <v>9.8692180448723956</v>
      </c>
      <c r="H9" s="138">
        <f>MAX(newPeakd7)</f>
        <v>3.3308391684855825</v>
      </c>
      <c r="I9" s="138">
        <f>SUM(chargingSolard7)</f>
        <v>5.5012165508146103</v>
      </c>
      <c r="J9" s="135">
        <f>SUM(F318:F333)</f>
        <v>5.5012165508146103</v>
      </c>
      <c r="K9" s="34">
        <f t="shared" si="0"/>
        <v>6.4987834491853897</v>
      </c>
      <c r="L9" s="139">
        <f t="shared" si="1"/>
        <v>0.3438202066121715</v>
      </c>
      <c r="M9" s="139">
        <f t="shared" si="2"/>
        <v>0.45843471256788421</v>
      </c>
      <c r="N9" s="139">
        <f t="shared" si="3"/>
        <v>0.54156528743211585</v>
      </c>
      <c r="O9" s="34">
        <f t="shared" si="4"/>
        <v>0.6590584417987343</v>
      </c>
      <c r="P9" s="37">
        <v>0</v>
      </c>
      <c r="Q9" s="56">
        <v>2.25</v>
      </c>
      <c r="R9" s="132">
        <v>0.1</v>
      </c>
    </row>
    <row r="10" spans="1:18" ht="25.8" outlineLevel="1" x14ac:dyDescent="0.5">
      <c r="A10" s="46"/>
      <c r="B10" s="46"/>
      <c r="C10" s="58" t="s">
        <v>9</v>
      </c>
      <c r="D10" s="57" t="s">
        <v>27</v>
      </c>
      <c r="E10" s="47"/>
      <c r="F10" s="45"/>
      <c r="G10" s="48"/>
      <c r="H10" s="48"/>
      <c r="I10" s="49"/>
      <c r="J10" s="49"/>
      <c r="K10" s="49"/>
      <c r="L10" s="48"/>
      <c r="M10" s="48"/>
      <c r="N10" s="84" t="s">
        <v>26</v>
      </c>
      <c r="O10" s="107">
        <f>SUM(O3:O9)/7</f>
        <v>0.61886781415311198</v>
      </c>
      <c r="P10" s="86"/>
      <c r="Q10" s="86"/>
      <c r="R10" s="86"/>
    </row>
    <row r="11" spans="1:18" outlineLevel="1" x14ac:dyDescent="0.3">
      <c r="A11" s="46"/>
      <c r="B11" s="46"/>
      <c r="C11" s="45"/>
      <c r="D11" s="57" t="s">
        <v>28</v>
      </c>
      <c r="E11" s="47"/>
      <c r="F11" s="45"/>
      <c r="G11" s="48"/>
      <c r="H11" s="48"/>
      <c r="I11" s="49"/>
      <c r="J11" s="49"/>
      <c r="K11" s="49"/>
      <c r="L11" s="48"/>
      <c r="M11" s="48"/>
      <c r="N11" s="85" t="s">
        <v>33</v>
      </c>
      <c r="O11" s="82">
        <f>MAX(G15:G350)</f>
        <v>1.7124863326549531</v>
      </c>
      <c r="P11" s="106" t="s">
        <v>55</v>
      </c>
      <c r="Q11" s="86"/>
    </row>
    <row r="12" spans="1:18" outlineLevel="1" x14ac:dyDescent="0.3">
      <c r="A12" s="46"/>
      <c r="B12" s="46"/>
      <c r="C12" s="45"/>
      <c r="D12" s="57" t="s">
        <v>30</v>
      </c>
      <c r="E12" s="47"/>
      <c r="F12" s="45"/>
      <c r="G12" s="48"/>
      <c r="H12" s="48"/>
      <c r="I12" s="49"/>
      <c r="J12" s="49"/>
      <c r="K12" s="49"/>
      <c r="L12" s="48"/>
      <c r="M12" s="48"/>
      <c r="N12" s="85" t="s">
        <v>34</v>
      </c>
      <c r="O12" s="82">
        <f>MIN(G15:G350)</f>
        <v>-1.7106143996782515</v>
      </c>
      <c r="P12" s="86"/>
      <c r="Q12" s="86"/>
    </row>
    <row r="13" spans="1:18" outlineLevel="1" x14ac:dyDescent="0.3">
      <c r="A13" s="46"/>
      <c r="B13" s="46"/>
      <c r="C13" s="45"/>
      <c r="D13" s="57" t="s">
        <v>31</v>
      </c>
      <c r="E13" s="47"/>
      <c r="F13" s="45"/>
      <c r="G13" s="48"/>
      <c r="H13" s="48"/>
      <c r="I13" s="49"/>
      <c r="J13" s="49"/>
      <c r="K13" s="49"/>
      <c r="L13" s="48"/>
      <c r="M13" s="48"/>
      <c r="N13" s="85" t="s">
        <v>35</v>
      </c>
      <c r="O13" s="82">
        <f>MAX(H15:H350)</f>
        <v>6</v>
      </c>
      <c r="P13" s="86"/>
      <c r="Q13" s="86"/>
    </row>
    <row r="14" spans="1:18" s="1" customFormat="1" x14ac:dyDescent="0.3">
      <c r="A14" s="51" t="s">
        <v>6</v>
      </c>
      <c r="B14" s="51" t="s">
        <v>8</v>
      </c>
      <c r="C14" s="51" t="s">
        <v>0</v>
      </c>
      <c r="D14" s="52" t="s">
        <v>57</v>
      </c>
      <c r="E14" s="53" t="s">
        <v>7</v>
      </c>
      <c r="F14" s="51" t="s">
        <v>58</v>
      </c>
      <c r="G14" s="54" t="s">
        <v>32</v>
      </c>
      <c r="H14" s="54" t="s">
        <v>1</v>
      </c>
      <c r="I14" s="55" t="s">
        <v>3</v>
      </c>
      <c r="J14" s="55" t="s">
        <v>2</v>
      </c>
      <c r="K14" s="55" t="s">
        <v>14</v>
      </c>
      <c r="L14" s="54" t="s">
        <v>4</v>
      </c>
      <c r="M14" s="54" t="s">
        <v>5</v>
      </c>
      <c r="N14" s="51" t="s">
        <v>36</v>
      </c>
      <c r="O14" s="51"/>
    </row>
    <row r="15" spans="1:18" x14ac:dyDescent="0.3">
      <c r="A15" s="24">
        <v>1</v>
      </c>
      <c r="B15" s="24">
        <v>1</v>
      </c>
      <c r="C15" s="11">
        <f>AVERAGE_MODELS!A5</f>
        <v>43817</v>
      </c>
      <c r="D15" s="13">
        <f>AVERAGE_MODELS!G5</f>
        <v>2.6481966414870541</v>
      </c>
      <c r="E15" s="14">
        <f t="shared" ref="E15:E78" si="5">D15-J15-I15</f>
        <v>2.6481966414870541</v>
      </c>
      <c r="F15" s="12">
        <f>AVERAGE_MODELS!F5</f>
        <v>0</v>
      </c>
      <c r="G15" s="9">
        <f>-SUM(I15,J15,K15)</f>
        <v>0</v>
      </c>
      <c r="H15" s="9">
        <v>0</v>
      </c>
      <c r="I15" s="32">
        <f>MAX(0,MIN(O15,0*2,(D15*(1+VLOOKUP(B15,$B$2:$R$9,17,FALSE))-VLOOKUP(B15,$B$2:$D$9,3,FALSE))))</f>
        <v>0</v>
      </c>
      <c r="J15" s="8">
        <v>0</v>
      </c>
      <c r="K15" s="8">
        <f t="shared" ref="K15:K78" si="6">IF(A15&lt;&gt;31,0,-2*((6-H14+((J15*0.5)))))</f>
        <v>0</v>
      </c>
      <c r="L15" s="8">
        <f t="shared" ref="L15:L45" si="7">MIN(J15,F15)</f>
        <v>0</v>
      </c>
      <c r="M15" s="8">
        <f>J15-L15</f>
        <v>0</v>
      </c>
      <c r="N15" s="7">
        <v>-2.5</v>
      </c>
      <c r="O15" s="7">
        <v>0</v>
      </c>
      <c r="P15" s="1"/>
      <c r="Q15" s="39"/>
    </row>
    <row r="16" spans="1:18" x14ac:dyDescent="0.3">
      <c r="A16" s="24">
        <f>A15+1</f>
        <v>2</v>
      </c>
      <c r="B16" s="24">
        <v>1</v>
      </c>
      <c r="C16" s="11">
        <f>AVERAGE_MODELS!A6</f>
        <v>43817.020833333336</v>
      </c>
      <c r="D16" s="13">
        <f>AVERAGE_MODELS!G6</f>
        <v>2.5906078899141116</v>
      </c>
      <c r="E16" s="14">
        <f t="shared" si="5"/>
        <v>2.5906078899141116</v>
      </c>
      <c r="F16" s="12">
        <f>AVERAGE_MODELS!F6</f>
        <v>0</v>
      </c>
      <c r="G16" s="9">
        <f t="shared" ref="G16:G79" si="8">-SUM(I16,J16,K16)</f>
        <v>0</v>
      </c>
      <c r="H16" s="9">
        <f>H15+((G16*0.5))</f>
        <v>0</v>
      </c>
      <c r="I16" s="32">
        <f t="shared" ref="I16:I45" si="9">MAX(0,MIN(O16,H15*2,(D16*(1+VLOOKUP(B16,$B$2:$R$9,17,FALSE))-VLOOKUP(B16,$B$2:$D$9,3,FALSE))))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6"/>
        <v>0</v>
      </c>
      <c r="L16" s="8">
        <f t="shared" si="7"/>
        <v>0</v>
      </c>
      <c r="M16" s="8">
        <f t="shared" ref="M16:M62" si="10">J16-L16</f>
        <v>0</v>
      </c>
      <c r="N16" s="7">
        <v>-2.5</v>
      </c>
      <c r="O16" s="7">
        <v>0</v>
      </c>
      <c r="P16" s="1"/>
      <c r="Q16" s="38"/>
    </row>
    <row r="17" spans="1:23" x14ac:dyDescent="0.3">
      <c r="A17" s="24">
        <f t="shared" ref="A17:A62" si="11">A16+1</f>
        <v>3</v>
      </c>
      <c r="B17" s="24">
        <v>1</v>
      </c>
      <c r="C17" s="11">
        <f>AVERAGE_MODELS!A7</f>
        <v>43817.041666666664</v>
      </c>
      <c r="D17" s="13">
        <f>AVERAGE_MODELS!G7</f>
        <v>2.3787189448074555</v>
      </c>
      <c r="E17" s="14">
        <f t="shared" si="5"/>
        <v>2.3787189448074555</v>
      </c>
      <c r="F17" s="12">
        <f>AVERAGE_MODELS!F7</f>
        <v>0</v>
      </c>
      <c r="G17" s="9">
        <f t="shared" si="8"/>
        <v>0</v>
      </c>
      <c r="H17" s="9">
        <f t="shared" ref="H17:H80" si="12">H16+((G17*0.5))</f>
        <v>0</v>
      </c>
      <c r="I17" s="32">
        <f t="shared" si="9"/>
        <v>0</v>
      </c>
      <c r="J17" s="8">
        <f t="shared" ref="J17:J80" si="13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6"/>
        <v>0</v>
      </c>
      <c r="L17" s="8">
        <f t="shared" si="7"/>
        <v>0</v>
      </c>
      <c r="M17" s="8">
        <f t="shared" si="10"/>
        <v>0</v>
      </c>
      <c r="N17" s="7">
        <v>-2.5</v>
      </c>
      <c r="O17" s="7">
        <v>0</v>
      </c>
      <c r="P17" s="1"/>
      <c r="Q17" s="40"/>
    </row>
    <row r="18" spans="1:23" x14ac:dyDescent="0.3">
      <c r="A18" s="24">
        <f t="shared" si="11"/>
        <v>4</v>
      </c>
      <c r="B18" s="24">
        <v>1</v>
      </c>
      <c r="C18" s="11">
        <f>AVERAGE_MODELS!A8</f>
        <v>43817.0625</v>
      </c>
      <c r="D18" s="13">
        <f>AVERAGE_MODELS!G8</f>
        <v>2.3305070120502882</v>
      </c>
      <c r="E18" s="14">
        <f t="shared" si="5"/>
        <v>2.3305070120502882</v>
      </c>
      <c r="F18" s="12">
        <f>AVERAGE_MODELS!F8</f>
        <v>0</v>
      </c>
      <c r="G18" s="9">
        <f t="shared" si="8"/>
        <v>0</v>
      </c>
      <c r="H18" s="9">
        <f t="shared" si="12"/>
        <v>0</v>
      </c>
      <c r="I18" s="32">
        <f t="shared" si="9"/>
        <v>0</v>
      </c>
      <c r="J18" s="8">
        <f t="shared" si="13"/>
        <v>0</v>
      </c>
      <c r="K18" s="8">
        <f t="shared" si="6"/>
        <v>0</v>
      </c>
      <c r="L18" s="8">
        <f t="shared" si="7"/>
        <v>0</v>
      </c>
      <c r="M18" s="8">
        <f t="shared" si="10"/>
        <v>0</v>
      </c>
      <c r="N18" s="7">
        <v>-2.5</v>
      </c>
      <c r="O18" s="7">
        <v>0</v>
      </c>
      <c r="P18" s="1"/>
      <c r="Q18" s="1"/>
    </row>
    <row r="19" spans="1:23" x14ac:dyDescent="0.3">
      <c r="A19" s="24">
        <f t="shared" si="11"/>
        <v>5</v>
      </c>
      <c r="B19" s="24">
        <v>1</v>
      </c>
      <c r="C19" s="11">
        <f>AVERAGE_MODELS!A9</f>
        <v>43817.083333333336</v>
      </c>
      <c r="D19" s="13">
        <f>AVERAGE_MODELS!G9</f>
        <v>2.2442406761166054</v>
      </c>
      <c r="E19" s="14">
        <f t="shared" si="5"/>
        <v>2.2442406761166054</v>
      </c>
      <c r="F19" s="12">
        <f>AVERAGE_MODELS!F9</f>
        <v>0</v>
      </c>
      <c r="G19" s="9">
        <f t="shared" si="8"/>
        <v>0</v>
      </c>
      <c r="H19" s="9">
        <f t="shared" si="12"/>
        <v>0</v>
      </c>
      <c r="I19" s="32">
        <f t="shared" si="9"/>
        <v>0</v>
      </c>
      <c r="J19" s="8">
        <f t="shared" si="13"/>
        <v>0</v>
      </c>
      <c r="K19" s="8">
        <f t="shared" si="6"/>
        <v>0</v>
      </c>
      <c r="L19" s="8">
        <f t="shared" si="7"/>
        <v>0</v>
      </c>
      <c r="M19" s="8">
        <f t="shared" si="10"/>
        <v>0</v>
      </c>
      <c r="N19" s="7">
        <v>-2.5</v>
      </c>
      <c r="O19" s="7">
        <v>0</v>
      </c>
      <c r="P19" s="1"/>
      <c r="Q19" s="1"/>
    </row>
    <row r="20" spans="1:23" x14ac:dyDescent="0.3">
      <c r="A20" s="24">
        <f t="shared" si="11"/>
        <v>6</v>
      </c>
      <c r="B20" s="24">
        <v>1</v>
      </c>
      <c r="C20" s="11">
        <f>AVERAGE_MODELS!A10</f>
        <v>43817.104166666664</v>
      </c>
      <c r="D20" s="13">
        <f>AVERAGE_MODELS!G10</f>
        <v>2.2293187541260795</v>
      </c>
      <c r="E20" s="14">
        <f t="shared" si="5"/>
        <v>2.2293187541260795</v>
      </c>
      <c r="F20" s="12">
        <f>AVERAGE_MODELS!F10</f>
        <v>0</v>
      </c>
      <c r="G20" s="9">
        <f t="shared" si="8"/>
        <v>0</v>
      </c>
      <c r="H20" s="9">
        <f t="shared" si="12"/>
        <v>0</v>
      </c>
      <c r="I20" s="32">
        <f t="shared" si="9"/>
        <v>0</v>
      </c>
      <c r="J20" s="8">
        <f t="shared" si="13"/>
        <v>0</v>
      </c>
      <c r="K20" s="8">
        <f t="shared" si="6"/>
        <v>0</v>
      </c>
      <c r="L20" s="8">
        <f t="shared" si="7"/>
        <v>0</v>
      </c>
      <c r="M20" s="8">
        <f t="shared" si="10"/>
        <v>0</v>
      </c>
      <c r="N20" s="7">
        <v>-2.5</v>
      </c>
      <c r="O20" s="7">
        <v>0</v>
      </c>
      <c r="P20" s="1"/>
    </row>
    <row r="21" spans="1:23" x14ac:dyDescent="0.3">
      <c r="A21" s="24">
        <f t="shared" si="11"/>
        <v>7</v>
      </c>
      <c r="B21" s="24">
        <v>1</v>
      </c>
      <c r="C21" s="11">
        <f>AVERAGE_MODELS!A11</f>
        <v>43817.125</v>
      </c>
      <c r="D21" s="13">
        <f>AVERAGE_MODELS!G11</f>
        <v>2.113849402768313</v>
      </c>
      <c r="E21" s="14">
        <f t="shared" si="5"/>
        <v>2.113849402768313</v>
      </c>
      <c r="F21" s="12">
        <f>AVERAGE_MODELS!F11</f>
        <v>0</v>
      </c>
      <c r="G21" s="9">
        <f t="shared" si="8"/>
        <v>0</v>
      </c>
      <c r="H21" s="9">
        <f t="shared" si="12"/>
        <v>0</v>
      </c>
      <c r="I21" s="32">
        <f t="shared" si="9"/>
        <v>0</v>
      </c>
      <c r="J21" s="8">
        <f t="shared" si="13"/>
        <v>0</v>
      </c>
      <c r="K21" s="8">
        <f t="shared" si="6"/>
        <v>0</v>
      </c>
      <c r="L21" s="8">
        <f t="shared" si="7"/>
        <v>0</v>
      </c>
      <c r="M21" s="8">
        <f t="shared" si="10"/>
        <v>0</v>
      </c>
      <c r="N21" s="7">
        <v>-2.5</v>
      </c>
      <c r="O21" s="7">
        <v>0</v>
      </c>
      <c r="P21" s="1"/>
    </row>
    <row r="22" spans="1:23" x14ac:dyDescent="0.3">
      <c r="A22" s="24">
        <f t="shared" si="11"/>
        <v>8</v>
      </c>
      <c r="B22" s="24">
        <v>1</v>
      </c>
      <c r="C22" s="11">
        <f>AVERAGE_MODELS!A12</f>
        <v>43817.145833333336</v>
      </c>
      <c r="D22" s="13">
        <f>AVERAGE_MODELS!G12</f>
        <v>2.0748653159382298</v>
      </c>
      <c r="E22" s="14">
        <f t="shared" si="5"/>
        <v>2.0748653159382298</v>
      </c>
      <c r="F22" s="12">
        <f>AVERAGE_MODELS!F12</f>
        <v>0</v>
      </c>
      <c r="G22" s="9">
        <f t="shared" si="8"/>
        <v>0</v>
      </c>
      <c r="H22" s="9">
        <f t="shared" si="12"/>
        <v>0</v>
      </c>
      <c r="I22" s="32">
        <f t="shared" si="9"/>
        <v>0</v>
      </c>
      <c r="J22" s="8">
        <f t="shared" si="13"/>
        <v>0</v>
      </c>
      <c r="K22" s="8">
        <f t="shared" si="6"/>
        <v>0</v>
      </c>
      <c r="L22" s="8">
        <f t="shared" si="7"/>
        <v>0</v>
      </c>
      <c r="M22" s="8">
        <f t="shared" si="10"/>
        <v>0</v>
      </c>
      <c r="N22" s="7">
        <v>-2.5</v>
      </c>
      <c r="O22" s="7">
        <v>0</v>
      </c>
      <c r="P22" s="1"/>
    </row>
    <row r="23" spans="1:23" x14ac:dyDescent="0.3">
      <c r="A23" s="24">
        <f t="shared" si="11"/>
        <v>9</v>
      </c>
      <c r="B23" s="24">
        <v>1</v>
      </c>
      <c r="C23" s="11">
        <f>AVERAGE_MODELS!A13</f>
        <v>43817.166666666664</v>
      </c>
      <c r="D23" s="13">
        <f>AVERAGE_MODELS!G13</f>
        <v>2.0228103711982817</v>
      </c>
      <c r="E23" s="14">
        <f t="shared" si="5"/>
        <v>2.0228103711982817</v>
      </c>
      <c r="F23" s="12">
        <f>AVERAGE_MODELS!F13</f>
        <v>0</v>
      </c>
      <c r="G23" s="9">
        <f t="shared" si="8"/>
        <v>0</v>
      </c>
      <c r="H23" s="9">
        <f t="shared" si="12"/>
        <v>0</v>
      </c>
      <c r="I23" s="32">
        <f t="shared" si="9"/>
        <v>0</v>
      </c>
      <c r="J23" s="8">
        <f t="shared" si="13"/>
        <v>0</v>
      </c>
      <c r="K23" s="8">
        <f t="shared" si="6"/>
        <v>0</v>
      </c>
      <c r="L23" s="8">
        <f t="shared" si="7"/>
        <v>0</v>
      </c>
      <c r="M23" s="8">
        <f t="shared" si="10"/>
        <v>0</v>
      </c>
      <c r="N23" s="7">
        <v>-2.5</v>
      </c>
      <c r="O23" s="7">
        <v>0</v>
      </c>
      <c r="P23" s="1"/>
    </row>
    <row r="24" spans="1:23" x14ac:dyDescent="0.3">
      <c r="A24" s="24">
        <f t="shared" si="11"/>
        <v>10</v>
      </c>
      <c r="B24" s="24">
        <v>1</v>
      </c>
      <c r="C24" s="11">
        <f>AVERAGE_MODELS!A14</f>
        <v>43817.1875</v>
      </c>
      <c r="D24" s="13">
        <f>AVERAGE_MODELS!G14</f>
        <v>1.9983407785017335</v>
      </c>
      <c r="E24" s="14">
        <f t="shared" si="5"/>
        <v>1.9983407785017335</v>
      </c>
      <c r="F24" s="12">
        <f>AVERAGE_MODELS!F14</f>
        <v>0</v>
      </c>
      <c r="G24" s="9">
        <f t="shared" si="8"/>
        <v>0</v>
      </c>
      <c r="H24" s="9">
        <f t="shared" si="12"/>
        <v>0</v>
      </c>
      <c r="I24" s="32">
        <f t="shared" si="9"/>
        <v>0</v>
      </c>
      <c r="J24" s="8">
        <f t="shared" si="13"/>
        <v>0</v>
      </c>
      <c r="K24" s="8">
        <f t="shared" si="6"/>
        <v>0</v>
      </c>
      <c r="L24" s="8">
        <f t="shared" si="7"/>
        <v>0</v>
      </c>
      <c r="M24" s="8">
        <f t="shared" si="10"/>
        <v>0</v>
      </c>
      <c r="N24" s="7">
        <v>-2.5</v>
      </c>
      <c r="O24" s="7">
        <v>0</v>
      </c>
      <c r="P24" s="1"/>
      <c r="Q24" s="1"/>
    </row>
    <row r="25" spans="1:23" x14ac:dyDescent="0.3">
      <c r="A25" s="24">
        <f t="shared" si="11"/>
        <v>11</v>
      </c>
      <c r="B25" s="24">
        <v>1</v>
      </c>
      <c r="C25" s="11">
        <f>AVERAGE_MODELS!A15</f>
        <v>43817.208333333336</v>
      </c>
      <c r="D25" s="13">
        <f>AVERAGE_MODELS!G15</f>
        <v>2.0851903581324862</v>
      </c>
      <c r="E25" s="14">
        <f t="shared" si="5"/>
        <v>2.0851903581324862</v>
      </c>
      <c r="F25" s="12">
        <f>AVERAGE_MODELS!F15</f>
        <v>0</v>
      </c>
      <c r="G25" s="9">
        <f t="shared" si="8"/>
        <v>0</v>
      </c>
      <c r="H25" s="9">
        <f t="shared" si="12"/>
        <v>0</v>
      </c>
      <c r="I25" s="32">
        <f t="shared" si="9"/>
        <v>0</v>
      </c>
      <c r="J25" s="8">
        <f t="shared" si="13"/>
        <v>0</v>
      </c>
      <c r="K25" s="8">
        <f>IF(A25&lt;&gt;31,0,-2*((6-H24+((J25*0.5)))))</f>
        <v>0</v>
      </c>
      <c r="L25" s="8">
        <f>MIN(J25,F25)</f>
        <v>0</v>
      </c>
      <c r="M25" s="8">
        <f t="shared" si="10"/>
        <v>0</v>
      </c>
      <c r="N25" s="7">
        <v>-2.5</v>
      </c>
      <c r="O25" s="7">
        <v>0</v>
      </c>
      <c r="P25" s="1"/>
      <c r="Q25" s="1"/>
    </row>
    <row r="26" spans="1:23" x14ac:dyDescent="0.3">
      <c r="A26" s="24">
        <f t="shared" si="11"/>
        <v>12</v>
      </c>
      <c r="B26" s="24">
        <v>1</v>
      </c>
      <c r="C26" s="11">
        <f>AVERAGE_MODELS!A16</f>
        <v>43817.229166666664</v>
      </c>
      <c r="D26" s="13">
        <f>AVERAGE_MODELS!G16</f>
        <v>2.2067708051104025</v>
      </c>
      <c r="E26" s="14">
        <f t="shared" si="5"/>
        <v>2.2067708051104025</v>
      </c>
      <c r="F26" s="12">
        <f>AVERAGE_MODELS!F16</f>
        <v>0</v>
      </c>
      <c r="G26" s="9">
        <f t="shared" si="8"/>
        <v>0</v>
      </c>
      <c r="H26" s="9">
        <f t="shared" si="12"/>
        <v>0</v>
      </c>
      <c r="I26" s="32">
        <f t="shared" si="9"/>
        <v>0</v>
      </c>
      <c r="J26" s="8">
        <f t="shared" si="13"/>
        <v>0</v>
      </c>
      <c r="K26" s="8">
        <f t="shared" si="6"/>
        <v>0</v>
      </c>
      <c r="L26" s="8">
        <f t="shared" si="7"/>
        <v>0</v>
      </c>
      <c r="M26" s="8">
        <f t="shared" si="10"/>
        <v>0</v>
      </c>
      <c r="N26" s="7">
        <v>-2.5</v>
      </c>
      <c r="O26" s="7">
        <v>0</v>
      </c>
      <c r="P26" s="1"/>
      <c r="Q26" s="1"/>
    </row>
    <row r="27" spans="1:23" x14ac:dyDescent="0.3">
      <c r="A27" s="24">
        <f t="shared" si="11"/>
        <v>13</v>
      </c>
      <c r="B27" s="24">
        <v>1</v>
      </c>
      <c r="C27" s="11">
        <f>AVERAGE_MODELS!A17</f>
        <v>43817.25</v>
      </c>
      <c r="D27" s="13">
        <f>AVERAGE_MODELS!G17</f>
        <v>2.7314622301088334</v>
      </c>
      <c r="E27" s="14">
        <f t="shared" si="5"/>
        <v>2.7323552072273256</v>
      </c>
      <c r="F27" s="12">
        <f>AVERAGE_MODELS!F17</f>
        <v>1.3408064842224121E-4</v>
      </c>
      <c r="G27" s="9">
        <f t="shared" si="8"/>
        <v>8.9297711849212647E-4</v>
      </c>
      <c r="H27" s="9">
        <f t="shared" si="12"/>
        <v>4.4648855924606323E-4</v>
      </c>
      <c r="I27" s="32">
        <f t="shared" si="9"/>
        <v>0</v>
      </c>
      <c r="J27" s="8">
        <f t="shared" si="13"/>
        <v>-8.9297711849212647E-4</v>
      </c>
      <c r="K27" s="8">
        <f t="shared" si="6"/>
        <v>0</v>
      </c>
      <c r="L27" s="8">
        <f t="shared" si="7"/>
        <v>-8.9297711849212647E-4</v>
      </c>
      <c r="M27" s="8">
        <f t="shared" si="10"/>
        <v>0</v>
      </c>
      <c r="N27" s="7">
        <v>-2.5</v>
      </c>
      <c r="O27" s="7">
        <v>0</v>
      </c>
      <c r="P27" s="1"/>
    </row>
    <row r="28" spans="1:23" x14ac:dyDescent="0.3">
      <c r="A28" s="24">
        <f t="shared" si="11"/>
        <v>14</v>
      </c>
      <c r="B28" s="24">
        <v>1</v>
      </c>
      <c r="C28" s="11">
        <f>AVERAGE_MODELS!A18</f>
        <v>43817.270833333336</v>
      </c>
      <c r="D28" s="13">
        <f>AVERAGE_MODELS!G18</f>
        <v>3.1136636982736499</v>
      </c>
      <c r="E28" s="14">
        <f t="shared" si="5"/>
        <v>3.1138544408855351</v>
      </c>
      <c r="F28" s="12">
        <f>AVERAGE_MODELS!F18</f>
        <v>2.8640031814575195E-5</v>
      </c>
      <c r="G28" s="9">
        <f t="shared" si="8"/>
        <v>1.9074261188507081E-4</v>
      </c>
      <c r="H28" s="9">
        <f t="shared" si="12"/>
        <v>5.4185986518859861E-4</v>
      </c>
      <c r="I28" s="32">
        <f t="shared" si="9"/>
        <v>0</v>
      </c>
      <c r="J28" s="8">
        <f t="shared" si="13"/>
        <v>-1.9074261188507081E-4</v>
      </c>
      <c r="K28" s="8">
        <f t="shared" si="6"/>
        <v>0</v>
      </c>
      <c r="L28" s="8">
        <f t="shared" si="7"/>
        <v>-1.9074261188507081E-4</v>
      </c>
      <c r="M28" s="8">
        <f t="shared" si="10"/>
        <v>0</v>
      </c>
      <c r="N28" s="7">
        <v>-2.5</v>
      </c>
      <c r="O28" s="7">
        <v>0</v>
      </c>
      <c r="P28" s="1"/>
      <c r="Q28" s="1"/>
    </row>
    <row r="29" spans="1:23" x14ac:dyDescent="0.3">
      <c r="A29" s="24">
        <f t="shared" si="11"/>
        <v>15</v>
      </c>
      <c r="B29" s="24">
        <v>1</v>
      </c>
      <c r="C29" s="11">
        <f>AVERAGE_MODELS!A19</f>
        <v>43817.291666666664</v>
      </c>
      <c r="D29" s="13">
        <f>AVERAGE_MODELS!G19</f>
        <v>3.5089635834896375</v>
      </c>
      <c r="E29" s="14">
        <f t="shared" si="5"/>
        <v>3.5089635834896375</v>
      </c>
      <c r="F29" s="12">
        <f>AVERAGE_MODELS!F19</f>
        <v>0</v>
      </c>
      <c r="G29" s="9">
        <f>-SUM(I29,J29,K29)</f>
        <v>0</v>
      </c>
      <c r="H29" s="9">
        <f t="shared" si="12"/>
        <v>5.4185986518859861E-4</v>
      </c>
      <c r="I29" s="32">
        <f t="shared" si="9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0</v>
      </c>
      <c r="K29" s="8">
        <f t="shared" si="6"/>
        <v>0</v>
      </c>
      <c r="L29" s="8">
        <f t="shared" si="7"/>
        <v>0</v>
      </c>
      <c r="M29" s="8">
        <f t="shared" si="10"/>
        <v>0</v>
      </c>
      <c r="N29" s="7">
        <v>-2.5</v>
      </c>
      <c r="O29" s="7">
        <v>0</v>
      </c>
      <c r="P29" s="1"/>
    </row>
    <row r="30" spans="1:23" x14ac:dyDescent="0.3">
      <c r="A30" s="24">
        <f t="shared" si="11"/>
        <v>16</v>
      </c>
      <c r="B30" s="24">
        <v>1</v>
      </c>
      <c r="C30" s="11">
        <f>AVERAGE_MODELS!A20</f>
        <v>43817.3125</v>
      </c>
      <c r="D30" s="13">
        <f>AVERAGE_MODELS!G20</f>
        <v>3.8004958844148979</v>
      </c>
      <c r="E30" s="14">
        <f t="shared" si="5"/>
        <v>3.8257235300505026</v>
      </c>
      <c r="F30" s="12">
        <f>AVERAGE_MODELS!F20</f>
        <v>3.7879347801208496E-3</v>
      </c>
      <c r="G30" s="9">
        <f t="shared" si="8"/>
        <v>2.522764563560486E-2</v>
      </c>
      <c r="H30" s="9">
        <f t="shared" si="12"/>
        <v>1.3155682682991028E-2</v>
      </c>
      <c r="I30" s="32">
        <f t="shared" si="9"/>
        <v>0</v>
      </c>
      <c r="J30" s="8">
        <f t="shared" si="13"/>
        <v>-2.522764563560486E-2</v>
      </c>
      <c r="K30" s="8">
        <f t="shared" si="6"/>
        <v>0</v>
      </c>
      <c r="L30" s="8">
        <f t="shared" si="7"/>
        <v>-2.522764563560486E-2</v>
      </c>
      <c r="M30" s="8">
        <f t="shared" si="10"/>
        <v>0</v>
      </c>
      <c r="N30" s="7">
        <v>-2.5</v>
      </c>
      <c r="O30" s="7">
        <v>0</v>
      </c>
      <c r="P30" s="1"/>
      <c r="Q30" s="35"/>
    </row>
    <row r="31" spans="1:23" x14ac:dyDescent="0.3">
      <c r="A31" s="24">
        <f t="shared" si="11"/>
        <v>17</v>
      </c>
      <c r="B31" s="24">
        <v>1</v>
      </c>
      <c r="C31" s="11">
        <f>AVERAGE_MODELS!A21</f>
        <v>43817.333333333336</v>
      </c>
      <c r="D31" s="13">
        <f>AVERAGE_MODELS!G21</f>
        <v>3.902519606306289</v>
      </c>
      <c r="E31" s="14">
        <f t="shared" si="5"/>
        <v>3.9427637171289667</v>
      </c>
      <c r="F31" s="12">
        <f>AVERAGE_MODELS!F21</f>
        <v>6.0426592826843262E-3</v>
      </c>
      <c r="G31" s="9">
        <f t="shared" si="8"/>
        <v>4.0244110822677613E-2</v>
      </c>
      <c r="H31" s="9">
        <f t="shared" si="12"/>
        <v>3.3277738094329837E-2</v>
      </c>
      <c r="I31" s="32">
        <f t="shared" si="9"/>
        <v>0</v>
      </c>
      <c r="J31" s="8">
        <f t="shared" si="13"/>
        <v>-4.0244110822677613E-2</v>
      </c>
      <c r="K31" s="8">
        <f t="shared" si="6"/>
        <v>0</v>
      </c>
      <c r="L31" s="8">
        <f t="shared" si="7"/>
        <v>-4.0244110822677613E-2</v>
      </c>
      <c r="M31" s="8">
        <f t="shared" si="10"/>
        <v>0</v>
      </c>
      <c r="N31" s="7">
        <v>-2.5</v>
      </c>
      <c r="O31" s="7">
        <v>0</v>
      </c>
      <c r="P31" s="1"/>
      <c r="S31" s="41"/>
      <c r="T31" s="41"/>
      <c r="U31" s="41"/>
      <c r="V31" s="41"/>
      <c r="W31" s="41"/>
    </row>
    <row r="32" spans="1:23" x14ac:dyDescent="0.3">
      <c r="A32" s="24">
        <f t="shared" si="11"/>
        <v>18</v>
      </c>
      <c r="B32" s="24">
        <v>1</v>
      </c>
      <c r="C32" s="11">
        <f>AVERAGE_MODELS!A22</f>
        <v>43817.354166666664</v>
      </c>
      <c r="D32" s="13">
        <f>AVERAGE_MODELS!G22</f>
        <v>3.8875484774170084</v>
      </c>
      <c r="E32" s="14">
        <f t="shared" si="5"/>
        <v>4.2256144503412409</v>
      </c>
      <c r="F32" s="12">
        <f>AVERAGE_MODELS!F22</f>
        <v>5.0760656595230103E-2</v>
      </c>
      <c r="G32" s="9">
        <f t="shared" si="8"/>
        <v>0.33806597292423252</v>
      </c>
      <c r="H32" s="9">
        <f t="shared" si="12"/>
        <v>0.20231072455644611</v>
      </c>
      <c r="I32" s="32">
        <f t="shared" si="9"/>
        <v>0</v>
      </c>
      <c r="J32" s="8">
        <f t="shared" si="13"/>
        <v>-0.33806597292423252</v>
      </c>
      <c r="K32" s="8">
        <f t="shared" si="6"/>
        <v>0</v>
      </c>
      <c r="L32" s="8">
        <f t="shared" si="7"/>
        <v>-0.33806597292423252</v>
      </c>
      <c r="M32" s="8">
        <f t="shared" si="10"/>
        <v>0</v>
      </c>
      <c r="N32" s="7">
        <v>-2.5</v>
      </c>
      <c r="O32" s="7">
        <v>0</v>
      </c>
      <c r="P32" s="1"/>
    </row>
    <row r="33" spans="1:28" x14ac:dyDescent="0.3">
      <c r="A33" s="24">
        <f t="shared" si="11"/>
        <v>19</v>
      </c>
      <c r="B33" s="24">
        <v>1</v>
      </c>
      <c r="C33" s="11">
        <f>AVERAGE_MODELS!A23</f>
        <v>43817.375</v>
      </c>
      <c r="D33" s="13">
        <f>AVERAGE_MODELS!G23</f>
        <v>3.9625082879470086</v>
      </c>
      <c r="E33" s="14">
        <f t="shared" si="5"/>
        <v>4.3755186528350505</v>
      </c>
      <c r="F33" s="12">
        <f>AVERAGE_MODELS!F23</f>
        <v>6.201356830150781E-2</v>
      </c>
      <c r="G33" s="9">
        <f t="shared" si="8"/>
        <v>0.41301036488804205</v>
      </c>
      <c r="H33" s="9">
        <f t="shared" si="12"/>
        <v>0.4088159070004671</v>
      </c>
      <c r="I33" s="32">
        <f t="shared" si="9"/>
        <v>0</v>
      </c>
      <c r="J33" s="8">
        <f t="shared" si="13"/>
        <v>-0.41301036488804205</v>
      </c>
      <c r="K33" s="8">
        <f t="shared" si="6"/>
        <v>0</v>
      </c>
      <c r="L33" s="8">
        <f t="shared" si="7"/>
        <v>-0.41301036488804205</v>
      </c>
      <c r="M33" s="8">
        <f t="shared" si="10"/>
        <v>0</v>
      </c>
      <c r="N33" s="7">
        <v>-2.5</v>
      </c>
      <c r="O33" s="7">
        <v>0</v>
      </c>
      <c r="P33" s="1"/>
      <c r="Q33" s="1"/>
    </row>
    <row r="34" spans="1:28" x14ac:dyDescent="0.3">
      <c r="A34" s="24">
        <f t="shared" si="11"/>
        <v>20</v>
      </c>
      <c r="B34" s="24">
        <v>1</v>
      </c>
      <c r="C34" s="11">
        <f>AVERAGE_MODELS!A24</f>
        <v>43817.395833333336</v>
      </c>
      <c r="D34" s="13">
        <f>AVERAGE_MODELS!G24</f>
        <v>3.9578971400682623</v>
      </c>
      <c r="E34" s="14">
        <f t="shared" si="5"/>
        <v>4.4816390571196489</v>
      </c>
      <c r="F34" s="12">
        <f>AVERAGE_MODELS!F24</f>
        <v>7.8639927485193217E-2</v>
      </c>
      <c r="G34" s="9">
        <f t="shared" si="8"/>
        <v>0.52374191705138684</v>
      </c>
      <c r="H34" s="9">
        <f t="shared" si="12"/>
        <v>0.67068686552616052</v>
      </c>
      <c r="I34" s="32">
        <f t="shared" si="9"/>
        <v>0</v>
      </c>
      <c r="J34" s="8">
        <f t="shared" si="13"/>
        <v>-0.52374191705138684</v>
      </c>
      <c r="K34" s="8">
        <f t="shared" si="6"/>
        <v>0</v>
      </c>
      <c r="L34" s="8">
        <f t="shared" si="7"/>
        <v>-0.52374191705138684</v>
      </c>
      <c r="M34" s="8">
        <f t="shared" si="10"/>
        <v>0</v>
      </c>
      <c r="N34" s="7">
        <v>-2.5</v>
      </c>
      <c r="O34" s="7">
        <v>0</v>
      </c>
      <c r="P34" s="1"/>
      <c r="Q34" s="1"/>
    </row>
    <row r="35" spans="1:28" x14ac:dyDescent="0.3">
      <c r="A35" s="24">
        <f t="shared" si="11"/>
        <v>21</v>
      </c>
      <c r="B35" s="24">
        <v>1</v>
      </c>
      <c r="C35" s="11">
        <f>AVERAGE_MODELS!A25</f>
        <v>43817.416666666664</v>
      </c>
      <c r="D35" s="13">
        <f>AVERAGE_MODELS!G25</f>
        <v>3.9477679655336408</v>
      </c>
      <c r="E35" s="14">
        <f t="shared" si="5"/>
        <v>5.0184659895681412</v>
      </c>
      <c r="F35" s="12">
        <f>AVERAGE_MODELS!F25</f>
        <v>0.16076546907424927</v>
      </c>
      <c r="G35" s="9">
        <f t="shared" si="8"/>
        <v>1.0706980240345001</v>
      </c>
      <c r="H35" s="9">
        <f t="shared" si="12"/>
        <v>1.2060358775434106</v>
      </c>
      <c r="I35" s="32">
        <f t="shared" si="9"/>
        <v>0</v>
      </c>
      <c r="J35" s="8">
        <f t="shared" si="13"/>
        <v>-1.0706980240345001</v>
      </c>
      <c r="K35" s="8">
        <f t="shared" si="6"/>
        <v>0</v>
      </c>
      <c r="L35" s="8">
        <f t="shared" si="7"/>
        <v>-1.0706980240345001</v>
      </c>
      <c r="M35" s="8">
        <f t="shared" si="10"/>
        <v>0</v>
      </c>
      <c r="N35" s="7">
        <v>-2.5</v>
      </c>
      <c r="O35" s="7">
        <v>0</v>
      </c>
      <c r="P35" s="1"/>
      <c r="Q35" s="1"/>
    </row>
    <row r="36" spans="1:28" x14ac:dyDescent="0.3">
      <c r="A36" s="24">
        <f t="shared" si="11"/>
        <v>22</v>
      </c>
      <c r="B36" s="24">
        <v>1</v>
      </c>
      <c r="C36" s="11">
        <f>AVERAGE_MODELS!A26</f>
        <v>43817.4375</v>
      </c>
      <c r="D36" s="13">
        <f>AVERAGE_MODELS!G26</f>
        <v>3.919168462043328</v>
      </c>
      <c r="E36" s="14">
        <f t="shared" si="5"/>
        <v>5.0293120979123547</v>
      </c>
      <c r="F36" s="12">
        <f>AVERAGE_MODELS!F26</f>
        <v>0.1666882336139679</v>
      </c>
      <c r="G36" s="9">
        <f t="shared" si="8"/>
        <v>1.1101436358690262</v>
      </c>
      <c r="H36" s="9">
        <f t="shared" si="12"/>
        <v>1.7611076954779237</v>
      </c>
      <c r="I36" s="32">
        <f t="shared" si="9"/>
        <v>0</v>
      </c>
      <c r="J36" s="8">
        <f t="shared" si="13"/>
        <v>-1.1101436358690262</v>
      </c>
      <c r="K36" s="8">
        <f t="shared" si="6"/>
        <v>0</v>
      </c>
      <c r="L36" s="8">
        <f t="shared" si="7"/>
        <v>-1.1101436358690262</v>
      </c>
      <c r="M36" s="8">
        <f t="shared" si="10"/>
        <v>0</v>
      </c>
      <c r="N36" s="7">
        <v>-2.5</v>
      </c>
      <c r="O36" s="7">
        <v>0</v>
      </c>
      <c r="P36" s="1"/>
      <c r="Q36" s="1"/>
    </row>
    <row r="37" spans="1:28" x14ac:dyDescent="0.3">
      <c r="A37" s="24">
        <f t="shared" si="11"/>
        <v>23</v>
      </c>
      <c r="B37" s="24">
        <v>1</v>
      </c>
      <c r="C37" s="11">
        <f>AVERAGE_MODELS!A27</f>
        <v>43817.458333333336</v>
      </c>
      <c r="D37" s="13">
        <f>AVERAGE_MODELS!G27</f>
        <v>3.8649413080695636</v>
      </c>
      <c r="E37" s="14">
        <f t="shared" si="5"/>
        <v>5.0754431469920647</v>
      </c>
      <c r="F37" s="12">
        <f>AVERAGE_MODELS!F27</f>
        <v>0.18175703287124634</v>
      </c>
      <c r="G37" s="9">
        <f t="shared" si="8"/>
        <v>1.2105018389225006</v>
      </c>
      <c r="H37" s="9">
        <f t="shared" si="12"/>
        <v>2.3663586149391742</v>
      </c>
      <c r="I37" s="32">
        <f t="shared" si="9"/>
        <v>0</v>
      </c>
      <c r="J37" s="8">
        <f t="shared" si="13"/>
        <v>-1.2105018389225006</v>
      </c>
      <c r="K37" s="8">
        <f>IF(A37&lt;&gt;31,0,-2*((6-H36+((J37*0.5)))))</f>
        <v>0</v>
      </c>
      <c r="L37" s="8">
        <f t="shared" si="7"/>
        <v>-1.2105018389225006</v>
      </c>
      <c r="M37" s="8">
        <f t="shared" si="10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4">
        <f t="shared" si="11"/>
        <v>24</v>
      </c>
      <c r="B38" s="24">
        <v>1</v>
      </c>
      <c r="C38" s="11">
        <f>AVERAGE_MODELS!A28</f>
        <v>43817.479166666664</v>
      </c>
      <c r="D38" s="13">
        <f>AVERAGE_MODELS!G28</f>
        <v>3.8729694979007303</v>
      </c>
      <c r="E38" s="14">
        <f t="shared" si="5"/>
        <v>5.0215716873223837</v>
      </c>
      <c r="F38" s="12">
        <f>AVERAGE_MODELS!F28</f>
        <v>0.17246279120445251</v>
      </c>
      <c r="G38" s="9">
        <f t="shared" si="8"/>
        <v>1.1486021894216538</v>
      </c>
      <c r="H38" s="9">
        <f t="shared" si="12"/>
        <v>2.9406597096500011</v>
      </c>
      <c r="I38" s="32">
        <f t="shared" si="9"/>
        <v>0</v>
      </c>
      <c r="J38" s="8">
        <f t="shared" si="13"/>
        <v>-1.1486021894216538</v>
      </c>
      <c r="K38" s="8">
        <f t="shared" si="6"/>
        <v>0</v>
      </c>
      <c r="L38" s="8">
        <f t="shared" si="7"/>
        <v>-1.1486021894216538</v>
      </c>
      <c r="M38" s="8">
        <f t="shared" si="10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4">
        <f t="shared" si="11"/>
        <v>25</v>
      </c>
      <c r="B39" s="24">
        <v>1</v>
      </c>
      <c r="C39" s="11">
        <f>AVERAGE_MODELS!A29</f>
        <v>43817.5</v>
      </c>
      <c r="D39" s="13">
        <f>AVERAGE_MODELS!G29</f>
        <v>3.8981888743074191</v>
      </c>
      <c r="E39" s="14">
        <f t="shared" si="5"/>
        <v>5.5097735990913161</v>
      </c>
      <c r="F39" s="12">
        <f>AVERAGE_MODELS!F29</f>
        <v>0.2419796884059906</v>
      </c>
      <c r="G39" s="9">
        <f t="shared" si="8"/>
        <v>1.6115847247838975</v>
      </c>
      <c r="H39" s="9">
        <f t="shared" si="12"/>
        <v>3.7464520720419499</v>
      </c>
      <c r="I39" s="32">
        <f t="shared" si="9"/>
        <v>0</v>
      </c>
      <c r="J39" s="8">
        <f t="shared" si="13"/>
        <v>-1.6115847247838975</v>
      </c>
      <c r="K39" s="8">
        <f t="shared" si="6"/>
        <v>0</v>
      </c>
      <c r="L39" s="8">
        <f t="shared" si="7"/>
        <v>-1.6115847247838975</v>
      </c>
      <c r="M39" s="8">
        <f t="shared" si="10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4">
        <f t="shared" si="11"/>
        <v>26</v>
      </c>
      <c r="B40" s="24">
        <v>1</v>
      </c>
      <c r="C40" s="11">
        <f>AVERAGE_MODELS!A30</f>
        <v>43817.520833333336</v>
      </c>
      <c r="D40" s="13">
        <f>AVERAGE_MODELS!G30</f>
        <v>3.8941609584174328</v>
      </c>
      <c r="E40" s="14">
        <f t="shared" si="5"/>
        <v>5.2391563855490855</v>
      </c>
      <c r="F40" s="12">
        <f>AVERAGE_MODELS!F30</f>
        <v>0.20195126533508301</v>
      </c>
      <c r="G40" s="9">
        <f t="shared" si="8"/>
        <v>1.3449954271316529</v>
      </c>
      <c r="H40" s="9">
        <f t="shared" si="12"/>
        <v>4.4189497856077766</v>
      </c>
      <c r="I40" s="32">
        <f t="shared" si="9"/>
        <v>0</v>
      </c>
      <c r="J40" s="8">
        <f t="shared" si="13"/>
        <v>-1.3449954271316529</v>
      </c>
      <c r="K40" s="8">
        <f t="shared" si="6"/>
        <v>0</v>
      </c>
      <c r="L40" s="8">
        <f t="shared" si="7"/>
        <v>-1.3449954271316529</v>
      </c>
      <c r="M40" s="8">
        <f t="shared" si="10"/>
        <v>0</v>
      </c>
      <c r="N40" s="7">
        <v>-2.5</v>
      </c>
      <c r="O40" s="7">
        <v>0</v>
      </c>
      <c r="P40" s="1"/>
      <c r="Q40" s="1"/>
    </row>
    <row r="41" spans="1:28" x14ac:dyDescent="0.3">
      <c r="A41" s="24">
        <f t="shared" si="11"/>
        <v>27</v>
      </c>
      <c r="B41" s="24">
        <v>1</v>
      </c>
      <c r="C41" s="11">
        <f>AVERAGE_MODELS!A31</f>
        <v>43817.541666666664</v>
      </c>
      <c r="D41" s="13">
        <f>AVERAGE_MODELS!G31</f>
        <v>3.8707535005008036</v>
      </c>
      <c r="E41" s="14">
        <f t="shared" si="5"/>
        <v>4.9127194548045452</v>
      </c>
      <c r="F41" s="12">
        <f>AVERAGE_MODELS!F31</f>
        <v>0.15645134449005127</v>
      </c>
      <c r="G41" s="9">
        <f t="shared" si="8"/>
        <v>1.0419659543037414</v>
      </c>
      <c r="H41" s="9">
        <f t="shared" si="12"/>
        <v>4.9399327627596472</v>
      </c>
      <c r="I41" s="32">
        <f t="shared" si="9"/>
        <v>0</v>
      </c>
      <c r="J41" s="8">
        <f t="shared" si="13"/>
        <v>-1.0419659543037414</v>
      </c>
      <c r="K41" s="8">
        <f t="shared" si="6"/>
        <v>0</v>
      </c>
      <c r="L41" s="8">
        <f t="shared" si="7"/>
        <v>-1.0419659543037414</v>
      </c>
      <c r="M41" s="8">
        <f t="shared" si="10"/>
        <v>0</v>
      </c>
      <c r="N41" s="7">
        <v>-2.5</v>
      </c>
      <c r="O41" s="7">
        <v>0</v>
      </c>
      <c r="P41" s="1"/>
      <c r="Q41" s="1"/>
    </row>
    <row r="42" spans="1:28" x14ac:dyDescent="0.3">
      <c r="A42" s="24">
        <f t="shared" si="11"/>
        <v>28</v>
      </c>
      <c r="B42" s="24">
        <v>1</v>
      </c>
      <c r="C42" s="11">
        <f>AVERAGE_MODELS!A32</f>
        <v>43817.5625</v>
      </c>
      <c r="D42" s="13">
        <f>AVERAGE_MODELS!G32</f>
        <v>3.857494389263874</v>
      </c>
      <c r="E42" s="14">
        <f t="shared" si="5"/>
        <v>4.7255695734899099</v>
      </c>
      <c r="F42" s="12">
        <f>AVERAGE_MODELS!F32</f>
        <v>0.13034161925315857</v>
      </c>
      <c r="G42" s="9">
        <f t="shared" si="8"/>
        <v>0.86807518422603613</v>
      </c>
      <c r="H42" s="9">
        <f t="shared" si="12"/>
        <v>5.3739703548726654</v>
      </c>
      <c r="I42" s="32">
        <f t="shared" si="9"/>
        <v>0</v>
      </c>
      <c r="J42" s="8">
        <f t="shared" si="13"/>
        <v>-0.86807518422603613</v>
      </c>
      <c r="K42" s="8">
        <f t="shared" si="6"/>
        <v>0</v>
      </c>
      <c r="L42" s="8">
        <f t="shared" si="7"/>
        <v>-0.86807518422603613</v>
      </c>
      <c r="M42" s="8">
        <f t="shared" si="10"/>
        <v>0</v>
      </c>
      <c r="N42" s="7">
        <v>-2.5</v>
      </c>
      <c r="O42" s="7">
        <v>0</v>
      </c>
      <c r="P42" s="1"/>
      <c r="Q42" s="1"/>
    </row>
    <row r="43" spans="1:28" x14ac:dyDescent="0.3">
      <c r="A43" s="24">
        <f t="shared" si="11"/>
        <v>29</v>
      </c>
      <c r="B43" s="24">
        <v>1</v>
      </c>
      <c r="C43" s="11">
        <f>AVERAGE_MODELS!A33</f>
        <v>43817.583333333336</v>
      </c>
      <c r="D43" s="13">
        <f>AVERAGE_MODELS!G33</f>
        <v>3.8164787091073022</v>
      </c>
      <c r="E43" s="14">
        <f t="shared" si="5"/>
        <v>4.4542436022814735</v>
      </c>
      <c r="F43" s="12">
        <f>AVERAGE_MODELS!F33</f>
        <v>9.5760494470596313E-2</v>
      </c>
      <c r="G43" s="9">
        <f t="shared" si="8"/>
        <v>0.63776489317417151</v>
      </c>
      <c r="H43" s="9">
        <f t="shared" si="12"/>
        <v>5.6928528014597513</v>
      </c>
      <c r="I43" s="32">
        <f t="shared" si="9"/>
        <v>0</v>
      </c>
      <c r="J43" s="8">
        <f t="shared" si="13"/>
        <v>-0.63776489317417151</v>
      </c>
      <c r="K43" s="8">
        <f t="shared" si="6"/>
        <v>0</v>
      </c>
      <c r="L43" s="8">
        <f t="shared" si="7"/>
        <v>-0.63776489317417151</v>
      </c>
      <c r="M43" s="8">
        <f t="shared" si="10"/>
        <v>0</v>
      </c>
      <c r="N43" s="7">
        <v>-2.5</v>
      </c>
      <c r="O43" s="7">
        <v>0</v>
      </c>
      <c r="P43" s="1"/>
      <c r="Q43" s="1"/>
    </row>
    <row r="44" spans="1:28" x14ac:dyDescent="0.3">
      <c r="A44" s="25">
        <f t="shared" si="11"/>
        <v>30</v>
      </c>
      <c r="B44" s="25">
        <v>1</v>
      </c>
      <c r="C44" s="11">
        <f>AVERAGE_MODELS!A34</f>
        <v>43817.604166666664</v>
      </c>
      <c r="D44" s="13">
        <f>AVERAGE_MODELS!G34</f>
        <v>3.8291653100723546</v>
      </c>
      <c r="E44" s="18">
        <f t="shared" si="5"/>
        <v>4.1975609461540504</v>
      </c>
      <c r="F44" s="12">
        <f>AVERAGE_MODELS!F34</f>
        <v>5.531466007232666E-2</v>
      </c>
      <c r="G44" s="9">
        <f t="shared" si="8"/>
        <v>0.36839563608169557</v>
      </c>
      <c r="H44" s="9">
        <f t="shared" si="12"/>
        <v>5.8770506195005989</v>
      </c>
      <c r="I44" s="32">
        <f t="shared" si="9"/>
        <v>0</v>
      </c>
      <c r="J44" s="8">
        <f t="shared" si="13"/>
        <v>-0.36839563608169557</v>
      </c>
      <c r="K44" s="8">
        <f t="shared" si="6"/>
        <v>0</v>
      </c>
      <c r="L44" s="29">
        <f t="shared" si="7"/>
        <v>-0.36839563608169557</v>
      </c>
      <c r="M44" s="29">
        <f t="shared" si="10"/>
        <v>0</v>
      </c>
      <c r="N44" s="17">
        <v>-2.5</v>
      </c>
      <c r="O44" s="17">
        <v>0</v>
      </c>
      <c r="P44" s="1"/>
      <c r="Q44" s="1"/>
    </row>
    <row r="45" spans="1:28" s="104" customFormat="1" ht="15" thickBot="1" x14ac:dyDescent="0.35">
      <c r="A45" s="89">
        <f t="shared" si="11"/>
        <v>31</v>
      </c>
      <c r="B45" s="89">
        <v>1</v>
      </c>
      <c r="C45" s="145">
        <f>AVERAGE_MODELS!A35</f>
        <v>43817.625</v>
      </c>
      <c r="D45" s="146">
        <f>AVERAGE_MODELS!G35</f>
        <v>3.8394446750405726</v>
      </c>
      <c r="E45" s="90">
        <f t="shared" si="5"/>
        <v>4.0853434360393752</v>
      </c>
      <c r="F45" s="147">
        <f>AVERAGE_MODELS!F35</f>
        <v>4.4002324342727661E-2</v>
      </c>
      <c r="G45" s="91">
        <f t="shared" si="8"/>
        <v>0.24589876099880215</v>
      </c>
      <c r="H45" s="91">
        <f t="shared" si="12"/>
        <v>6</v>
      </c>
      <c r="I45" s="92">
        <f t="shared" si="9"/>
        <v>0</v>
      </c>
      <c r="J45" s="87">
        <f t="shared" si="13"/>
        <v>-0.24589876099880215</v>
      </c>
      <c r="K45" s="87">
        <f t="shared" si="6"/>
        <v>0</v>
      </c>
      <c r="L45" s="87">
        <f t="shared" si="7"/>
        <v>-0.24589876099880215</v>
      </c>
      <c r="M45" s="87">
        <f t="shared" si="10"/>
        <v>0</v>
      </c>
      <c r="N45" s="93">
        <v>-2.5</v>
      </c>
      <c r="O45" s="93">
        <v>0</v>
      </c>
      <c r="P45" s="98"/>
      <c r="Q45" s="98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1:28" s="30" customFormat="1" x14ac:dyDescent="0.3">
      <c r="A46" s="59">
        <f>A45+1</f>
        <v>32</v>
      </c>
      <c r="B46" s="59">
        <v>1</v>
      </c>
      <c r="C46" s="60">
        <f>AVERAGE_MODELS!A36</f>
        <v>43817.645833333336</v>
      </c>
      <c r="D46" s="140">
        <f>AVERAGE_MODELS!G36</f>
        <v>3.9342298288568927</v>
      </c>
      <c r="E46" s="61">
        <f t="shared" si="5"/>
        <v>3.5192017512182505</v>
      </c>
      <c r="F46" s="62">
        <f>AVERAGE_MODELS!F36</f>
        <v>0</v>
      </c>
      <c r="G46" s="63">
        <f t="shared" si="8"/>
        <v>-0.41502807763864213</v>
      </c>
      <c r="H46" s="63">
        <f t="shared" si="12"/>
        <v>5.7924859611806792</v>
      </c>
      <c r="I46" s="65">
        <f>MAX(0,MIN(O46,H45*2,(D46*(1+VLOOKUP(B46,$B$2:$R$9,17,FALSE))-VLOOKUP(B46,$B$2:$D$9,3,FALSE))))</f>
        <v>0.41502807763864213</v>
      </c>
      <c r="J46" s="65">
        <f t="shared" si="13"/>
        <v>0</v>
      </c>
      <c r="K46" s="65">
        <f t="shared" si="6"/>
        <v>0</v>
      </c>
      <c r="L46" s="65">
        <f t="shared" ref="L46:L62" si="14">MIN(J46,F46)</f>
        <v>0</v>
      </c>
      <c r="M46" s="65">
        <f t="shared" si="10"/>
        <v>0</v>
      </c>
      <c r="N46" s="66">
        <v>0</v>
      </c>
      <c r="O46" s="66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3">
      <c r="A47" s="67">
        <f t="shared" si="11"/>
        <v>33</v>
      </c>
      <c r="B47" s="67">
        <v>1</v>
      </c>
      <c r="C47" s="68">
        <f>AVERAGE_MODELS!A37</f>
        <v>43817.666666666664</v>
      </c>
      <c r="D47" s="13">
        <f>AVERAGE_MODELS!G37</f>
        <v>4.4139980504352661</v>
      </c>
      <c r="E47" s="69">
        <f t="shared" si="5"/>
        <v>3.4952133401393319</v>
      </c>
      <c r="F47" s="70">
        <f>AVERAGE_MODELS!F37</f>
        <v>1.1888742446899414E-2</v>
      </c>
      <c r="G47" s="71">
        <f t="shared" si="8"/>
        <v>-0.91878471029593412</v>
      </c>
      <c r="H47" s="71">
        <f t="shared" si="12"/>
        <v>5.3330936060327119</v>
      </c>
      <c r="I47" s="64">
        <f t="shared" ref="I47:I110" si="15">MAX(0,MIN(O47,H46*2,(D47*(1+VLOOKUP(B47,$B$2:$R$9,17,FALSE))-VLOOKUP(B47,$B$2:$D$9,3,FALSE))))</f>
        <v>0.91878471029593412</v>
      </c>
      <c r="J47" s="64">
        <f t="shared" si="13"/>
        <v>0</v>
      </c>
      <c r="K47" s="64">
        <f t="shared" si="6"/>
        <v>0</v>
      </c>
      <c r="L47" s="64">
        <f t="shared" si="14"/>
        <v>0</v>
      </c>
      <c r="M47" s="64">
        <f t="shared" si="10"/>
        <v>0</v>
      </c>
      <c r="N47" s="72">
        <v>0</v>
      </c>
      <c r="O47" s="72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3">
      <c r="A48" s="67">
        <f t="shared" si="11"/>
        <v>34</v>
      </c>
      <c r="B48" s="67">
        <v>1</v>
      </c>
      <c r="C48" s="68">
        <f>AVERAGE_MODELS!A38</f>
        <v>43817.6875</v>
      </c>
      <c r="D48" s="13">
        <f>AVERAGE_MODELS!G38</f>
        <v>4.7451097865205512</v>
      </c>
      <c r="E48" s="69">
        <f t="shared" si="5"/>
        <v>3.4786577533350678</v>
      </c>
      <c r="F48" s="70">
        <f>AVERAGE_MODELS!F38</f>
        <v>0</v>
      </c>
      <c r="G48" s="71">
        <f t="shared" si="8"/>
        <v>-1.2664520331854834</v>
      </c>
      <c r="H48" s="71">
        <f t="shared" si="12"/>
        <v>4.69986758943997</v>
      </c>
      <c r="I48" s="64">
        <f t="shared" si="15"/>
        <v>1.2664520331854834</v>
      </c>
      <c r="J48" s="64">
        <f t="shared" si="13"/>
        <v>0</v>
      </c>
      <c r="K48" s="64">
        <f t="shared" si="6"/>
        <v>0</v>
      </c>
      <c r="L48" s="64">
        <f t="shared" si="14"/>
        <v>0</v>
      </c>
      <c r="M48" s="64">
        <f t="shared" si="10"/>
        <v>0</v>
      </c>
      <c r="N48" s="72">
        <v>0</v>
      </c>
      <c r="O48" s="72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3">
      <c r="A49" s="67">
        <f t="shared" si="11"/>
        <v>35</v>
      </c>
      <c r="B49" s="67">
        <v>1</v>
      </c>
      <c r="C49" s="68">
        <f>AVERAGE_MODELS!A39</f>
        <v>43817.708333333336</v>
      </c>
      <c r="D49" s="13">
        <f>AVERAGE_MODELS!G39</f>
        <v>5.0761074968319289</v>
      </c>
      <c r="E49" s="69">
        <f t="shared" si="5"/>
        <v>3.462107867819499</v>
      </c>
      <c r="F49" s="70">
        <f>AVERAGE_MODELS!F39</f>
        <v>0</v>
      </c>
      <c r="G49" s="71">
        <f t="shared" si="8"/>
        <v>-1.6139996290124299</v>
      </c>
      <c r="H49" s="71">
        <f t="shared" si="12"/>
        <v>3.8928677749337552</v>
      </c>
      <c r="I49" s="64">
        <f t="shared" si="15"/>
        <v>1.6139996290124299</v>
      </c>
      <c r="J49" s="64">
        <f t="shared" si="13"/>
        <v>0</v>
      </c>
      <c r="K49" s="64">
        <f t="shared" si="6"/>
        <v>0</v>
      </c>
      <c r="L49" s="64">
        <f t="shared" si="14"/>
        <v>0</v>
      </c>
      <c r="M49" s="64">
        <f t="shared" si="10"/>
        <v>0</v>
      </c>
      <c r="N49" s="72">
        <v>0</v>
      </c>
      <c r="O49" s="72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3">
      <c r="A50" s="67">
        <f t="shared" si="11"/>
        <v>36</v>
      </c>
      <c r="B50" s="67">
        <v>1</v>
      </c>
      <c r="C50" s="68">
        <f>AVERAGE_MODELS!A40</f>
        <v>43817.729166666664</v>
      </c>
      <c r="D50" s="13">
        <f>AVERAGE_MODELS!G40</f>
        <v>5.0401215995058308</v>
      </c>
      <c r="E50" s="69">
        <f t="shared" si="5"/>
        <v>3.4639071626858038</v>
      </c>
      <c r="F50" s="70">
        <f>AVERAGE_MODELS!F40</f>
        <v>0</v>
      </c>
      <c r="G50" s="71">
        <f t="shared" si="8"/>
        <v>-1.576214436820027</v>
      </c>
      <c r="H50" s="71">
        <f t="shared" si="12"/>
        <v>3.1047605565237415</v>
      </c>
      <c r="I50" s="64">
        <f t="shared" si="15"/>
        <v>1.576214436820027</v>
      </c>
      <c r="J50" s="64">
        <f t="shared" si="13"/>
        <v>0</v>
      </c>
      <c r="K50" s="64">
        <f t="shared" si="6"/>
        <v>0</v>
      </c>
      <c r="L50" s="64">
        <f t="shared" si="14"/>
        <v>0</v>
      </c>
      <c r="M50" s="64">
        <f t="shared" si="10"/>
        <v>0</v>
      </c>
      <c r="N50" s="72">
        <v>0</v>
      </c>
      <c r="O50" s="72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3">
      <c r="A51" s="67">
        <f t="shared" si="11"/>
        <v>37</v>
      </c>
      <c r="B51" s="67">
        <v>1</v>
      </c>
      <c r="C51" s="68">
        <f>AVERAGE_MODELS!A41</f>
        <v>43817.75</v>
      </c>
      <c r="D51" s="13">
        <f>AVERAGE_MODELS!G41</f>
        <v>5.006481506559739</v>
      </c>
      <c r="E51" s="69">
        <f t="shared" si="5"/>
        <v>3.4655891673331083</v>
      </c>
      <c r="F51" s="70">
        <f>AVERAGE_MODELS!F41</f>
        <v>3.859102725982666E-4</v>
      </c>
      <c r="G51" s="71">
        <f t="shared" si="8"/>
        <v>-1.5408923392266307</v>
      </c>
      <c r="H51" s="71">
        <f t="shared" si="12"/>
        <v>2.3343143869104264</v>
      </c>
      <c r="I51" s="64">
        <f t="shared" si="15"/>
        <v>1.5408923392266307</v>
      </c>
      <c r="J51" s="64">
        <f t="shared" si="13"/>
        <v>0</v>
      </c>
      <c r="K51" s="64">
        <f t="shared" si="6"/>
        <v>0</v>
      </c>
      <c r="L51" s="64">
        <f t="shared" si="14"/>
        <v>0</v>
      </c>
      <c r="M51" s="64">
        <f t="shared" si="10"/>
        <v>0</v>
      </c>
      <c r="N51" s="72">
        <v>0</v>
      </c>
      <c r="O51" s="72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3">
      <c r="A52" s="67">
        <f t="shared" si="11"/>
        <v>38</v>
      </c>
      <c r="B52" s="67">
        <v>1</v>
      </c>
      <c r="C52" s="68">
        <f>AVERAGE_MODELS!A42</f>
        <v>43817.770833333336</v>
      </c>
      <c r="D52" s="13">
        <f>AVERAGE_MODELS!G42</f>
        <v>4.8342026364470581</v>
      </c>
      <c r="E52" s="69">
        <f t="shared" si="5"/>
        <v>3.4742031108387423</v>
      </c>
      <c r="F52" s="70">
        <f>AVERAGE_MODELS!F42</f>
        <v>0</v>
      </c>
      <c r="G52" s="71">
        <f t="shared" si="8"/>
        <v>-1.3599995256083157</v>
      </c>
      <c r="H52" s="71">
        <f t="shared" si="12"/>
        <v>1.6543146241062685</v>
      </c>
      <c r="I52" s="64">
        <f t="shared" si="15"/>
        <v>1.3599995256083157</v>
      </c>
      <c r="J52" s="64">
        <f t="shared" si="13"/>
        <v>0</v>
      </c>
      <c r="K52" s="64">
        <f t="shared" si="6"/>
        <v>0</v>
      </c>
      <c r="L52" s="64">
        <f t="shared" si="14"/>
        <v>0</v>
      </c>
      <c r="M52" s="64">
        <f t="shared" si="10"/>
        <v>0</v>
      </c>
      <c r="N52" s="72">
        <v>0</v>
      </c>
      <c r="O52" s="72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3">
      <c r="A53" s="67">
        <f t="shared" si="11"/>
        <v>39</v>
      </c>
      <c r="B53" s="67">
        <v>1</v>
      </c>
      <c r="C53" s="68">
        <f>AVERAGE_MODELS!A43</f>
        <v>43817.791666666664</v>
      </c>
      <c r="D53" s="13">
        <f>AVERAGE_MODELS!G43</f>
        <v>4.6386091844324806</v>
      </c>
      <c r="E53" s="69">
        <f t="shared" si="5"/>
        <v>3.4839827834394712</v>
      </c>
      <c r="F53" s="70">
        <f>AVERAGE_MODELS!F43</f>
        <v>0</v>
      </c>
      <c r="G53" s="71">
        <f t="shared" si="8"/>
        <v>-1.1546264009930094</v>
      </c>
      <c r="H53" s="71">
        <f t="shared" si="12"/>
        <v>1.0770014236097638</v>
      </c>
      <c r="I53" s="64">
        <f t="shared" si="15"/>
        <v>1.1546264009930094</v>
      </c>
      <c r="J53" s="64">
        <f t="shared" si="13"/>
        <v>0</v>
      </c>
      <c r="K53" s="64">
        <f t="shared" si="6"/>
        <v>0</v>
      </c>
      <c r="L53" s="64">
        <f t="shared" si="14"/>
        <v>0</v>
      </c>
      <c r="M53" s="64">
        <f t="shared" si="10"/>
        <v>0</v>
      </c>
      <c r="N53" s="72">
        <v>0</v>
      </c>
      <c r="O53" s="72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3">
      <c r="A54" s="67">
        <f t="shared" si="11"/>
        <v>40</v>
      </c>
      <c r="B54" s="67">
        <v>1</v>
      </c>
      <c r="C54" s="68">
        <f>AVERAGE_MODELS!A44</f>
        <v>43817.8125</v>
      </c>
      <c r="D54" s="13">
        <f>AVERAGE_MODELS!G44</f>
        <v>4.4423515855363771</v>
      </c>
      <c r="E54" s="69">
        <f t="shared" si="5"/>
        <v>3.4937956633842764</v>
      </c>
      <c r="F54" s="70">
        <f>AVERAGE_MODELS!F44</f>
        <v>0</v>
      </c>
      <c r="G54" s="71">
        <f t="shared" si="8"/>
        <v>-0.94855592215210072</v>
      </c>
      <c r="H54" s="71">
        <f t="shared" si="12"/>
        <v>0.60272346253371345</v>
      </c>
      <c r="I54" s="64">
        <f t="shared" si="15"/>
        <v>0.94855592215210072</v>
      </c>
      <c r="J54" s="64">
        <f t="shared" si="13"/>
        <v>0</v>
      </c>
      <c r="K54" s="64">
        <f t="shared" si="6"/>
        <v>0</v>
      </c>
      <c r="L54" s="64">
        <f t="shared" si="14"/>
        <v>0</v>
      </c>
      <c r="M54" s="64">
        <f t="shared" si="10"/>
        <v>0</v>
      </c>
      <c r="N54" s="72">
        <v>0</v>
      </c>
      <c r="O54" s="72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3">
      <c r="A55" s="67">
        <f t="shared" si="11"/>
        <v>41</v>
      </c>
      <c r="B55" s="67">
        <v>1</v>
      </c>
      <c r="C55" s="68">
        <f>AVERAGE_MODELS!A45</f>
        <v>43817.833333333336</v>
      </c>
      <c r="D55" s="13">
        <f>AVERAGE_MODELS!G45</f>
        <v>4.2332484147907401</v>
      </c>
      <c r="E55" s="69">
        <f t="shared" si="5"/>
        <v>3.5042508219215587</v>
      </c>
      <c r="F55" s="70">
        <f>AVERAGE_MODELS!F45</f>
        <v>0</v>
      </c>
      <c r="G55" s="71">
        <f t="shared" si="8"/>
        <v>-0.72899759286918142</v>
      </c>
      <c r="H55" s="71">
        <f t="shared" si="12"/>
        <v>0.23822466609912274</v>
      </c>
      <c r="I55" s="64">
        <f t="shared" si="15"/>
        <v>0.72899759286918142</v>
      </c>
      <c r="J55" s="64">
        <f t="shared" si="13"/>
        <v>0</v>
      </c>
      <c r="K55" s="64">
        <f t="shared" si="6"/>
        <v>0</v>
      </c>
      <c r="L55" s="64">
        <f t="shared" si="14"/>
        <v>0</v>
      </c>
      <c r="M55" s="64">
        <f t="shared" si="10"/>
        <v>0</v>
      </c>
      <c r="N55" s="72">
        <v>0</v>
      </c>
      <c r="O55" s="72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08" customFormat="1" ht="15" thickBot="1" x14ac:dyDescent="0.35">
      <c r="A56" s="94">
        <f t="shared" si="11"/>
        <v>42</v>
      </c>
      <c r="B56" s="94">
        <v>1</v>
      </c>
      <c r="C56" s="149">
        <f>AVERAGE_MODELS!A46</f>
        <v>43817.854166666664</v>
      </c>
      <c r="D56" s="146">
        <f>AVERAGE_MODELS!G46</f>
        <v>3.9927262617707897</v>
      </c>
      <c r="E56" s="95">
        <f t="shared" si="5"/>
        <v>3.5162769295725562</v>
      </c>
      <c r="F56" s="148">
        <f>AVERAGE_MODELS!F46</f>
        <v>0</v>
      </c>
      <c r="G56" s="96">
        <f t="shared" si="8"/>
        <v>-0.47644933219823349</v>
      </c>
      <c r="H56" s="96">
        <f t="shared" si="12"/>
        <v>5.9952043329758453E-15</v>
      </c>
      <c r="I56" s="88">
        <f t="shared" si="15"/>
        <v>0.47644933219823349</v>
      </c>
      <c r="J56" s="88">
        <f t="shared" si="13"/>
        <v>0</v>
      </c>
      <c r="K56" s="88">
        <f t="shared" si="6"/>
        <v>0</v>
      </c>
      <c r="L56" s="88">
        <f t="shared" si="14"/>
        <v>0</v>
      </c>
      <c r="M56" s="88">
        <f t="shared" si="10"/>
        <v>0</v>
      </c>
      <c r="N56" s="97">
        <v>0</v>
      </c>
      <c r="O56" s="97">
        <v>2.5</v>
      </c>
      <c r="P56" s="98"/>
      <c r="Q56" s="98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</row>
    <row r="57" spans="1:28" x14ac:dyDescent="0.3">
      <c r="A57" s="26">
        <f t="shared" si="11"/>
        <v>43</v>
      </c>
      <c r="B57" s="26">
        <v>1</v>
      </c>
      <c r="C57" s="144">
        <f>AVERAGE_MODELS!A47</f>
        <v>43817.875</v>
      </c>
      <c r="D57" s="140">
        <f>AVERAGE_MODELS!G47</f>
        <v>3.730497961583592</v>
      </c>
      <c r="E57" s="22">
        <f t="shared" si="5"/>
        <v>3.730497961583592</v>
      </c>
      <c r="F57" s="27">
        <f>AVERAGE_MODELS!F47</f>
        <v>0</v>
      </c>
      <c r="G57" s="42">
        <f t="shared" si="8"/>
        <v>0</v>
      </c>
      <c r="H57" s="42">
        <f t="shared" si="12"/>
        <v>5.9952043329758453E-15</v>
      </c>
      <c r="I57" s="31">
        <f t="shared" si="15"/>
        <v>0</v>
      </c>
      <c r="J57" s="28">
        <f t="shared" si="13"/>
        <v>0</v>
      </c>
      <c r="K57" s="28">
        <f t="shared" si="6"/>
        <v>0</v>
      </c>
      <c r="L57" s="28">
        <f t="shared" si="14"/>
        <v>0</v>
      </c>
      <c r="M57" s="28">
        <f t="shared" si="10"/>
        <v>0</v>
      </c>
      <c r="N57" s="20">
        <v>0</v>
      </c>
      <c r="O57" s="20">
        <v>0</v>
      </c>
      <c r="P57" s="1"/>
      <c r="Q57" s="1"/>
    </row>
    <row r="58" spans="1:28" x14ac:dyDescent="0.3">
      <c r="A58" s="24">
        <f t="shared" si="11"/>
        <v>44</v>
      </c>
      <c r="B58" s="24">
        <v>1</v>
      </c>
      <c r="C58" s="11">
        <f>AVERAGE_MODELS!A48</f>
        <v>43817.895833333336</v>
      </c>
      <c r="D58" s="13">
        <f>AVERAGE_MODELS!G48</f>
        <v>3.4713621781733495</v>
      </c>
      <c r="E58" s="14">
        <f t="shared" si="5"/>
        <v>3.4713621781733495</v>
      </c>
      <c r="F58" s="12">
        <f>AVERAGE_MODELS!F48</f>
        <v>0</v>
      </c>
      <c r="G58" s="9">
        <f t="shared" si="8"/>
        <v>0</v>
      </c>
      <c r="H58" s="9">
        <f t="shared" si="12"/>
        <v>5.9952043329758453E-15</v>
      </c>
      <c r="I58" s="32">
        <f t="shared" si="15"/>
        <v>0</v>
      </c>
      <c r="J58" s="8">
        <f t="shared" si="13"/>
        <v>0</v>
      </c>
      <c r="K58" s="8">
        <f t="shared" si="6"/>
        <v>0</v>
      </c>
      <c r="L58" s="8">
        <f t="shared" si="14"/>
        <v>0</v>
      </c>
      <c r="M58" s="8">
        <f t="shared" si="10"/>
        <v>0</v>
      </c>
      <c r="N58" s="7">
        <v>0</v>
      </c>
      <c r="O58" s="7">
        <v>0</v>
      </c>
      <c r="P58" s="1"/>
      <c r="Q58" s="1"/>
    </row>
    <row r="59" spans="1:28" x14ac:dyDescent="0.3">
      <c r="A59" s="24">
        <f t="shared" si="11"/>
        <v>45</v>
      </c>
      <c r="B59" s="24">
        <v>1</v>
      </c>
      <c r="C59" s="11">
        <f>AVERAGE_MODELS!A49</f>
        <v>43817.916666666664</v>
      </c>
      <c r="D59" s="13">
        <f>AVERAGE_MODELS!G49</f>
        <v>3.1805845903066712</v>
      </c>
      <c r="E59" s="14">
        <f t="shared" si="5"/>
        <v>3.1805845903066712</v>
      </c>
      <c r="F59" s="12">
        <f>AVERAGE_MODELS!F49</f>
        <v>0</v>
      </c>
      <c r="G59" s="9">
        <f t="shared" si="8"/>
        <v>0</v>
      </c>
      <c r="H59" s="9">
        <f t="shared" si="12"/>
        <v>5.9952043329758453E-15</v>
      </c>
      <c r="I59" s="32">
        <f t="shared" si="15"/>
        <v>0</v>
      </c>
      <c r="J59" s="8">
        <f t="shared" si="13"/>
        <v>0</v>
      </c>
      <c r="K59" s="8">
        <f t="shared" si="6"/>
        <v>0</v>
      </c>
      <c r="L59" s="8">
        <f t="shared" si="14"/>
        <v>0</v>
      </c>
      <c r="M59" s="8">
        <f t="shared" si="10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4">
        <f t="shared" si="11"/>
        <v>46</v>
      </c>
      <c r="B60" s="24">
        <v>1</v>
      </c>
      <c r="C60" s="11">
        <f>AVERAGE_MODELS!A50</f>
        <v>43817.9375</v>
      </c>
      <c r="D60" s="13">
        <f>AVERAGE_MODELS!G50</f>
        <v>2.8382177450513155</v>
      </c>
      <c r="E60" s="14">
        <f t="shared" si="5"/>
        <v>2.8382177450513155</v>
      </c>
      <c r="F60" s="12">
        <f>AVERAGE_MODELS!F50</f>
        <v>0</v>
      </c>
      <c r="G60" s="9">
        <f t="shared" si="8"/>
        <v>0</v>
      </c>
      <c r="H60" s="9">
        <f t="shared" si="12"/>
        <v>5.9952043329758453E-15</v>
      </c>
      <c r="I60" s="32">
        <f t="shared" si="15"/>
        <v>0</v>
      </c>
      <c r="J60" s="8">
        <f t="shared" si="13"/>
        <v>0</v>
      </c>
      <c r="K60" s="8">
        <f t="shared" si="6"/>
        <v>0</v>
      </c>
      <c r="L60" s="8">
        <f t="shared" si="14"/>
        <v>0</v>
      </c>
      <c r="M60" s="8">
        <f t="shared" si="10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5">
        <f t="shared" si="11"/>
        <v>47</v>
      </c>
      <c r="B61" s="25">
        <v>1</v>
      </c>
      <c r="C61" s="11">
        <f>AVERAGE_MODELS!A51</f>
        <v>43817.958333333336</v>
      </c>
      <c r="D61" s="13">
        <f>AVERAGE_MODELS!G51</f>
        <v>2.5196547012335748</v>
      </c>
      <c r="E61" s="18">
        <f t="shared" si="5"/>
        <v>2.5196547012335748</v>
      </c>
      <c r="F61" s="12">
        <f>AVERAGE_MODELS!F51</f>
        <v>0</v>
      </c>
      <c r="G61" s="9">
        <f t="shared" si="8"/>
        <v>0</v>
      </c>
      <c r="H61" s="9">
        <f t="shared" si="12"/>
        <v>5.9952043329758453E-15</v>
      </c>
      <c r="I61" s="32">
        <f t="shared" si="15"/>
        <v>0</v>
      </c>
      <c r="J61" s="8">
        <f t="shared" si="13"/>
        <v>0</v>
      </c>
      <c r="K61" s="8">
        <f t="shared" si="6"/>
        <v>0</v>
      </c>
      <c r="L61" s="8">
        <f t="shared" si="14"/>
        <v>0</v>
      </c>
      <c r="M61" s="8">
        <f t="shared" si="10"/>
        <v>0</v>
      </c>
      <c r="N61" s="17">
        <v>0</v>
      </c>
      <c r="O61" s="17">
        <v>0</v>
      </c>
      <c r="P61" s="1"/>
      <c r="Q61" s="1"/>
    </row>
    <row r="62" spans="1:28" s="143" customFormat="1" x14ac:dyDescent="0.3">
      <c r="A62" s="24">
        <f t="shared" si="11"/>
        <v>48</v>
      </c>
      <c r="B62" s="24">
        <v>1</v>
      </c>
      <c r="C62" s="11">
        <f>AVERAGE_MODELS!A52</f>
        <v>43817.979166666664</v>
      </c>
      <c r="D62" s="13">
        <f>AVERAGE_MODELS!G52</f>
        <v>2.342266840814641</v>
      </c>
      <c r="E62" s="14">
        <f t="shared" si="5"/>
        <v>2.342266840814641</v>
      </c>
      <c r="F62" s="12">
        <f>AVERAGE_MODELS!F52</f>
        <v>0</v>
      </c>
      <c r="G62" s="9">
        <f t="shared" si="8"/>
        <v>0</v>
      </c>
      <c r="H62" s="9">
        <f t="shared" si="12"/>
        <v>5.9952043329758453E-15</v>
      </c>
      <c r="I62" s="32">
        <f t="shared" si="15"/>
        <v>0</v>
      </c>
      <c r="J62" s="8">
        <f t="shared" si="13"/>
        <v>0</v>
      </c>
      <c r="K62" s="8">
        <f t="shared" si="6"/>
        <v>0</v>
      </c>
      <c r="L62" s="8">
        <f t="shared" si="14"/>
        <v>0</v>
      </c>
      <c r="M62" s="8">
        <f t="shared" si="10"/>
        <v>0</v>
      </c>
      <c r="N62" s="7">
        <v>0</v>
      </c>
      <c r="O62" s="7">
        <v>0</v>
      </c>
      <c r="P62" s="141"/>
      <c r="Q62" s="141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</row>
    <row r="63" spans="1:28" s="165" customFormat="1" x14ac:dyDescent="0.3">
      <c r="A63" s="159">
        <v>1</v>
      </c>
      <c r="B63" s="159">
        <v>2</v>
      </c>
      <c r="C63" s="166">
        <f>AVERAGE_MODELS!A53</f>
        <v>43818</v>
      </c>
      <c r="D63" s="167">
        <f>AVERAGE_MODELS!G53</f>
        <v>2.5835091038930629</v>
      </c>
      <c r="E63" s="160">
        <f t="shared" si="5"/>
        <v>2.5835091038930629</v>
      </c>
      <c r="F63" s="168">
        <f>AVERAGE_MODELS!F53</f>
        <v>0</v>
      </c>
      <c r="G63" s="161">
        <f t="shared" si="8"/>
        <v>0</v>
      </c>
      <c r="H63" s="161">
        <f t="shared" si="12"/>
        <v>5.9952043329758453E-15</v>
      </c>
      <c r="I63" s="162">
        <f t="shared" si="15"/>
        <v>0</v>
      </c>
      <c r="J63" s="162">
        <f t="shared" si="13"/>
        <v>0</v>
      </c>
      <c r="K63" s="162">
        <f t="shared" si="6"/>
        <v>0</v>
      </c>
      <c r="L63" s="162">
        <f t="shared" ref="L63:L93" si="16">MIN(J63,F63)</f>
        <v>0</v>
      </c>
      <c r="M63" s="162">
        <f>J63-L63</f>
        <v>0</v>
      </c>
      <c r="N63" s="163">
        <v>-2.5</v>
      </c>
      <c r="O63" s="163">
        <v>0</v>
      </c>
      <c r="P63" s="164"/>
      <c r="Q63" s="164"/>
    </row>
    <row r="64" spans="1:28" x14ac:dyDescent="0.3">
      <c r="A64" s="24">
        <f>A63+1</f>
        <v>2</v>
      </c>
      <c r="B64" s="24">
        <v>2</v>
      </c>
      <c r="C64" s="11">
        <f>AVERAGE_MODELS!A54</f>
        <v>43818.020833333336</v>
      </c>
      <c r="D64" s="13">
        <f>AVERAGE_MODELS!G54</f>
        <v>2.5132739055716065</v>
      </c>
      <c r="E64" s="14">
        <f t="shared" si="5"/>
        <v>2.5132739055716065</v>
      </c>
      <c r="F64" s="12">
        <f>AVERAGE_MODELS!F54</f>
        <v>0</v>
      </c>
      <c r="G64" s="9">
        <f t="shared" si="8"/>
        <v>0</v>
      </c>
      <c r="H64" s="9">
        <f t="shared" si="12"/>
        <v>5.9952043329758453E-15</v>
      </c>
      <c r="I64" s="32">
        <f t="shared" si="15"/>
        <v>0</v>
      </c>
      <c r="J64" s="8">
        <f t="shared" si="13"/>
        <v>0</v>
      </c>
      <c r="K64" s="8">
        <f t="shared" si="6"/>
        <v>0</v>
      </c>
      <c r="L64" s="8">
        <f t="shared" si="16"/>
        <v>0</v>
      </c>
      <c r="M64" s="8">
        <f t="shared" ref="M64:M93" si="17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4">
        <f t="shared" ref="A65:A110" si="18">A64+1</f>
        <v>3</v>
      </c>
      <c r="B65" s="24">
        <v>2</v>
      </c>
      <c r="C65" s="11">
        <f>AVERAGE_MODELS!A55</f>
        <v>43818.041666666664</v>
      </c>
      <c r="D65" s="13">
        <f>AVERAGE_MODELS!G55</f>
        <v>2.3347811008362811</v>
      </c>
      <c r="E65" s="14">
        <f t="shared" si="5"/>
        <v>2.3347811008362811</v>
      </c>
      <c r="F65" s="12">
        <f>AVERAGE_MODELS!F55</f>
        <v>0</v>
      </c>
      <c r="G65" s="9">
        <f t="shared" si="8"/>
        <v>0</v>
      </c>
      <c r="H65" s="9">
        <f t="shared" si="12"/>
        <v>5.9952043329758453E-15</v>
      </c>
      <c r="I65" s="32">
        <f t="shared" si="15"/>
        <v>0</v>
      </c>
      <c r="J65" s="8">
        <f t="shared" si="13"/>
        <v>0</v>
      </c>
      <c r="K65" s="8">
        <f t="shared" si="6"/>
        <v>0</v>
      </c>
      <c r="L65" s="8">
        <f t="shared" si="16"/>
        <v>0</v>
      </c>
      <c r="M65" s="8">
        <f t="shared" si="17"/>
        <v>0</v>
      </c>
      <c r="N65" s="7">
        <v>-2.5</v>
      </c>
      <c r="O65" s="7">
        <v>0</v>
      </c>
      <c r="P65" s="1"/>
      <c r="Q65" s="1"/>
    </row>
    <row r="66" spans="1:17" x14ac:dyDescent="0.3">
      <c r="A66" s="24">
        <f t="shared" si="18"/>
        <v>4</v>
      </c>
      <c r="B66" s="24">
        <v>2</v>
      </c>
      <c r="C66" s="11">
        <f>AVERAGE_MODELS!A56</f>
        <v>43818.0625</v>
      </c>
      <c r="D66" s="13">
        <f>AVERAGE_MODELS!G56</f>
        <v>2.2713909306209161</v>
      </c>
      <c r="E66" s="14">
        <f t="shared" si="5"/>
        <v>2.2713909306209161</v>
      </c>
      <c r="F66" s="12">
        <f>AVERAGE_MODELS!F56</f>
        <v>0</v>
      </c>
      <c r="G66" s="9">
        <f t="shared" si="8"/>
        <v>0</v>
      </c>
      <c r="H66" s="9">
        <f t="shared" si="12"/>
        <v>5.9952043329758453E-15</v>
      </c>
      <c r="I66" s="32">
        <f t="shared" si="15"/>
        <v>0</v>
      </c>
      <c r="J66" s="8">
        <f t="shared" si="13"/>
        <v>0</v>
      </c>
      <c r="K66" s="8">
        <f t="shared" si="6"/>
        <v>0</v>
      </c>
      <c r="L66" s="8">
        <f t="shared" si="16"/>
        <v>0</v>
      </c>
      <c r="M66" s="8">
        <f t="shared" si="17"/>
        <v>0</v>
      </c>
      <c r="N66" s="7">
        <v>-2.5</v>
      </c>
      <c r="O66" s="7">
        <v>0</v>
      </c>
      <c r="P66" s="1"/>
      <c r="Q66" s="1"/>
    </row>
    <row r="67" spans="1:17" x14ac:dyDescent="0.3">
      <c r="A67" s="24">
        <f t="shared" si="18"/>
        <v>5</v>
      </c>
      <c r="B67" s="24">
        <v>2</v>
      </c>
      <c r="C67" s="11">
        <f>AVERAGE_MODELS!A57</f>
        <v>43818.083333333336</v>
      </c>
      <c r="D67" s="13">
        <f>AVERAGE_MODELS!G57</f>
        <v>2.2001237685383419</v>
      </c>
      <c r="E67" s="14">
        <f t="shared" si="5"/>
        <v>2.2001237685383419</v>
      </c>
      <c r="F67" s="12">
        <f>AVERAGE_MODELS!F57</f>
        <v>5.2571296691894531E-5</v>
      </c>
      <c r="G67" s="9">
        <f t="shared" si="8"/>
        <v>0</v>
      </c>
      <c r="H67" s="9">
        <f t="shared" si="12"/>
        <v>5.9952043329758453E-15</v>
      </c>
      <c r="I67" s="32">
        <f t="shared" si="15"/>
        <v>0</v>
      </c>
      <c r="J67" s="8">
        <f t="shared" si="13"/>
        <v>0</v>
      </c>
      <c r="K67" s="8">
        <f t="shared" si="6"/>
        <v>0</v>
      </c>
      <c r="L67" s="8">
        <f t="shared" si="16"/>
        <v>0</v>
      </c>
      <c r="M67" s="8">
        <f t="shared" si="17"/>
        <v>0</v>
      </c>
      <c r="N67" s="7">
        <v>-2.5</v>
      </c>
      <c r="O67" s="7">
        <v>0</v>
      </c>
      <c r="P67" s="1"/>
      <c r="Q67" s="1"/>
    </row>
    <row r="68" spans="1:17" x14ac:dyDescent="0.3">
      <c r="A68" s="24">
        <f t="shared" si="18"/>
        <v>6</v>
      </c>
      <c r="B68" s="24">
        <v>2</v>
      </c>
      <c r="C68" s="11">
        <f>AVERAGE_MODELS!A58</f>
        <v>43818.104166666664</v>
      </c>
      <c r="D68" s="13">
        <f>AVERAGE_MODELS!G58</f>
        <v>2.1530263621225321</v>
      </c>
      <c r="E68" s="14">
        <f t="shared" si="5"/>
        <v>2.1530263621225321</v>
      </c>
      <c r="F68" s="12">
        <f>AVERAGE_MODELS!F58</f>
        <v>4.0000677108764648E-4</v>
      </c>
      <c r="G68" s="9">
        <f t="shared" si="8"/>
        <v>0</v>
      </c>
      <c r="H68" s="9">
        <f t="shared" si="12"/>
        <v>5.9952043329758453E-15</v>
      </c>
      <c r="I68" s="32">
        <f t="shared" si="15"/>
        <v>0</v>
      </c>
      <c r="J68" s="8">
        <f t="shared" si="13"/>
        <v>0</v>
      </c>
      <c r="K68" s="8">
        <f t="shared" si="6"/>
        <v>0</v>
      </c>
      <c r="L68" s="8">
        <f t="shared" si="16"/>
        <v>0</v>
      </c>
      <c r="M68" s="8">
        <f t="shared" si="17"/>
        <v>0</v>
      </c>
      <c r="N68" s="7">
        <v>-2.5</v>
      </c>
      <c r="O68" s="7">
        <v>0</v>
      </c>
      <c r="P68" s="1"/>
      <c r="Q68" s="1"/>
    </row>
    <row r="69" spans="1:17" x14ac:dyDescent="0.3">
      <c r="A69" s="24">
        <f t="shared" si="18"/>
        <v>7</v>
      </c>
      <c r="B69" s="24">
        <v>2</v>
      </c>
      <c r="C69" s="11">
        <f>AVERAGE_MODELS!A59</f>
        <v>43818.125</v>
      </c>
      <c r="D69" s="13">
        <f>AVERAGE_MODELS!G59</f>
        <v>2.0696489117092089</v>
      </c>
      <c r="E69" s="14">
        <f t="shared" si="5"/>
        <v>2.0696489117092089</v>
      </c>
      <c r="F69" s="12">
        <f>AVERAGE_MODELS!F59</f>
        <v>0</v>
      </c>
      <c r="G69" s="9">
        <f t="shared" si="8"/>
        <v>0</v>
      </c>
      <c r="H69" s="9">
        <f t="shared" si="12"/>
        <v>5.9952043329758453E-15</v>
      </c>
      <c r="I69" s="32">
        <f t="shared" si="15"/>
        <v>0</v>
      </c>
      <c r="J69" s="8">
        <f t="shared" si="13"/>
        <v>0</v>
      </c>
      <c r="K69" s="8">
        <f t="shared" si="6"/>
        <v>0</v>
      </c>
      <c r="L69" s="8">
        <f t="shared" si="16"/>
        <v>0</v>
      </c>
      <c r="M69" s="8">
        <f t="shared" si="17"/>
        <v>0</v>
      </c>
      <c r="N69" s="7">
        <v>-2.5</v>
      </c>
      <c r="O69" s="7">
        <v>0</v>
      </c>
      <c r="P69" s="1"/>
      <c r="Q69" s="1"/>
    </row>
    <row r="70" spans="1:17" x14ac:dyDescent="0.3">
      <c r="A70" s="24">
        <f t="shared" si="18"/>
        <v>8</v>
      </c>
      <c r="B70" s="24">
        <v>2</v>
      </c>
      <c r="C70" s="11">
        <f>AVERAGE_MODELS!A60</f>
        <v>43818.145833333336</v>
      </c>
      <c r="D70" s="13">
        <f>AVERAGE_MODELS!G60</f>
        <v>2.0192409894735501</v>
      </c>
      <c r="E70" s="14">
        <f t="shared" si="5"/>
        <v>2.0192409894735501</v>
      </c>
      <c r="F70" s="12">
        <f>AVERAGE_MODELS!F60</f>
        <v>4.4086575508117676E-4</v>
      </c>
      <c r="G70" s="9">
        <f t="shared" si="8"/>
        <v>0</v>
      </c>
      <c r="H70" s="9">
        <f t="shared" si="12"/>
        <v>5.9952043329758453E-15</v>
      </c>
      <c r="I70" s="32">
        <f t="shared" si="15"/>
        <v>0</v>
      </c>
      <c r="J70" s="8">
        <f t="shared" si="13"/>
        <v>0</v>
      </c>
      <c r="K70" s="8">
        <f t="shared" si="6"/>
        <v>0</v>
      </c>
      <c r="L70" s="8">
        <f t="shared" si="16"/>
        <v>0</v>
      </c>
      <c r="M70" s="8">
        <f t="shared" si="17"/>
        <v>0</v>
      </c>
      <c r="N70" s="7">
        <v>-2.5</v>
      </c>
      <c r="O70" s="7">
        <v>0</v>
      </c>
      <c r="P70" s="1"/>
      <c r="Q70" s="1"/>
    </row>
    <row r="71" spans="1:17" x14ac:dyDescent="0.3">
      <c r="A71" s="24">
        <f t="shared" si="18"/>
        <v>9</v>
      </c>
      <c r="B71" s="24">
        <v>2</v>
      </c>
      <c r="C71" s="11">
        <f>AVERAGE_MODELS!A61</f>
        <v>43818.166666666664</v>
      </c>
      <c r="D71" s="13">
        <f>AVERAGE_MODELS!G61</f>
        <v>1.9892494692006064</v>
      </c>
      <c r="E71" s="14">
        <f t="shared" si="5"/>
        <v>1.9892494692006064</v>
      </c>
      <c r="F71" s="12">
        <f>AVERAGE_MODELS!F61</f>
        <v>0</v>
      </c>
      <c r="G71" s="9">
        <f t="shared" si="8"/>
        <v>0</v>
      </c>
      <c r="H71" s="9">
        <f t="shared" si="12"/>
        <v>5.9952043329758453E-15</v>
      </c>
      <c r="I71" s="32">
        <f t="shared" si="15"/>
        <v>0</v>
      </c>
      <c r="J71" s="8">
        <f t="shared" si="13"/>
        <v>0</v>
      </c>
      <c r="K71" s="8">
        <f t="shared" si="6"/>
        <v>0</v>
      </c>
      <c r="L71" s="8">
        <f t="shared" si="16"/>
        <v>0</v>
      </c>
      <c r="M71" s="8">
        <f t="shared" si="17"/>
        <v>0</v>
      </c>
      <c r="N71" s="7">
        <v>-2.5</v>
      </c>
      <c r="O71" s="7">
        <v>0</v>
      </c>
      <c r="P71" s="1"/>
      <c r="Q71" s="1"/>
    </row>
    <row r="72" spans="1:17" x14ac:dyDescent="0.3">
      <c r="A72" s="24">
        <f t="shared" si="18"/>
        <v>10</v>
      </c>
      <c r="B72" s="24">
        <v>2</v>
      </c>
      <c r="C72" s="11">
        <f>AVERAGE_MODELS!A62</f>
        <v>43818.1875</v>
      </c>
      <c r="D72" s="13">
        <f>AVERAGE_MODELS!G62</f>
        <v>1.9567328904985073</v>
      </c>
      <c r="E72" s="14">
        <f t="shared" si="5"/>
        <v>1.9567328904985073</v>
      </c>
      <c r="F72" s="12">
        <f>AVERAGE_MODELS!F62</f>
        <v>4.386603832244873E-4</v>
      </c>
      <c r="G72" s="9">
        <f t="shared" si="8"/>
        <v>0</v>
      </c>
      <c r="H72" s="9">
        <f t="shared" si="12"/>
        <v>5.9952043329758453E-15</v>
      </c>
      <c r="I72" s="32">
        <f t="shared" si="15"/>
        <v>0</v>
      </c>
      <c r="J72" s="8">
        <f t="shared" si="13"/>
        <v>0</v>
      </c>
      <c r="K72" s="8">
        <f t="shared" si="6"/>
        <v>0</v>
      </c>
      <c r="L72" s="8">
        <f t="shared" si="16"/>
        <v>0</v>
      </c>
      <c r="M72" s="8">
        <f t="shared" si="17"/>
        <v>0</v>
      </c>
      <c r="N72" s="7">
        <v>-2.5</v>
      </c>
      <c r="O72" s="7">
        <v>0</v>
      </c>
      <c r="P72" s="1"/>
      <c r="Q72" s="1"/>
    </row>
    <row r="73" spans="1:17" x14ac:dyDescent="0.3">
      <c r="A73" s="24">
        <f t="shared" si="18"/>
        <v>11</v>
      </c>
      <c r="B73" s="24">
        <v>2</v>
      </c>
      <c r="C73" s="11">
        <f>AVERAGE_MODELS!A63</f>
        <v>43818.208333333336</v>
      </c>
      <c r="D73" s="13">
        <f>AVERAGE_MODELS!G63</f>
        <v>2.0522259134466392</v>
      </c>
      <c r="E73" s="14">
        <f t="shared" si="5"/>
        <v>2.0522259134466392</v>
      </c>
      <c r="F73" s="12">
        <f>AVERAGE_MODELS!F63</f>
        <v>0</v>
      </c>
      <c r="G73" s="9">
        <f t="shared" si="8"/>
        <v>0</v>
      </c>
      <c r="H73" s="9">
        <f t="shared" si="12"/>
        <v>5.9952043329758453E-15</v>
      </c>
      <c r="I73" s="32">
        <f t="shared" si="15"/>
        <v>0</v>
      </c>
      <c r="J73" s="8">
        <f t="shared" si="13"/>
        <v>0</v>
      </c>
      <c r="K73" s="8">
        <f t="shared" si="6"/>
        <v>0</v>
      </c>
      <c r="L73" s="8">
        <f t="shared" si="16"/>
        <v>0</v>
      </c>
      <c r="M73" s="8">
        <f t="shared" si="17"/>
        <v>0</v>
      </c>
      <c r="N73" s="7">
        <v>-2.5</v>
      </c>
      <c r="O73" s="7">
        <v>0</v>
      </c>
      <c r="P73" s="1"/>
      <c r="Q73" s="1"/>
    </row>
    <row r="74" spans="1:17" x14ac:dyDescent="0.3">
      <c r="A74" s="24">
        <f t="shared" si="18"/>
        <v>12</v>
      </c>
      <c r="B74" s="24">
        <v>2</v>
      </c>
      <c r="C74" s="11">
        <f>AVERAGE_MODELS!A64</f>
        <v>43818.229166666664</v>
      </c>
      <c r="D74" s="13">
        <f>AVERAGE_MODELS!G64</f>
        <v>2.1709260323867143</v>
      </c>
      <c r="E74" s="14">
        <f t="shared" si="5"/>
        <v>2.1709260323867143</v>
      </c>
      <c r="F74" s="12">
        <f>AVERAGE_MODELS!F64</f>
        <v>4.4283270835876465E-4</v>
      </c>
      <c r="G74" s="9">
        <f t="shared" si="8"/>
        <v>0</v>
      </c>
      <c r="H74" s="9">
        <f t="shared" si="12"/>
        <v>5.9952043329758453E-15</v>
      </c>
      <c r="I74" s="32">
        <f t="shared" si="15"/>
        <v>0</v>
      </c>
      <c r="J74" s="8">
        <f t="shared" si="13"/>
        <v>0</v>
      </c>
      <c r="K74" s="8">
        <f t="shared" si="6"/>
        <v>0</v>
      </c>
      <c r="L74" s="8">
        <f t="shared" si="16"/>
        <v>0</v>
      </c>
      <c r="M74" s="8">
        <f t="shared" si="17"/>
        <v>0</v>
      </c>
      <c r="N74" s="7">
        <v>-2.5</v>
      </c>
      <c r="O74" s="7">
        <v>0</v>
      </c>
      <c r="P74" s="1"/>
      <c r="Q74" s="1"/>
    </row>
    <row r="75" spans="1:17" x14ac:dyDescent="0.3">
      <c r="A75" s="24">
        <f t="shared" si="18"/>
        <v>13</v>
      </c>
      <c r="B75" s="24">
        <v>2</v>
      </c>
      <c r="C75" s="11">
        <f>AVERAGE_MODELS!A65</f>
        <v>43818.25</v>
      </c>
      <c r="D75" s="13">
        <f>AVERAGE_MODELS!G65</f>
        <v>2.7009846533888004</v>
      </c>
      <c r="E75" s="14">
        <f t="shared" si="5"/>
        <v>2.7009846533888004</v>
      </c>
      <c r="F75" s="12">
        <f>AVERAGE_MODELS!F65</f>
        <v>2.0200014114379883E-4</v>
      </c>
      <c r="G75" s="9">
        <f t="shared" si="8"/>
        <v>0</v>
      </c>
      <c r="H75" s="9">
        <f t="shared" si="12"/>
        <v>5.9952043329758453E-15</v>
      </c>
      <c r="I75" s="32">
        <f t="shared" si="15"/>
        <v>0</v>
      </c>
      <c r="J75" s="8">
        <f t="shared" si="13"/>
        <v>0</v>
      </c>
      <c r="K75" s="8">
        <f t="shared" si="6"/>
        <v>0</v>
      </c>
      <c r="L75" s="8">
        <f t="shared" si="16"/>
        <v>0</v>
      </c>
      <c r="M75" s="8">
        <f t="shared" si="17"/>
        <v>0</v>
      </c>
      <c r="N75" s="7">
        <v>-2.5</v>
      </c>
      <c r="O75" s="7">
        <v>0</v>
      </c>
      <c r="P75" s="1"/>
      <c r="Q75" s="1"/>
    </row>
    <row r="76" spans="1:17" x14ac:dyDescent="0.3">
      <c r="A76" s="24">
        <f t="shared" si="18"/>
        <v>14</v>
      </c>
      <c r="B76" s="24">
        <v>2</v>
      </c>
      <c r="C76" s="11">
        <f>AVERAGE_MODELS!A66</f>
        <v>43818.270833333336</v>
      </c>
      <c r="D76" s="13">
        <f>AVERAGE_MODELS!G66</f>
        <v>2.9683378725127678</v>
      </c>
      <c r="E76" s="14">
        <f t="shared" si="5"/>
        <v>2.9683378725127678</v>
      </c>
      <c r="F76" s="12">
        <f>AVERAGE_MODELS!F66</f>
        <v>2.8556585311889648E-4</v>
      </c>
      <c r="G76" s="9">
        <f t="shared" si="8"/>
        <v>0</v>
      </c>
      <c r="H76" s="9">
        <f t="shared" si="12"/>
        <v>5.9952043329758453E-15</v>
      </c>
      <c r="I76" s="32">
        <f t="shared" si="15"/>
        <v>0</v>
      </c>
      <c r="J76" s="8">
        <f t="shared" si="13"/>
        <v>0</v>
      </c>
      <c r="K76" s="8">
        <f t="shared" si="6"/>
        <v>0</v>
      </c>
      <c r="L76" s="8">
        <f t="shared" si="16"/>
        <v>0</v>
      </c>
      <c r="M76" s="8">
        <f t="shared" si="17"/>
        <v>0</v>
      </c>
      <c r="N76" s="7">
        <v>-2.5</v>
      </c>
      <c r="O76" s="7">
        <v>0</v>
      </c>
      <c r="P76" s="1"/>
      <c r="Q76" s="1"/>
    </row>
    <row r="77" spans="1:17" x14ac:dyDescent="0.3">
      <c r="A77" s="24">
        <f t="shared" si="18"/>
        <v>15</v>
      </c>
      <c r="B77" s="24">
        <v>2</v>
      </c>
      <c r="C77" s="11">
        <f>AVERAGE_MODELS!A67</f>
        <v>43818.291666666664</v>
      </c>
      <c r="D77" s="13">
        <f>AVERAGE_MODELS!G67</f>
        <v>3.4623025085142403</v>
      </c>
      <c r="E77" s="14">
        <f t="shared" si="5"/>
        <v>3.4623025085142403</v>
      </c>
      <c r="F77" s="12">
        <f>AVERAGE_MODELS!F67</f>
        <v>0</v>
      </c>
      <c r="G77" s="9">
        <f t="shared" si="8"/>
        <v>0</v>
      </c>
      <c r="H77" s="9">
        <f t="shared" si="12"/>
        <v>5.9952043329758453E-15</v>
      </c>
      <c r="I77" s="32">
        <f t="shared" si="15"/>
        <v>0</v>
      </c>
      <c r="J77" s="8">
        <f t="shared" si="13"/>
        <v>0</v>
      </c>
      <c r="K77" s="8">
        <f t="shared" si="6"/>
        <v>0</v>
      </c>
      <c r="L77" s="8">
        <f t="shared" si="16"/>
        <v>0</v>
      </c>
      <c r="M77" s="8">
        <f t="shared" si="17"/>
        <v>0</v>
      </c>
      <c r="N77" s="7">
        <v>-2.5</v>
      </c>
      <c r="O77" s="7">
        <v>0</v>
      </c>
      <c r="P77" s="1"/>
      <c r="Q77" s="1"/>
    </row>
    <row r="78" spans="1:17" x14ac:dyDescent="0.3">
      <c r="A78" s="24">
        <f t="shared" si="18"/>
        <v>16</v>
      </c>
      <c r="B78" s="24">
        <v>2</v>
      </c>
      <c r="C78" s="11">
        <f>AVERAGE_MODELS!A68</f>
        <v>43818.3125</v>
      </c>
      <c r="D78" s="13">
        <f>AVERAGE_MODELS!G68</f>
        <v>3.6823969859256418</v>
      </c>
      <c r="E78" s="14">
        <f t="shared" si="5"/>
        <v>3.6823969859256418</v>
      </c>
      <c r="F78" s="12">
        <f>AVERAGE_MODELS!F68</f>
        <v>4.099428653717041E-3</v>
      </c>
      <c r="G78" s="9">
        <f t="shared" si="8"/>
        <v>0</v>
      </c>
      <c r="H78" s="9">
        <f t="shared" si="12"/>
        <v>5.9952043329758453E-15</v>
      </c>
      <c r="I78" s="32">
        <f t="shared" si="15"/>
        <v>0</v>
      </c>
      <c r="J78" s="8">
        <f t="shared" si="13"/>
        <v>0</v>
      </c>
      <c r="K78" s="8">
        <f t="shared" si="6"/>
        <v>0</v>
      </c>
      <c r="L78" s="8">
        <f t="shared" si="16"/>
        <v>0</v>
      </c>
      <c r="M78" s="8">
        <f t="shared" si="17"/>
        <v>0</v>
      </c>
      <c r="N78" s="7">
        <v>-2.5</v>
      </c>
      <c r="O78" s="7">
        <v>0</v>
      </c>
      <c r="P78" s="1"/>
      <c r="Q78" s="1"/>
    </row>
    <row r="79" spans="1:17" x14ac:dyDescent="0.3">
      <c r="A79" s="24">
        <f t="shared" si="18"/>
        <v>17</v>
      </c>
      <c r="B79" s="24">
        <v>2</v>
      </c>
      <c r="C79" s="11">
        <f>AVERAGE_MODELS!A69</f>
        <v>43818.333333333336</v>
      </c>
      <c r="D79" s="13">
        <f>AVERAGE_MODELS!G69</f>
        <v>3.8325221474344993</v>
      </c>
      <c r="E79" s="14">
        <f t="shared" ref="E79:E142" si="19">D79-J79-I79</f>
        <v>3.8325221474344993</v>
      </c>
      <c r="F79" s="12">
        <f>AVERAGE_MODELS!F69</f>
        <v>0</v>
      </c>
      <c r="G79" s="9">
        <f t="shared" si="8"/>
        <v>0</v>
      </c>
      <c r="H79" s="9">
        <f t="shared" si="12"/>
        <v>5.9952043329758453E-15</v>
      </c>
      <c r="I79" s="32">
        <f t="shared" si="15"/>
        <v>0</v>
      </c>
      <c r="J79" s="8">
        <f t="shared" si="13"/>
        <v>0</v>
      </c>
      <c r="K79" s="8">
        <f t="shared" ref="K79:K142" si="20">IF(A79&lt;&gt;31,0,-2*((6-H78+((J79*0.5)))))</f>
        <v>0</v>
      </c>
      <c r="L79" s="8">
        <f t="shared" si="16"/>
        <v>0</v>
      </c>
      <c r="M79" s="8">
        <f t="shared" si="17"/>
        <v>0</v>
      </c>
      <c r="N79" s="7">
        <v>-2.5</v>
      </c>
      <c r="O79" s="7">
        <v>0</v>
      </c>
      <c r="P79" s="1"/>
      <c r="Q79" s="1"/>
    </row>
    <row r="80" spans="1:17" x14ac:dyDescent="0.3">
      <c r="A80" s="24">
        <f t="shared" si="18"/>
        <v>18</v>
      </c>
      <c r="B80" s="24">
        <v>2</v>
      </c>
      <c r="C80" s="11">
        <f>AVERAGE_MODELS!A70</f>
        <v>43818.354166666664</v>
      </c>
      <c r="D80" s="13">
        <f>AVERAGE_MODELS!G70</f>
        <v>3.8239760810879999</v>
      </c>
      <c r="E80" s="14">
        <f t="shared" si="19"/>
        <v>3.9383411148933702</v>
      </c>
      <c r="F80" s="12">
        <f>AVERAGE_MODELS!F70</f>
        <v>4.0128082036972046E-2</v>
      </c>
      <c r="G80" s="9">
        <f t="shared" ref="G80:G143" si="21">-SUM(I80,J80,K80)</f>
        <v>0.11436503380537033</v>
      </c>
      <c r="H80" s="9">
        <f t="shared" si="12"/>
        <v>5.7182516902691161E-2</v>
      </c>
      <c r="I80" s="32">
        <f t="shared" si="15"/>
        <v>0</v>
      </c>
      <c r="J80" s="8">
        <f t="shared" si="13"/>
        <v>-0.11436503380537033</v>
      </c>
      <c r="K80" s="8">
        <f t="shared" si="20"/>
        <v>0</v>
      </c>
      <c r="L80" s="8">
        <f t="shared" si="16"/>
        <v>-0.11436503380537033</v>
      </c>
      <c r="M80" s="8">
        <f t="shared" si="17"/>
        <v>0</v>
      </c>
      <c r="N80" s="7">
        <v>-2.5</v>
      </c>
      <c r="O80" s="7">
        <v>0</v>
      </c>
      <c r="P80" s="1"/>
      <c r="Q80" s="1"/>
    </row>
    <row r="81" spans="1:28" x14ac:dyDescent="0.3">
      <c r="A81" s="24">
        <f t="shared" si="18"/>
        <v>19</v>
      </c>
      <c r="B81" s="24">
        <v>2</v>
      </c>
      <c r="C81" s="11">
        <f>AVERAGE_MODELS!A71</f>
        <v>43818.375</v>
      </c>
      <c r="D81" s="13">
        <f>AVERAGE_MODELS!G71</f>
        <v>3.8292380143065166</v>
      </c>
      <c r="E81" s="14">
        <f t="shared" si="19"/>
        <v>4.3001645956296635</v>
      </c>
      <c r="F81" s="12">
        <f>AVERAGE_MODELS!F71</f>
        <v>0.16523739695549011</v>
      </c>
      <c r="G81" s="9">
        <f t="shared" si="21"/>
        <v>0.47092658132314685</v>
      </c>
      <c r="H81" s="9">
        <f t="shared" ref="H81:H144" si="22">H80+((G81*0.5))</f>
        <v>0.29264580756426462</v>
      </c>
      <c r="I81" s="32">
        <f t="shared" si="15"/>
        <v>0</v>
      </c>
      <c r="J81" s="8">
        <f t="shared" ref="J81:J144" si="23">IF(F81&gt;VLOOKUP(B81,$B$2:$F$9,5,FALSE),MAX(N81,-F81*(VLOOKUP(B81,$B$2:$E$9,4,FALSE)),-2*(6-H80),-(VLOOKUP(B81,$B$2:$G$9,6,FALSE)-D81)),0)*(IF(F81&lt;VLOOKUP(B81,$B$1:$Q$9,15,FALSE),VLOOKUP(B81,$B$1:$Q$9,16,FALSE),1))</f>
        <v>-0.47092658132314685</v>
      </c>
      <c r="K81" s="8">
        <f t="shared" si="20"/>
        <v>0</v>
      </c>
      <c r="L81" s="8">
        <f t="shared" si="16"/>
        <v>-0.47092658132314685</v>
      </c>
      <c r="M81" s="8">
        <f t="shared" si="17"/>
        <v>0</v>
      </c>
      <c r="N81" s="7">
        <v>-2.5</v>
      </c>
      <c r="O81" s="7">
        <v>0</v>
      </c>
      <c r="P81" s="1"/>
      <c r="Q81" s="1"/>
    </row>
    <row r="82" spans="1:28" x14ac:dyDescent="0.3">
      <c r="A82" s="24">
        <f t="shared" si="18"/>
        <v>20</v>
      </c>
      <c r="B82" s="24">
        <v>2</v>
      </c>
      <c r="C82" s="11">
        <f>AVERAGE_MODELS!A72</f>
        <v>43818.395833333336</v>
      </c>
      <c r="D82" s="13">
        <f>AVERAGE_MODELS!G72</f>
        <v>3.828734925435076</v>
      </c>
      <c r="E82" s="14">
        <f t="shared" si="19"/>
        <v>4.4919909671406844</v>
      </c>
      <c r="F82" s="12">
        <f>AVERAGE_MODELS!F72</f>
        <v>0.23272141814231873</v>
      </c>
      <c r="G82" s="9">
        <f t="shared" si="21"/>
        <v>0.66325604170560837</v>
      </c>
      <c r="H82" s="9">
        <f t="shared" si="22"/>
        <v>0.6242738284170688</v>
      </c>
      <c r="I82" s="32">
        <f t="shared" si="15"/>
        <v>0</v>
      </c>
      <c r="J82" s="8">
        <f t="shared" si="23"/>
        <v>-0.66325604170560837</v>
      </c>
      <c r="K82" s="8">
        <f t="shared" si="20"/>
        <v>0</v>
      </c>
      <c r="L82" s="8">
        <f t="shared" si="16"/>
        <v>-0.66325604170560837</v>
      </c>
      <c r="M82" s="8">
        <f t="shared" si="17"/>
        <v>0</v>
      </c>
      <c r="N82" s="7">
        <v>-2.5</v>
      </c>
      <c r="O82" s="7">
        <v>0</v>
      </c>
      <c r="P82" s="1"/>
      <c r="Q82" s="1"/>
    </row>
    <row r="83" spans="1:28" x14ac:dyDescent="0.3">
      <c r="A83" s="24">
        <f t="shared" si="18"/>
        <v>21</v>
      </c>
      <c r="B83" s="24">
        <v>2</v>
      </c>
      <c r="C83" s="11">
        <f>AVERAGE_MODELS!A73</f>
        <v>43818.416666666664</v>
      </c>
      <c r="D83" s="13">
        <f>AVERAGE_MODELS!G73</f>
        <v>3.7464576974538142</v>
      </c>
      <c r="E83" s="14">
        <f t="shared" si="19"/>
        <v>4.5543807031489996</v>
      </c>
      <c r="F83" s="12">
        <f>AVERAGE_MODELS!F73</f>
        <v>0.28348175638427564</v>
      </c>
      <c r="G83" s="9">
        <f t="shared" si="21"/>
        <v>0.8079230056951856</v>
      </c>
      <c r="H83" s="9">
        <f t="shared" si="22"/>
        <v>1.0282353312646615</v>
      </c>
      <c r="I83" s="32">
        <f t="shared" si="15"/>
        <v>0</v>
      </c>
      <c r="J83" s="8">
        <f t="shared" si="23"/>
        <v>-0.8079230056951856</v>
      </c>
      <c r="K83" s="8">
        <f t="shared" si="20"/>
        <v>0</v>
      </c>
      <c r="L83" s="8">
        <f t="shared" si="16"/>
        <v>-0.8079230056951856</v>
      </c>
      <c r="M83" s="8">
        <f t="shared" si="17"/>
        <v>0</v>
      </c>
      <c r="N83" s="7">
        <v>-2.5</v>
      </c>
      <c r="O83" s="7">
        <v>0</v>
      </c>
      <c r="P83" s="1"/>
      <c r="Q83" s="1"/>
    </row>
    <row r="84" spans="1:28" x14ac:dyDescent="0.3">
      <c r="A84" s="24">
        <f t="shared" si="18"/>
        <v>22</v>
      </c>
      <c r="B84" s="24">
        <v>2</v>
      </c>
      <c r="C84" s="11">
        <f>AVERAGE_MODELS!A74</f>
        <v>43818.4375</v>
      </c>
      <c r="D84" s="13">
        <f>AVERAGE_MODELS!G74</f>
        <v>3.7057914874563687</v>
      </c>
      <c r="E84" s="14">
        <f t="shared" si="19"/>
        <v>4.6066532934297193</v>
      </c>
      <c r="F84" s="12">
        <f>AVERAGE_MODELS!F74</f>
        <v>0.31609186174503545</v>
      </c>
      <c r="G84" s="9">
        <f t="shared" si="21"/>
        <v>0.90086180597335108</v>
      </c>
      <c r="H84" s="9">
        <f t="shared" si="22"/>
        <v>1.478666234251337</v>
      </c>
      <c r="I84" s="32">
        <f t="shared" si="15"/>
        <v>0</v>
      </c>
      <c r="J84" s="8">
        <f t="shared" si="23"/>
        <v>-0.90086180597335108</v>
      </c>
      <c r="K84" s="8">
        <f t="shared" si="20"/>
        <v>0</v>
      </c>
      <c r="L84" s="8">
        <f t="shared" si="16"/>
        <v>-0.90086180597335108</v>
      </c>
      <c r="M84" s="8">
        <f t="shared" si="17"/>
        <v>0</v>
      </c>
      <c r="N84" s="7">
        <v>-2.5</v>
      </c>
      <c r="O84" s="7">
        <v>0</v>
      </c>
      <c r="P84" s="1"/>
      <c r="Q84" s="1"/>
    </row>
    <row r="85" spans="1:28" x14ac:dyDescent="0.3">
      <c r="A85" s="24">
        <f t="shared" si="18"/>
        <v>23</v>
      </c>
      <c r="B85" s="24">
        <v>2</v>
      </c>
      <c r="C85" s="11">
        <f>AVERAGE_MODELS!A75</f>
        <v>43818.458333333336</v>
      </c>
      <c r="D85" s="13">
        <f>AVERAGE_MODELS!G75</f>
        <v>3.7457617228506406</v>
      </c>
      <c r="E85" s="14">
        <f t="shared" si="19"/>
        <v>5.2123229091642695</v>
      </c>
      <c r="F85" s="12">
        <f>AVERAGE_MODELS!F75</f>
        <v>0.51458287239074707</v>
      </c>
      <c r="G85" s="9">
        <f t="shared" si="21"/>
        <v>1.4665611863136292</v>
      </c>
      <c r="H85" s="9">
        <f t="shared" si="22"/>
        <v>2.2119468274081515</v>
      </c>
      <c r="I85" s="32">
        <f t="shared" si="15"/>
        <v>0</v>
      </c>
      <c r="J85" s="8">
        <f t="shared" si="23"/>
        <v>-1.4665611863136292</v>
      </c>
      <c r="K85" s="8">
        <f t="shared" si="20"/>
        <v>0</v>
      </c>
      <c r="L85" s="8">
        <f t="shared" si="16"/>
        <v>-1.4665611863136292</v>
      </c>
      <c r="M85" s="8">
        <f t="shared" si="17"/>
        <v>0</v>
      </c>
      <c r="N85" s="7">
        <v>-2.5</v>
      </c>
      <c r="O85" s="7">
        <v>0</v>
      </c>
      <c r="P85" s="1"/>
      <c r="Q85" s="1"/>
    </row>
    <row r="86" spans="1:28" x14ac:dyDescent="0.3">
      <c r="A86" s="24">
        <f t="shared" si="18"/>
        <v>24</v>
      </c>
      <c r="B86" s="24">
        <v>2</v>
      </c>
      <c r="C86" s="11">
        <f>AVERAGE_MODELS!A76</f>
        <v>43818.479166666664</v>
      </c>
      <c r="D86" s="13">
        <f>AVERAGE_MODELS!G76</f>
        <v>3.7177261449495309</v>
      </c>
      <c r="E86" s="14">
        <f t="shared" si="19"/>
        <v>5.430212477604484</v>
      </c>
      <c r="F86" s="12">
        <f>AVERAGE_MODELS!F76</f>
        <v>0.60087239742279053</v>
      </c>
      <c r="G86" s="9">
        <f t="shared" si="21"/>
        <v>1.7124863326549531</v>
      </c>
      <c r="H86" s="9">
        <f t="shared" si="22"/>
        <v>3.0681899937356283</v>
      </c>
      <c r="I86" s="32">
        <f t="shared" si="15"/>
        <v>0</v>
      </c>
      <c r="J86" s="8">
        <f t="shared" si="23"/>
        <v>-1.7124863326549531</v>
      </c>
      <c r="K86" s="8">
        <f t="shared" si="20"/>
        <v>0</v>
      </c>
      <c r="L86" s="8">
        <f t="shared" si="16"/>
        <v>-1.7124863326549531</v>
      </c>
      <c r="M86" s="8">
        <f t="shared" si="17"/>
        <v>0</v>
      </c>
      <c r="N86" s="7">
        <v>-2.5</v>
      </c>
      <c r="O86" s="7">
        <v>0</v>
      </c>
      <c r="P86" s="1"/>
      <c r="Q86" s="1"/>
    </row>
    <row r="87" spans="1:28" x14ac:dyDescent="0.3">
      <c r="A87" s="24">
        <f t="shared" si="18"/>
        <v>25</v>
      </c>
      <c r="B87" s="24">
        <v>2</v>
      </c>
      <c r="C87" s="11">
        <f>AVERAGE_MODELS!A77</f>
        <v>43818.5</v>
      </c>
      <c r="D87" s="13">
        <f>AVERAGE_MODELS!G77</f>
        <v>3.8089002691800449</v>
      </c>
      <c r="E87" s="14">
        <f t="shared" si="19"/>
        <v>5.0268976681525563</v>
      </c>
      <c r="F87" s="12">
        <f>AVERAGE_MODELS!F77</f>
        <v>0.42736750841140747</v>
      </c>
      <c r="G87" s="9">
        <f t="shared" si="21"/>
        <v>1.2179973989725112</v>
      </c>
      <c r="H87" s="9">
        <f t="shared" si="22"/>
        <v>3.677188693221884</v>
      </c>
      <c r="I87" s="32">
        <f t="shared" si="15"/>
        <v>0</v>
      </c>
      <c r="J87" s="8">
        <f t="shared" si="23"/>
        <v>-1.2179973989725112</v>
      </c>
      <c r="K87" s="8">
        <f t="shared" si="20"/>
        <v>0</v>
      </c>
      <c r="L87" s="8">
        <f t="shared" si="16"/>
        <v>-1.2179973989725112</v>
      </c>
      <c r="M87" s="8">
        <f t="shared" si="17"/>
        <v>0</v>
      </c>
      <c r="N87" s="7">
        <v>-2.5</v>
      </c>
      <c r="O87" s="7">
        <v>0</v>
      </c>
      <c r="P87" s="1"/>
      <c r="Q87" s="1"/>
    </row>
    <row r="88" spans="1:28" x14ac:dyDescent="0.3">
      <c r="A88" s="24">
        <f t="shared" si="18"/>
        <v>26</v>
      </c>
      <c r="B88" s="24">
        <v>2</v>
      </c>
      <c r="C88" s="11">
        <f>AVERAGE_MODELS!A78</f>
        <v>43818.520833333336</v>
      </c>
      <c r="D88" s="13">
        <f>AVERAGE_MODELS!G78</f>
        <v>3.7810235067696141</v>
      </c>
      <c r="E88" s="14">
        <f t="shared" si="19"/>
        <v>5.0483892961830659</v>
      </c>
      <c r="F88" s="12">
        <f>AVERAGE_MODELS!F78</f>
        <v>0.44468975067138672</v>
      </c>
      <c r="G88" s="9">
        <f t="shared" si="21"/>
        <v>1.2673657894134522</v>
      </c>
      <c r="H88" s="9">
        <f t="shared" si="22"/>
        <v>4.3108715879286104</v>
      </c>
      <c r="I88" s="32">
        <f t="shared" si="15"/>
        <v>0</v>
      </c>
      <c r="J88" s="8">
        <f t="shared" si="23"/>
        <v>-1.2673657894134522</v>
      </c>
      <c r="K88" s="8">
        <f t="shared" si="20"/>
        <v>0</v>
      </c>
      <c r="L88" s="8">
        <f t="shared" si="16"/>
        <v>-1.2673657894134522</v>
      </c>
      <c r="M88" s="8">
        <f t="shared" si="17"/>
        <v>0</v>
      </c>
      <c r="N88" s="7">
        <v>-2.5</v>
      </c>
      <c r="O88" s="7">
        <v>0</v>
      </c>
      <c r="P88" s="1"/>
      <c r="Q88" s="1"/>
    </row>
    <row r="89" spans="1:28" x14ac:dyDescent="0.3">
      <c r="A89" s="24">
        <f t="shared" si="18"/>
        <v>27</v>
      </c>
      <c r="B89" s="24">
        <v>2</v>
      </c>
      <c r="C89" s="11">
        <f>AVERAGE_MODELS!A79</f>
        <v>43818.541666666664</v>
      </c>
      <c r="D89" s="13">
        <f>AVERAGE_MODELS!G79</f>
        <v>3.7042136560739509</v>
      </c>
      <c r="E89" s="14">
        <f t="shared" si="19"/>
        <v>4.6539484273256297</v>
      </c>
      <c r="F89" s="12">
        <f>AVERAGE_MODELS!F79</f>
        <v>0.33324027061462402</v>
      </c>
      <c r="G89" s="9">
        <f t="shared" si="21"/>
        <v>0.94973477125167849</v>
      </c>
      <c r="H89" s="9">
        <f t="shared" si="22"/>
        <v>4.7857389735544498</v>
      </c>
      <c r="I89" s="32">
        <f t="shared" si="15"/>
        <v>0</v>
      </c>
      <c r="J89" s="8">
        <f t="shared" si="23"/>
        <v>-0.94973477125167849</v>
      </c>
      <c r="K89" s="8">
        <f t="shared" si="20"/>
        <v>0</v>
      </c>
      <c r="L89" s="8">
        <f t="shared" si="16"/>
        <v>-0.94973477125167849</v>
      </c>
      <c r="M89" s="8">
        <f t="shared" si="17"/>
        <v>0</v>
      </c>
      <c r="N89" s="7">
        <v>-2.5</v>
      </c>
      <c r="O89" s="7">
        <v>0</v>
      </c>
      <c r="P89" s="1"/>
      <c r="Q89" s="1"/>
    </row>
    <row r="90" spans="1:28" x14ac:dyDescent="0.3">
      <c r="A90" s="24">
        <f t="shared" si="18"/>
        <v>28</v>
      </c>
      <c r="B90" s="24">
        <v>2</v>
      </c>
      <c r="C90" s="11">
        <f>AVERAGE_MODELS!A80</f>
        <v>43818.5625</v>
      </c>
      <c r="D90" s="13">
        <f>AVERAGE_MODELS!G80</f>
        <v>3.6820391360366549</v>
      </c>
      <c r="E90" s="14">
        <f t="shared" si="19"/>
        <v>4.5349636587941848</v>
      </c>
      <c r="F90" s="12">
        <f>AVERAGE_MODELS!F80</f>
        <v>0.29927176237106323</v>
      </c>
      <c r="G90" s="9">
        <f t="shared" si="21"/>
        <v>0.85292452275753028</v>
      </c>
      <c r="H90" s="9">
        <f t="shared" si="22"/>
        <v>5.2122012349332145</v>
      </c>
      <c r="I90" s="32">
        <f t="shared" si="15"/>
        <v>0</v>
      </c>
      <c r="J90" s="8">
        <f t="shared" si="23"/>
        <v>-0.85292452275753028</v>
      </c>
      <c r="K90" s="8">
        <f t="shared" si="20"/>
        <v>0</v>
      </c>
      <c r="L90" s="8">
        <f t="shared" si="16"/>
        <v>-0.85292452275753028</v>
      </c>
      <c r="M90" s="8">
        <f t="shared" si="17"/>
        <v>0</v>
      </c>
      <c r="N90" s="7">
        <v>-2.5</v>
      </c>
      <c r="O90" s="7">
        <v>0</v>
      </c>
      <c r="P90" s="1"/>
      <c r="Q90" s="1"/>
    </row>
    <row r="91" spans="1:28" x14ac:dyDescent="0.3">
      <c r="A91" s="24">
        <f t="shared" si="18"/>
        <v>29</v>
      </c>
      <c r="B91" s="24">
        <v>2</v>
      </c>
      <c r="C91" s="11">
        <f>AVERAGE_MODELS!A81</f>
        <v>43818.583333333336</v>
      </c>
      <c r="D91" s="13">
        <f>AVERAGE_MODELS!G81</f>
        <v>3.6412587843977646</v>
      </c>
      <c r="E91" s="14">
        <f t="shared" si="19"/>
        <v>4.4278744779669479</v>
      </c>
      <c r="F91" s="12">
        <f>AVERAGE_MODELS!F81</f>
        <v>0.27600550651550293</v>
      </c>
      <c r="G91" s="9">
        <f t="shared" si="21"/>
        <v>0.78661569356918337</v>
      </c>
      <c r="H91" s="9">
        <f t="shared" si="22"/>
        <v>5.6055090817178064</v>
      </c>
      <c r="I91" s="32">
        <f t="shared" si="15"/>
        <v>0</v>
      </c>
      <c r="J91" s="8">
        <f t="shared" si="23"/>
        <v>-0.78661569356918337</v>
      </c>
      <c r="K91" s="8">
        <f t="shared" si="20"/>
        <v>0</v>
      </c>
      <c r="L91" s="8">
        <f t="shared" si="16"/>
        <v>-0.78661569356918337</v>
      </c>
      <c r="M91" s="8">
        <f t="shared" si="17"/>
        <v>0</v>
      </c>
      <c r="N91" s="7">
        <v>-2.5</v>
      </c>
      <c r="O91" s="7">
        <v>0</v>
      </c>
      <c r="P91" s="1"/>
      <c r="Q91" s="1"/>
    </row>
    <row r="92" spans="1:28" x14ac:dyDescent="0.3">
      <c r="A92" s="25">
        <f t="shared" si="18"/>
        <v>30</v>
      </c>
      <c r="B92" s="25">
        <v>2</v>
      </c>
      <c r="C92" s="11">
        <f>AVERAGE_MODELS!A82</f>
        <v>43818.604166666664</v>
      </c>
      <c r="D92" s="13">
        <f>AVERAGE_MODELS!G82</f>
        <v>3.6192526417599464</v>
      </c>
      <c r="E92" s="18">
        <f t="shared" si="19"/>
        <v>4.160177953802183</v>
      </c>
      <c r="F92" s="12">
        <f>AVERAGE_MODELS!F82</f>
        <v>0.18979835510253906</v>
      </c>
      <c r="G92" s="9">
        <f t="shared" si="21"/>
        <v>0.54092531204223637</v>
      </c>
      <c r="H92" s="9">
        <f t="shared" si="22"/>
        <v>5.8759717377389249</v>
      </c>
      <c r="I92" s="32">
        <f t="shared" si="15"/>
        <v>0</v>
      </c>
      <c r="J92" s="8">
        <f t="shared" si="23"/>
        <v>-0.54092531204223637</v>
      </c>
      <c r="K92" s="8">
        <f t="shared" si="20"/>
        <v>0</v>
      </c>
      <c r="L92" s="29">
        <f t="shared" si="16"/>
        <v>-0.54092531204223637</v>
      </c>
      <c r="M92" s="29">
        <f t="shared" si="17"/>
        <v>0</v>
      </c>
      <c r="N92" s="17">
        <v>-2.5</v>
      </c>
      <c r="O92" s="17">
        <v>0</v>
      </c>
      <c r="P92" s="1"/>
      <c r="Q92" s="1"/>
    </row>
    <row r="93" spans="1:28" s="104" customFormat="1" ht="15" thickBot="1" x14ac:dyDescent="0.35">
      <c r="A93" s="89">
        <f t="shared" si="18"/>
        <v>31</v>
      </c>
      <c r="B93" s="89">
        <v>2</v>
      </c>
      <c r="C93" s="145">
        <f>AVERAGE_MODELS!A83</f>
        <v>43818.625</v>
      </c>
      <c r="D93" s="146">
        <f>AVERAGE_MODELS!G83</f>
        <v>3.6910886963950138</v>
      </c>
      <c r="E93" s="90">
        <f t="shared" si="19"/>
        <v>3.939145220917164</v>
      </c>
      <c r="F93" s="147">
        <f>AVERAGE_MODELS!F83</f>
        <v>9.1493576765060425E-2</v>
      </c>
      <c r="G93" s="91">
        <f t="shared" si="21"/>
        <v>0.24805652452215021</v>
      </c>
      <c r="H93" s="91">
        <f>H92+((G93*0.5))</f>
        <v>6</v>
      </c>
      <c r="I93" s="92">
        <f t="shared" si="15"/>
        <v>0</v>
      </c>
      <c r="J93" s="87">
        <f t="shared" si="23"/>
        <v>-0.24805652452215021</v>
      </c>
      <c r="K93" s="87">
        <f t="shared" si="20"/>
        <v>0</v>
      </c>
      <c r="L93" s="87">
        <f t="shared" si="16"/>
        <v>-0.24805652452215021</v>
      </c>
      <c r="M93" s="87">
        <f t="shared" si="17"/>
        <v>0</v>
      </c>
      <c r="N93" s="93">
        <v>-2.5</v>
      </c>
      <c r="O93" s="93">
        <v>0</v>
      </c>
      <c r="P93" s="98"/>
      <c r="Q93" s="98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</row>
    <row r="94" spans="1:28" s="80" customFormat="1" x14ac:dyDescent="0.3">
      <c r="A94" s="59">
        <f>A93+1</f>
        <v>32</v>
      </c>
      <c r="B94" s="59">
        <v>2</v>
      </c>
      <c r="C94" s="60">
        <f>AVERAGE_MODELS!A84</f>
        <v>43818.645833333336</v>
      </c>
      <c r="D94" s="157">
        <f>AVERAGE_MODELS!G84</f>
        <v>3.8362085477810872</v>
      </c>
      <c r="E94" s="61">
        <f t="shared" si="19"/>
        <v>3.4235611502104821</v>
      </c>
      <c r="F94" s="62">
        <f>AVERAGE_MODELS!F84</f>
        <v>3.113284707069397E-2</v>
      </c>
      <c r="G94" s="63">
        <f t="shared" si="21"/>
        <v>-0.41264739757060509</v>
      </c>
      <c r="H94" s="63">
        <f t="shared" si="22"/>
        <v>5.7936763012146972</v>
      </c>
      <c r="I94" s="65">
        <f t="shared" si="15"/>
        <v>0.41264739757060509</v>
      </c>
      <c r="J94" s="65">
        <f t="shared" si="23"/>
        <v>0</v>
      </c>
      <c r="K94" s="65">
        <f t="shared" si="20"/>
        <v>0</v>
      </c>
      <c r="L94" s="63"/>
      <c r="M94" s="63"/>
      <c r="N94" s="66">
        <v>0</v>
      </c>
      <c r="O94" s="66">
        <v>2.5</v>
      </c>
      <c r="P94" s="79"/>
      <c r="Q94" s="79"/>
    </row>
    <row r="95" spans="1:28" s="80" customFormat="1" x14ac:dyDescent="0.3">
      <c r="A95" s="67">
        <f t="shared" si="18"/>
        <v>33</v>
      </c>
      <c r="B95" s="67">
        <v>2</v>
      </c>
      <c r="C95" s="68">
        <f>AVERAGE_MODELS!A85</f>
        <v>43818.666666666664</v>
      </c>
      <c r="D95" s="156">
        <f>AVERAGE_MODELS!G85</f>
        <v>4.299794041794442</v>
      </c>
      <c r="E95" s="69">
        <f t="shared" si="19"/>
        <v>3.4003818755098139</v>
      </c>
      <c r="F95" s="70">
        <f>AVERAGE_MODELS!F85</f>
        <v>1.1820167303085327E-2</v>
      </c>
      <c r="G95" s="71">
        <f t="shared" si="21"/>
        <v>-0.89941216628462817</v>
      </c>
      <c r="H95" s="71">
        <f t="shared" si="22"/>
        <v>5.3439702180723829</v>
      </c>
      <c r="I95" s="64">
        <f t="shared" si="15"/>
        <v>0.89941216628462817</v>
      </c>
      <c r="J95" s="64">
        <f t="shared" si="23"/>
        <v>0</v>
      </c>
      <c r="K95" s="64">
        <f t="shared" si="20"/>
        <v>0</v>
      </c>
      <c r="L95" s="71"/>
      <c r="M95" s="71"/>
      <c r="N95" s="72">
        <v>0</v>
      </c>
      <c r="O95" s="72">
        <v>2.5</v>
      </c>
      <c r="P95" s="79"/>
      <c r="Q95" s="79"/>
    </row>
    <row r="96" spans="1:28" s="80" customFormat="1" x14ac:dyDescent="0.3">
      <c r="A96" s="67">
        <f t="shared" si="18"/>
        <v>34</v>
      </c>
      <c r="B96" s="67">
        <v>2</v>
      </c>
      <c r="C96" s="68">
        <f>AVERAGE_MODELS!A86</f>
        <v>43818.6875</v>
      </c>
      <c r="D96" s="156">
        <f>AVERAGE_MODELS!G86</f>
        <v>4.6507857629182245</v>
      </c>
      <c r="E96" s="69">
        <f t="shared" si="19"/>
        <v>3.3828322894536247</v>
      </c>
      <c r="F96" s="70">
        <f>AVERAGE_MODELS!F86</f>
        <v>0</v>
      </c>
      <c r="G96" s="71">
        <f t="shared" si="21"/>
        <v>-1.2679534734645999</v>
      </c>
      <c r="H96" s="71">
        <f t="shared" si="22"/>
        <v>4.7099934813400832</v>
      </c>
      <c r="I96" s="64">
        <f t="shared" si="15"/>
        <v>1.2679534734645999</v>
      </c>
      <c r="J96" s="64">
        <f t="shared" si="23"/>
        <v>0</v>
      </c>
      <c r="K96" s="64">
        <f t="shared" si="20"/>
        <v>0</v>
      </c>
      <c r="L96" s="71"/>
      <c r="M96" s="71"/>
      <c r="N96" s="72">
        <v>0</v>
      </c>
      <c r="O96" s="72">
        <v>2.5</v>
      </c>
      <c r="P96" s="79"/>
      <c r="Q96" s="79"/>
    </row>
    <row r="97" spans="1:28" s="80" customFormat="1" x14ac:dyDescent="0.3">
      <c r="A97" s="67">
        <f t="shared" si="18"/>
        <v>35</v>
      </c>
      <c r="B97" s="67">
        <v>2</v>
      </c>
      <c r="C97" s="68">
        <f>AVERAGE_MODELS!A87</f>
        <v>43818.708333333336</v>
      </c>
      <c r="D97" s="156">
        <f>AVERAGE_MODELS!G87</f>
        <v>4.9604972443572564</v>
      </c>
      <c r="E97" s="69">
        <f t="shared" si="19"/>
        <v>3.367346715381673</v>
      </c>
      <c r="F97" s="70">
        <f>AVERAGE_MODELS!F87</f>
        <v>1.5374422073364258E-3</v>
      </c>
      <c r="G97" s="71">
        <f t="shared" si="21"/>
        <v>-1.5931505289755834</v>
      </c>
      <c r="H97" s="71">
        <f t="shared" si="22"/>
        <v>3.9134182168522917</v>
      </c>
      <c r="I97" s="64">
        <f t="shared" si="15"/>
        <v>1.5931505289755834</v>
      </c>
      <c r="J97" s="64">
        <f t="shared" si="23"/>
        <v>0</v>
      </c>
      <c r="K97" s="64">
        <f t="shared" si="20"/>
        <v>0</v>
      </c>
      <c r="L97" s="71"/>
      <c r="M97" s="71"/>
      <c r="N97" s="72">
        <v>0</v>
      </c>
      <c r="O97" s="72">
        <v>2.5</v>
      </c>
      <c r="P97" s="79"/>
      <c r="Q97" s="79"/>
    </row>
    <row r="98" spans="1:28" s="80" customFormat="1" x14ac:dyDescent="0.3">
      <c r="A98" s="67">
        <f t="shared" si="18"/>
        <v>36</v>
      </c>
      <c r="B98" s="67">
        <v>2</v>
      </c>
      <c r="C98" s="68">
        <f>AVERAGE_MODELS!A88</f>
        <v>43818.729166666664</v>
      </c>
      <c r="D98" s="156">
        <f>AVERAGE_MODELS!G88</f>
        <v>4.9175962037363057</v>
      </c>
      <c r="E98" s="69">
        <f t="shared" si="19"/>
        <v>3.3694917674127205</v>
      </c>
      <c r="F98" s="70">
        <f>AVERAGE_MODELS!F88</f>
        <v>2.5924444198608398E-3</v>
      </c>
      <c r="G98" s="71">
        <f t="shared" si="21"/>
        <v>-1.5481044363235852</v>
      </c>
      <c r="H98" s="71">
        <f t="shared" si="22"/>
        <v>3.1393659986904989</v>
      </c>
      <c r="I98" s="64">
        <f t="shared" si="15"/>
        <v>1.5481044363235852</v>
      </c>
      <c r="J98" s="64">
        <f t="shared" si="23"/>
        <v>0</v>
      </c>
      <c r="K98" s="64">
        <f t="shared" si="20"/>
        <v>0</v>
      </c>
      <c r="L98" s="71"/>
      <c r="M98" s="71"/>
      <c r="N98" s="72">
        <v>0</v>
      </c>
      <c r="O98" s="72">
        <v>2.5</v>
      </c>
      <c r="P98" s="79"/>
      <c r="Q98" s="79"/>
    </row>
    <row r="99" spans="1:28" s="80" customFormat="1" x14ac:dyDescent="0.3">
      <c r="A99" s="67">
        <f t="shared" si="18"/>
        <v>37</v>
      </c>
      <c r="B99" s="67">
        <v>2</v>
      </c>
      <c r="C99" s="68">
        <f>AVERAGE_MODELS!A89</f>
        <v>43818.75</v>
      </c>
      <c r="D99" s="156">
        <f>AVERAGE_MODELS!G89</f>
        <v>4.86852648343711</v>
      </c>
      <c r="E99" s="69">
        <f t="shared" si="19"/>
        <v>3.3719452534276804</v>
      </c>
      <c r="F99" s="70">
        <f>AVERAGE_MODELS!F89</f>
        <v>2.1249651908874512E-3</v>
      </c>
      <c r="G99" s="71">
        <f t="shared" si="21"/>
        <v>-1.4965812300094297</v>
      </c>
      <c r="H99" s="71">
        <f t="shared" si="22"/>
        <v>2.3910753836857843</v>
      </c>
      <c r="I99" s="64">
        <f t="shared" si="15"/>
        <v>1.4965812300094297</v>
      </c>
      <c r="J99" s="64">
        <f t="shared" si="23"/>
        <v>0</v>
      </c>
      <c r="K99" s="64">
        <f t="shared" si="20"/>
        <v>0</v>
      </c>
      <c r="L99" s="71"/>
      <c r="M99" s="71"/>
      <c r="N99" s="72">
        <v>0</v>
      </c>
      <c r="O99" s="72">
        <v>2.5</v>
      </c>
      <c r="P99" s="79"/>
      <c r="Q99" s="79"/>
    </row>
    <row r="100" spans="1:28" s="80" customFormat="1" x14ac:dyDescent="0.3">
      <c r="A100" s="67">
        <f t="shared" si="18"/>
        <v>38</v>
      </c>
      <c r="B100" s="67">
        <v>2</v>
      </c>
      <c r="C100" s="68">
        <f>AVERAGE_MODELS!A90</f>
        <v>43818.770833333336</v>
      </c>
      <c r="D100" s="156">
        <f>AVERAGE_MODELS!G90</f>
        <v>4.7487168525991414</v>
      </c>
      <c r="E100" s="69">
        <f t="shared" si="19"/>
        <v>3.3779357349695789</v>
      </c>
      <c r="F100" s="70">
        <f>AVERAGE_MODELS!F90</f>
        <v>3.5487115383148193E-3</v>
      </c>
      <c r="G100" s="71">
        <f t="shared" si="21"/>
        <v>-1.3707811176295626</v>
      </c>
      <c r="H100" s="71">
        <f t="shared" si="22"/>
        <v>1.705684824871003</v>
      </c>
      <c r="I100" s="64">
        <f t="shared" si="15"/>
        <v>1.3707811176295626</v>
      </c>
      <c r="J100" s="64">
        <f t="shared" si="23"/>
        <v>0</v>
      </c>
      <c r="K100" s="64">
        <f t="shared" si="20"/>
        <v>0</v>
      </c>
      <c r="L100" s="71"/>
      <c r="M100" s="71"/>
      <c r="N100" s="72">
        <v>0</v>
      </c>
      <c r="O100" s="72">
        <v>2.5</v>
      </c>
      <c r="P100" s="79"/>
      <c r="Q100" s="79"/>
    </row>
    <row r="101" spans="1:28" s="80" customFormat="1" x14ac:dyDescent="0.3">
      <c r="A101" s="67">
        <f t="shared" si="18"/>
        <v>39</v>
      </c>
      <c r="B101" s="67">
        <v>2</v>
      </c>
      <c r="C101" s="68">
        <f>AVERAGE_MODELS!A91</f>
        <v>43818.791666666664</v>
      </c>
      <c r="D101" s="156">
        <f>AVERAGE_MODELS!G91</f>
        <v>4.5633075422776503</v>
      </c>
      <c r="E101" s="69">
        <f t="shared" si="19"/>
        <v>3.3872062004856534</v>
      </c>
      <c r="F101" s="70">
        <f>AVERAGE_MODELS!F91</f>
        <v>5.5792927742004395E-4</v>
      </c>
      <c r="G101" s="71">
        <f t="shared" si="21"/>
        <v>-1.176101341791997</v>
      </c>
      <c r="H101" s="71">
        <f t="shared" si="22"/>
        <v>1.1176341539750045</v>
      </c>
      <c r="I101" s="64">
        <f t="shared" si="15"/>
        <v>1.176101341791997</v>
      </c>
      <c r="J101" s="64">
        <f t="shared" si="23"/>
        <v>0</v>
      </c>
      <c r="K101" s="64">
        <f t="shared" si="20"/>
        <v>0</v>
      </c>
      <c r="L101" s="71"/>
      <c r="M101" s="71"/>
      <c r="N101" s="72">
        <v>0</v>
      </c>
      <c r="O101" s="72">
        <v>2.5</v>
      </c>
      <c r="P101" s="79"/>
      <c r="Q101" s="79"/>
    </row>
    <row r="102" spans="1:28" s="80" customFormat="1" x14ac:dyDescent="0.3">
      <c r="A102" s="67">
        <f t="shared" si="18"/>
        <v>40</v>
      </c>
      <c r="B102" s="67">
        <v>2</v>
      </c>
      <c r="C102" s="68">
        <f>AVERAGE_MODELS!A92</f>
        <v>43818.8125</v>
      </c>
      <c r="D102" s="156">
        <f>AVERAGE_MODELS!G92</f>
        <v>4.3534562410930508</v>
      </c>
      <c r="E102" s="69">
        <f t="shared" si="19"/>
        <v>3.3976987655448831</v>
      </c>
      <c r="F102" s="70">
        <f>AVERAGE_MODELS!F92</f>
        <v>0</v>
      </c>
      <c r="G102" s="71">
        <f t="shared" si="21"/>
        <v>-0.9557574755481677</v>
      </c>
      <c r="H102" s="71">
        <f t="shared" si="22"/>
        <v>0.63975541620092069</v>
      </c>
      <c r="I102" s="64">
        <f t="shared" si="15"/>
        <v>0.9557574755481677</v>
      </c>
      <c r="J102" s="64">
        <f t="shared" si="23"/>
        <v>0</v>
      </c>
      <c r="K102" s="64">
        <f t="shared" si="20"/>
        <v>0</v>
      </c>
      <c r="L102" s="71"/>
      <c r="M102" s="71"/>
      <c r="N102" s="72">
        <v>0</v>
      </c>
      <c r="O102" s="72">
        <v>2.5</v>
      </c>
      <c r="P102" s="79"/>
      <c r="Q102" s="79"/>
    </row>
    <row r="103" spans="1:28" s="80" customFormat="1" x14ac:dyDescent="0.3">
      <c r="A103" s="75">
        <f t="shared" si="18"/>
        <v>41</v>
      </c>
      <c r="B103" s="75">
        <v>2</v>
      </c>
      <c r="C103" s="68">
        <f>AVERAGE_MODELS!A93</f>
        <v>43818.833333333336</v>
      </c>
      <c r="D103" s="156">
        <f>AVERAGE_MODELS!G93</f>
        <v>4.174960949911469</v>
      </c>
      <c r="E103" s="76">
        <f t="shared" si="19"/>
        <v>3.4066235301039627</v>
      </c>
      <c r="F103" s="70">
        <f>AVERAGE_MODELS!F93</f>
        <v>3.8763880729675293E-4</v>
      </c>
      <c r="G103" s="71">
        <f t="shared" si="21"/>
        <v>-0.76833741980750636</v>
      </c>
      <c r="H103" s="71">
        <f t="shared" si="22"/>
        <v>0.25558670629716751</v>
      </c>
      <c r="I103" s="64">
        <f t="shared" si="15"/>
        <v>0.76833741980750636</v>
      </c>
      <c r="J103" s="64">
        <f t="shared" si="23"/>
        <v>0</v>
      </c>
      <c r="K103" s="64">
        <f t="shared" si="20"/>
        <v>0</v>
      </c>
      <c r="L103" s="77"/>
      <c r="M103" s="77"/>
      <c r="N103" s="78">
        <v>0</v>
      </c>
      <c r="O103" s="78">
        <v>2.5</v>
      </c>
      <c r="P103" s="79"/>
      <c r="Q103" s="79"/>
    </row>
    <row r="104" spans="1:28" s="102" customFormat="1" ht="15" thickBot="1" x14ac:dyDescent="0.35">
      <c r="A104" s="94">
        <f t="shared" si="18"/>
        <v>42</v>
      </c>
      <c r="B104" s="94">
        <v>2</v>
      </c>
      <c r="C104" s="149">
        <f>AVERAGE_MODELS!A94</f>
        <v>43818.854166666664</v>
      </c>
      <c r="D104" s="158">
        <f>AVERAGE_MODELS!G94</f>
        <v>3.9300428478036946</v>
      </c>
      <c r="E104" s="95">
        <f t="shared" si="19"/>
        <v>3.4188694352093596</v>
      </c>
      <c r="F104" s="148">
        <f>AVERAGE_MODELS!F94</f>
        <v>3.3900141716003418E-4</v>
      </c>
      <c r="G104" s="96">
        <f t="shared" si="21"/>
        <v>-0.51117341259433502</v>
      </c>
      <c r="H104" s="96">
        <f t="shared" si="22"/>
        <v>0</v>
      </c>
      <c r="I104" s="88">
        <f t="shared" si="15"/>
        <v>0.51117341259433502</v>
      </c>
      <c r="J104" s="88">
        <f t="shared" si="23"/>
        <v>0</v>
      </c>
      <c r="K104" s="88">
        <f t="shared" si="20"/>
        <v>0</v>
      </c>
      <c r="L104" s="96"/>
      <c r="M104" s="96"/>
      <c r="N104" s="97">
        <v>0</v>
      </c>
      <c r="O104" s="97">
        <v>2.5</v>
      </c>
      <c r="P104" s="100"/>
      <c r="Q104" s="100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</row>
    <row r="105" spans="1:28" x14ac:dyDescent="0.3">
      <c r="A105" s="26">
        <f t="shared" si="18"/>
        <v>43</v>
      </c>
      <c r="B105" s="26">
        <v>2</v>
      </c>
      <c r="C105" s="21">
        <f>AVERAGE_MODELS!A95</f>
        <v>43818.875</v>
      </c>
      <c r="D105" s="140">
        <f>AVERAGE_MODELS!G95</f>
        <v>3.7031993650182402</v>
      </c>
      <c r="E105" s="22">
        <f t="shared" si="19"/>
        <v>3.7031993650182402</v>
      </c>
      <c r="F105" s="27">
        <f>AVERAGE_MODELS!F95</f>
        <v>2.5531649589538574E-4</v>
      </c>
      <c r="G105" s="42">
        <f t="shared" si="21"/>
        <v>0</v>
      </c>
      <c r="H105" s="42">
        <f t="shared" si="22"/>
        <v>0</v>
      </c>
      <c r="I105" s="31">
        <f t="shared" si="15"/>
        <v>0</v>
      </c>
      <c r="J105" s="28">
        <f t="shared" si="23"/>
        <v>0</v>
      </c>
      <c r="K105" s="28">
        <f t="shared" si="20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3">
      <c r="A106" s="24">
        <f t="shared" si="18"/>
        <v>44</v>
      </c>
      <c r="B106" s="24">
        <v>2</v>
      </c>
      <c r="C106" s="11">
        <f>AVERAGE_MODELS!A96</f>
        <v>43818.895833333336</v>
      </c>
      <c r="D106" s="13">
        <f>AVERAGE_MODELS!G96</f>
        <v>3.4472370076553083</v>
      </c>
      <c r="E106" s="14">
        <f t="shared" si="19"/>
        <v>3.4472370076553083</v>
      </c>
      <c r="F106" s="12">
        <f>AVERAGE_MODELS!F96</f>
        <v>2.7838349342346191E-4</v>
      </c>
      <c r="G106" s="9">
        <f t="shared" si="21"/>
        <v>0</v>
      </c>
      <c r="H106" s="9">
        <f t="shared" si="22"/>
        <v>0</v>
      </c>
      <c r="I106" s="32">
        <f t="shared" si="15"/>
        <v>0</v>
      </c>
      <c r="J106" s="8">
        <f t="shared" si="23"/>
        <v>0</v>
      </c>
      <c r="K106" s="8">
        <f t="shared" si="20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4">
        <f t="shared" si="18"/>
        <v>45</v>
      </c>
      <c r="B107" s="24">
        <v>2</v>
      </c>
      <c r="C107" s="11">
        <f>AVERAGE_MODELS!A97</f>
        <v>43818.916666666664</v>
      </c>
      <c r="D107" s="13">
        <f>AVERAGE_MODELS!G97</f>
        <v>3.1951848277725863</v>
      </c>
      <c r="E107" s="14">
        <f t="shared" si="19"/>
        <v>3.1951848277725863</v>
      </c>
      <c r="F107" s="12">
        <f>AVERAGE_MODELS!F97</f>
        <v>2.5531649589538574E-4</v>
      </c>
      <c r="G107" s="9">
        <f t="shared" si="21"/>
        <v>0</v>
      </c>
      <c r="H107" s="9">
        <f t="shared" si="22"/>
        <v>0</v>
      </c>
      <c r="I107" s="32">
        <f t="shared" si="15"/>
        <v>0</v>
      </c>
      <c r="J107" s="8">
        <f t="shared" si="23"/>
        <v>0</v>
      </c>
      <c r="K107" s="8">
        <f t="shared" si="20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4">
        <f t="shared" si="18"/>
        <v>46</v>
      </c>
      <c r="B108" s="24">
        <v>2</v>
      </c>
      <c r="C108" s="11">
        <f>AVERAGE_MODELS!A98</f>
        <v>43818.9375</v>
      </c>
      <c r="D108" s="13">
        <f>AVERAGE_MODELS!G98</f>
        <v>2.8365240968015706</v>
      </c>
      <c r="E108" s="14">
        <f t="shared" si="19"/>
        <v>2.8365240968015706</v>
      </c>
      <c r="F108" s="12">
        <f>AVERAGE_MODELS!F98</f>
        <v>2.7838349342346191E-4</v>
      </c>
      <c r="G108" s="9">
        <f t="shared" si="21"/>
        <v>0</v>
      </c>
      <c r="H108" s="9">
        <f t="shared" si="22"/>
        <v>0</v>
      </c>
      <c r="I108" s="32">
        <f t="shared" si="15"/>
        <v>0</v>
      </c>
      <c r="J108" s="8">
        <f t="shared" si="23"/>
        <v>0</v>
      </c>
      <c r="K108" s="8">
        <f t="shared" si="20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3">
      <c r="A109" s="24">
        <f t="shared" si="18"/>
        <v>47</v>
      </c>
      <c r="B109" s="24">
        <v>2</v>
      </c>
      <c r="C109" s="11">
        <f>AVERAGE_MODELS!A99</f>
        <v>43818.958333333336</v>
      </c>
      <c r="D109" s="13">
        <f>AVERAGE_MODELS!G99</f>
        <v>2.542836071530417</v>
      </c>
      <c r="E109" s="18">
        <f t="shared" si="19"/>
        <v>2.542836071530417</v>
      </c>
      <c r="F109" s="12">
        <f>AVERAGE_MODELS!F99</f>
        <v>3.1489133834838867E-4</v>
      </c>
      <c r="G109" s="9">
        <f t="shared" si="21"/>
        <v>0</v>
      </c>
      <c r="H109" s="9">
        <f t="shared" si="22"/>
        <v>0</v>
      </c>
      <c r="I109" s="32">
        <f t="shared" si="15"/>
        <v>0</v>
      </c>
      <c r="J109" s="8">
        <f t="shared" si="23"/>
        <v>0</v>
      </c>
      <c r="K109" s="8">
        <f t="shared" si="20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21" customFormat="1" ht="15" thickBot="1" x14ac:dyDescent="0.35">
      <c r="A110" s="111">
        <f t="shared" si="18"/>
        <v>48</v>
      </c>
      <c r="B110" s="111">
        <v>2</v>
      </c>
      <c r="C110" s="112">
        <f>AVERAGE_MODELS!A100</f>
        <v>43818.979166666664</v>
      </c>
      <c r="D110" s="113">
        <f>AVERAGE_MODELS!G100</f>
        <v>2.4301087345713452</v>
      </c>
      <c r="E110" s="114">
        <f t="shared" si="19"/>
        <v>2.4301087345713452</v>
      </c>
      <c r="F110" s="115">
        <f>AVERAGE_MODELS!F100</f>
        <v>1.1476874351501465E-4</v>
      </c>
      <c r="G110" s="116">
        <f t="shared" si="21"/>
        <v>0</v>
      </c>
      <c r="H110" s="116">
        <f t="shared" si="22"/>
        <v>0</v>
      </c>
      <c r="I110" s="117">
        <f t="shared" si="15"/>
        <v>0</v>
      </c>
      <c r="J110" s="118">
        <f t="shared" si="23"/>
        <v>0</v>
      </c>
      <c r="K110" s="118">
        <f t="shared" si="20"/>
        <v>0</v>
      </c>
      <c r="L110" s="123"/>
      <c r="M110" s="123"/>
      <c r="N110" s="119">
        <v>0</v>
      </c>
      <c r="O110" s="119">
        <v>0</v>
      </c>
      <c r="P110" s="120"/>
      <c r="Q110" s="120"/>
    </row>
    <row r="111" spans="1:28" s="165" customFormat="1" x14ac:dyDescent="0.3">
      <c r="A111" s="159">
        <v>1</v>
      </c>
      <c r="B111" s="159">
        <v>3</v>
      </c>
      <c r="C111" s="166">
        <f>AVERAGE_MODELS!A101</f>
        <v>43819</v>
      </c>
      <c r="D111" s="167">
        <f>AVERAGE_MODELS!G101</f>
        <v>2.6009101974339233</v>
      </c>
      <c r="E111" s="160">
        <f t="shared" si="19"/>
        <v>2.6026634501785981</v>
      </c>
      <c r="F111" s="168">
        <f>AVERAGE_MODELS!F101</f>
        <v>8.3488225936889648E-4</v>
      </c>
      <c r="G111" s="161">
        <f t="shared" si="21"/>
        <v>1.7532527446746827E-3</v>
      </c>
      <c r="H111" s="161">
        <f t="shared" si="22"/>
        <v>8.7662637233734133E-4</v>
      </c>
      <c r="I111" s="162">
        <f t="shared" ref="I111:I174" si="24">MAX(0,MIN(O111,H110*2,(D111*(1+VLOOKUP(B111,$B$2:$R$9,17,FALSE))-VLOOKUP(B111,$B$2:$D$9,3,FALSE))))</f>
        <v>0</v>
      </c>
      <c r="J111" s="162">
        <f t="shared" si="23"/>
        <v>-1.7532527446746827E-3</v>
      </c>
      <c r="K111" s="162">
        <f t="shared" si="20"/>
        <v>0</v>
      </c>
      <c r="L111" s="162">
        <f t="shared" ref="L111:L141" si="25">MIN(J111,F111)</f>
        <v>-1.7532527446746827E-3</v>
      </c>
      <c r="M111" s="162">
        <f>J111-L111</f>
        <v>0</v>
      </c>
      <c r="N111" s="163">
        <v>-2.5</v>
      </c>
      <c r="O111" s="163">
        <v>0</v>
      </c>
      <c r="P111" s="164"/>
      <c r="Q111" s="164"/>
    </row>
    <row r="112" spans="1:28" x14ac:dyDescent="0.3">
      <c r="A112" s="24">
        <f>A111+1</f>
        <v>2</v>
      </c>
      <c r="B112" s="24">
        <v>3</v>
      </c>
      <c r="C112" s="11">
        <f>AVERAGE_MODELS!A102</f>
        <v>43819.020833333336</v>
      </c>
      <c r="D112" s="13">
        <f>AVERAGE_MODELS!G102</f>
        <v>2.5342823540406685</v>
      </c>
      <c r="E112" s="14">
        <f t="shared" si="19"/>
        <v>2.5366020625071983</v>
      </c>
      <c r="F112" s="12">
        <f>AVERAGE_MODELS!F102</f>
        <v>1.1046230792999268E-3</v>
      </c>
      <c r="G112" s="9">
        <f t="shared" si="21"/>
        <v>2.3197084665298462E-3</v>
      </c>
      <c r="H112" s="9">
        <f t="shared" si="22"/>
        <v>2.0364806056022643E-3</v>
      </c>
      <c r="I112" s="32">
        <f t="shared" si="24"/>
        <v>0</v>
      </c>
      <c r="J112" s="8">
        <f t="shared" si="23"/>
        <v>-2.3197084665298462E-3</v>
      </c>
      <c r="K112" s="8">
        <f t="shared" si="20"/>
        <v>0</v>
      </c>
      <c r="L112" s="8">
        <f t="shared" si="25"/>
        <v>-2.3197084665298462E-3</v>
      </c>
      <c r="M112" s="8">
        <f t="shared" ref="M112:M141" si="26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4">
        <f t="shared" ref="A113:A158" si="27">A112+1</f>
        <v>3</v>
      </c>
      <c r="B113" s="24">
        <v>3</v>
      </c>
      <c r="C113" s="11">
        <f>AVERAGE_MODELS!A103</f>
        <v>43819.041666666664</v>
      </c>
      <c r="D113" s="13">
        <f>AVERAGE_MODELS!G103</f>
        <v>2.3527377825786737</v>
      </c>
      <c r="E113" s="14">
        <f t="shared" si="19"/>
        <v>2.3527377825786737</v>
      </c>
      <c r="F113" s="12">
        <f>AVERAGE_MODELS!F103</f>
        <v>0</v>
      </c>
      <c r="G113" s="9">
        <f t="shared" si="21"/>
        <v>0</v>
      </c>
      <c r="H113" s="9">
        <f t="shared" si="22"/>
        <v>2.0364806056022643E-3</v>
      </c>
      <c r="I113" s="32">
        <f t="shared" si="24"/>
        <v>0</v>
      </c>
      <c r="J113" s="8">
        <f t="shared" si="23"/>
        <v>0</v>
      </c>
      <c r="K113" s="8">
        <f t="shared" si="20"/>
        <v>0</v>
      </c>
      <c r="L113" s="8">
        <f t="shared" si="25"/>
        <v>0</v>
      </c>
      <c r="M113" s="8">
        <f t="shared" si="26"/>
        <v>0</v>
      </c>
      <c r="N113" s="7">
        <v>-2.5</v>
      </c>
      <c r="O113" s="7">
        <v>0</v>
      </c>
      <c r="P113" s="1"/>
      <c r="Q113" s="1"/>
    </row>
    <row r="114" spans="1:17" x14ac:dyDescent="0.3">
      <c r="A114" s="24">
        <f t="shared" si="27"/>
        <v>4</v>
      </c>
      <c r="B114" s="24">
        <v>3</v>
      </c>
      <c r="C114" s="11">
        <f>AVERAGE_MODELS!A104</f>
        <v>43819.0625</v>
      </c>
      <c r="D114" s="13">
        <f>AVERAGE_MODELS!G104</f>
        <v>2.2974089280388568</v>
      </c>
      <c r="E114" s="14">
        <f t="shared" si="19"/>
        <v>2.2974089280388568</v>
      </c>
      <c r="F114" s="12">
        <f>AVERAGE_MODELS!F104</f>
        <v>0</v>
      </c>
      <c r="G114" s="9">
        <f t="shared" si="21"/>
        <v>0</v>
      </c>
      <c r="H114" s="9">
        <f t="shared" si="22"/>
        <v>2.0364806056022643E-3</v>
      </c>
      <c r="I114" s="32">
        <f t="shared" si="24"/>
        <v>0</v>
      </c>
      <c r="J114" s="8">
        <f t="shared" si="23"/>
        <v>0</v>
      </c>
      <c r="K114" s="8">
        <f t="shared" si="20"/>
        <v>0</v>
      </c>
      <c r="L114" s="8">
        <f t="shared" si="25"/>
        <v>0</v>
      </c>
      <c r="M114" s="8">
        <f t="shared" si="26"/>
        <v>0</v>
      </c>
      <c r="N114" s="7">
        <v>-2.5</v>
      </c>
      <c r="O114" s="7">
        <v>0</v>
      </c>
      <c r="P114" s="1"/>
      <c r="Q114" s="1"/>
    </row>
    <row r="115" spans="1:17" x14ac:dyDescent="0.3">
      <c r="A115" s="24">
        <f t="shared" si="27"/>
        <v>5</v>
      </c>
      <c r="B115" s="24">
        <v>3</v>
      </c>
      <c r="C115" s="11">
        <f>AVERAGE_MODELS!A105</f>
        <v>43819.083333333336</v>
      </c>
      <c r="D115" s="13">
        <f>AVERAGE_MODELS!G105</f>
        <v>2.2424541653362966</v>
      </c>
      <c r="E115" s="14">
        <f t="shared" si="19"/>
        <v>2.2424541653362966</v>
      </c>
      <c r="F115" s="12">
        <f>AVERAGE_MODELS!F105</f>
        <v>0</v>
      </c>
      <c r="G115" s="9">
        <f t="shared" si="21"/>
        <v>0</v>
      </c>
      <c r="H115" s="9">
        <f t="shared" si="22"/>
        <v>2.0364806056022643E-3</v>
      </c>
      <c r="I115" s="32">
        <f t="shared" si="24"/>
        <v>0</v>
      </c>
      <c r="J115" s="8">
        <f t="shared" si="23"/>
        <v>0</v>
      </c>
      <c r="K115" s="8">
        <f t="shared" si="20"/>
        <v>0</v>
      </c>
      <c r="L115" s="8">
        <f t="shared" si="25"/>
        <v>0</v>
      </c>
      <c r="M115" s="8">
        <f t="shared" si="26"/>
        <v>0</v>
      </c>
      <c r="N115" s="7">
        <v>-2.5</v>
      </c>
      <c r="O115" s="7">
        <v>0</v>
      </c>
      <c r="P115" s="1"/>
      <c r="Q115" s="1"/>
    </row>
    <row r="116" spans="1:17" x14ac:dyDescent="0.3">
      <c r="A116" s="24">
        <f t="shared" si="27"/>
        <v>6</v>
      </c>
      <c r="B116" s="24">
        <v>3</v>
      </c>
      <c r="C116" s="11">
        <f>AVERAGE_MODELS!A106</f>
        <v>43819.104166666664</v>
      </c>
      <c r="D116" s="13">
        <f>AVERAGE_MODELS!G106</f>
        <v>2.2045591879011028</v>
      </c>
      <c r="E116" s="14">
        <f t="shared" si="19"/>
        <v>2.2045591879011028</v>
      </c>
      <c r="F116" s="12">
        <f>AVERAGE_MODELS!F106</f>
        <v>0</v>
      </c>
      <c r="G116" s="9">
        <f t="shared" si="21"/>
        <v>0</v>
      </c>
      <c r="H116" s="9">
        <f t="shared" si="22"/>
        <v>2.0364806056022643E-3</v>
      </c>
      <c r="I116" s="32">
        <f t="shared" si="24"/>
        <v>0</v>
      </c>
      <c r="J116" s="8">
        <f t="shared" si="23"/>
        <v>0</v>
      </c>
      <c r="K116" s="8">
        <f t="shared" si="20"/>
        <v>0</v>
      </c>
      <c r="L116" s="8">
        <f t="shared" si="25"/>
        <v>0</v>
      </c>
      <c r="M116" s="8">
        <f t="shared" si="26"/>
        <v>0</v>
      </c>
      <c r="N116" s="7">
        <v>-2.5</v>
      </c>
      <c r="O116" s="7">
        <v>0</v>
      </c>
      <c r="P116" s="1"/>
      <c r="Q116" s="1"/>
    </row>
    <row r="117" spans="1:17" x14ac:dyDescent="0.3">
      <c r="A117" s="24">
        <f t="shared" si="27"/>
        <v>7</v>
      </c>
      <c r="B117" s="24">
        <v>3</v>
      </c>
      <c r="C117" s="11">
        <f>AVERAGE_MODELS!A107</f>
        <v>43819.125</v>
      </c>
      <c r="D117" s="13">
        <f>AVERAGE_MODELS!G107</f>
        <v>2.1135117110735782</v>
      </c>
      <c r="E117" s="14">
        <f t="shared" si="19"/>
        <v>2.1135117110735782</v>
      </c>
      <c r="F117" s="12">
        <f>AVERAGE_MODELS!F107</f>
        <v>6.6280364990234375E-5</v>
      </c>
      <c r="G117" s="9">
        <f t="shared" si="21"/>
        <v>0</v>
      </c>
      <c r="H117" s="9">
        <f t="shared" si="22"/>
        <v>2.0364806056022643E-3</v>
      </c>
      <c r="I117" s="32">
        <f t="shared" si="24"/>
        <v>0</v>
      </c>
      <c r="J117" s="8">
        <f t="shared" si="23"/>
        <v>0</v>
      </c>
      <c r="K117" s="8">
        <f t="shared" si="20"/>
        <v>0</v>
      </c>
      <c r="L117" s="8">
        <f t="shared" si="25"/>
        <v>0</v>
      </c>
      <c r="M117" s="8">
        <f t="shared" si="26"/>
        <v>0</v>
      </c>
      <c r="N117" s="7">
        <v>-2.5</v>
      </c>
      <c r="O117" s="7">
        <v>0</v>
      </c>
      <c r="P117" s="1"/>
      <c r="Q117" s="1"/>
    </row>
    <row r="118" spans="1:17" x14ac:dyDescent="0.3">
      <c r="A118" s="24">
        <f t="shared" si="27"/>
        <v>8</v>
      </c>
      <c r="B118" s="24">
        <v>3</v>
      </c>
      <c r="C118" s="11">
        <f>AVERAGE_MODELS!A108</f>
        <v>43819.145833333336</v>
      </c>
      <c r="D118" s="13">
        <f>AVERAGE_MODELS!G108</f>
        <v>2.0762997990269407</v>
      </c>
      <c r="E118" s="14">
        <f t="shared" si="19"/>
        <v>2.0762997990269407</v>
      </c>
      <c r="F118" s="12">
        <f>AVERAGE_MODELS!F108</f>
        <v>6.4522027969360352E-5</v>
      </c>
      <c r="G118" s="9">
        <f t="shared" si="21"/>
        <v>0</v>
      </c>
      <c r="H118" s="9">
        <f t="shared" si="22"/>
        <v>2.0364806056022643E-3</v>
      </c>
      <c r="I118" s="32">
        <f t="shared" si="24"/>
        <v>0</v>
      </c>
      <c r="J118" s="8">
        <f t="shared" si="23"/>
        <v>0</v>
      </c>
      <c r="K118" s="8">
        <f t="shared" si="20"/>
        <v>0</v>
      </c>
      <c r="L118" s="8">
        <f t="shared" si="25"/>
        <v>0</v>
      </c>
      <c r="M118" s="8">
        <f t="shared" si="26"/>
        <v>0</v>
      </c>
      <c r="N118" s="7">
        <v>-2.5</v>
      </c>
      <c r="O118" s="7">
        <v>0</v>
      </c>
      <c r="P118" s="1"/>
      <c r="Q118" s="1"/>
    </row>
    <row r="119" spans="1:17" x14ac:dyDescent="0.3">
      <c r="A119" s="24">
        <f t="shared" si="27"/>
        <v>9</v>
      </c>
      <c r="B119" s="24">
        <v>3</v>
      </c>
      <c r="C119" s="11">
        <f>AVERAGE_MODELS!A109</f>
        <v>43819.166666666664</v>
      </c>
      <c r="D119" s="13">
        <f>AVERAGE_MODELS!G109</f>
        <v>2.0090847881961813</v>
      </c>
      <c r="E119" s="14">
        <f t="shared" si="19"/>
        <v>2.0090847881961813</v>
      </c>
      <c r="F119" s="12">
        <f>AVERAGE_MODELS!F109</f>
        <v>0</v>
      </c>
      <c r="G119" s="9">
        <f t="shared" si="21"/>
        <v>0</v>
      </c>
      <c r="H119" s="9">
        <f t="shared" si="22"/>
        <v>2.0364806056022643E-3</v>
      </c>
      <c r="I119" s="32">
        <f t="shared" si="24"/>
        <v>0</v>
      </c>
      <c r="J119" s="8">
        <f t="shared" si="23"/>
        <v>0</v>
      </c>
      <c r="K119" s="8">
        <f t="shared" si="20"/>
        <v>0</v>
      </c>
      <c r="L119" s="8">
        <f t="shared" si="25"/>
        <v>0</v>
      </c>
      <c r="M119" s="8">
        <f t="shared" si="26"/>
        <v>0</v>
      </c>
      <c r="N119" s="7">
        <v>-2.5</v>
      </c>
      <c r="O119" s="7">
        <v>0</v>
      </c>
      <c r="P119" s="1"/>
      <c r="Q119" s="1"/>
    </row>
    <row r="120" spans="1:17" x14ac:dyDescent="0.3">
      <c r="A120" s="24">
        <f t="shared" si="27"/>
        <v>10</v>
      </c>
      <c r="B120" s="24">
        <v>3</v>
      </c>
      <c r="C120" s="11">
        <f>AVERAGE_MODELS!A110</f>
        <v>43819.1875</v>
      </c>
      <c r="D120" s="13">
        <f>AVERAGE_MODELS!G110</f>
        <v>1.9930708231409184</v>
      </c>
      <c r="E120" s="14">
        <f t="shared" si="19"/>
        <v>1.9930708231409184</v>
      </c>
      <c r="F120" s="12">
        <f>AVERAGE_MODELS!F110</f>
        <v>0</v>
      </c>
      <c r="G120" s="9">
        <f t="shared" si="21"/>
        <v>0</v>
      </c>
      <c r="H120" s="9">
        <f t="shared" si="22"/>
        <v>2.0364806056022643E-3</v>
      </c>
      <c r="I120" s="32">
        <f t="shared" si="24"/>
        <v>0</v>
      </c>
      <c r="J120" s="8">
        <f t="shared" si="23"/>
        <v>0</v>
      </c>
      <c r="K120" s="8">
        <f t="shared" si="20"/>
        <v>0</v>
      </c>
      <c r="L120" s="8">
        <f t="shared" si="25"/>
        <v>0</v>
      </c>
      <c r="M120" s="8">
        <f t="shared" si="26"/>
        <v>0</v>
      </c>
      <c r="N120" s="7">
        <v>-2.5</v>
      </c>
      <c r="O120" s="7">
        <v>0</v>
      </c>
      <c r="P120" s="1"/>
      <c r="Q120" s="1"/>
    </row>
    <row r="121" spans="1:17" x14ac:dyDescent="0.3">
      <c r="A121" s="24">
        <f t="shared" si="27"/>
        <v>11</v>
      </c>
      <c r="B121" s="24">
        <v>3</v>
      </c>
      <c r="C121" s="11">
        <f>AVERAGE_MODELS!A111</f>
        <v>43819.208333333336</v>
      </c>
      <c r="D121" s="13">
        <f>AVERAGE_MODELS!G111</f>
        <v>2.0681701287593608</v>
      </c>
      <c r="E121" s="14">
        <f t="shared" si="19"/>
        <v>2.0699934139814142</v>
      </c>
      <c r="F121" s="12">
        <f>AVERAGE_MODELS!F111</f>
        <v>8.6823105812072754E-4</v>
      </c>
      <c r="G121" s="9">
        <f t="shared" si="21"/>
        <v>1.8232852220535279E-3</v>
      </c>
      <c r="H121" s="9">
        <f t="shared" si="22"/>
        <v>2.9481232166290285E-3</v>
      </c>
      <c r="I121" s="32">
        <f t="shared" si="24"/>
        <v>0</v>
      </c>
      <c r="J121" s="8">
        <f t="shared" si="23"/>
        <v>-1.8232852220535279E-3</v>
      </c>
      <c r="K121" s="8">
        <f t="shared" si="20"/>
        <v>0</v>
      </c>
      <c r="L121" s="8">
        <f t="shared" si="25"/>
        <v>-1.8232852220535279E-3</v>
      </c>
      <c r="M121" s="8">
        <f t="shared" si="26"/>
        <v>0</v>
      </c>
      <c r="N121" s="7">
        <v>-2.5</v>
      </c>
      <c r="O121" s="7">
        <v>0</v>
      </c>
      <c r="P121" s="1"/>
      <c r="Q121" s="1"/>
    </row>
    <row r="122" spans="1:17" x14ac:dyDescent="0.3">
      <c r="A122" s="24">
        <f t="shared" si="27"/>
        <v>12</v>
      </c>
      <c r="B122" s="24">
        <v>3</v>
      </c>
      <c r="C122" s="11">
        <f>AVERAGE_MODELS!A112</f>
        <v>43819.229166666664</v>
      </c>
      <c r="D122" s="13">
        <f>AVERAGE_MODELS!G112</f>
        <v>2.1827712852230201</v>
      </c>
      <c r="E122" s="14">
        <f t="shared" si="19"/>
        <v>2.1851775485744604</v>
      </c>
      <c r="F122" s="12">
        <f>AVERAGE_MODELS!F112</f>
        <v>1.1458396911621094E-3</v>
      </c>
      <c r="G122" s="9">
        <f t="shared" si="21"/>
        <v>2.4062633514404298E-3</v>
      </c>
      <c r="H122" s="9">
        <f t="shared" si="22"/>
        <v>4.1512548923492432E-3</v>
      </c>
      <c r="I122" s="32">
        <f t="shared" si="24"/>
        <v>0</v>
      </c>
      <c r="J122" s="8">
        <f t="shared" si="23"/>
        <v>-2.4062633514404298E-3</v>
      </c>
      <c r="K122" s="8">
        <f t="shared" si="20"/>
        <v>0</v>
      </c>
      <c r="L122" s="8">
        <f t="shared" si="25"/>
        <v>-2.4062633514404298E-3</v>
      </c>
      <c r="M122" s="8">
        <f t="shared" si="26"/>
        <v>0</v>
      </c>
      <c r="N122" s="7">
        <v>-2.5</v>
      </c>
      <c r="O122" s="7">
        <v>0</v>
      </c>
      <c r="P122" s="1"/>
      <c r="Q122" s="1"/>
    </row>
    <row r="123" spans="1:17" x14ac:dyDescent="0.3">
      <c r="A123" s="24">
        <f t="shared" si="27"/>
        <v>13</v>
      </c>
      <c r="B123" s="24">
        <v>3</v>
      </c>
      <c r="C123" s="11">
        <f>AVERAGE_MODELS!A113</f>
        <v>43819.25</v>
      </c>
      <c r="D123" s="13">
        <f>AVERAGE_MODELS!G113</f>
        <v>2.675283230582354</v>
      </c>
      <c r="E123" s="14">
        <f t="shared" si="19"/>
        <v>2.6766958964263177</v>
      </c>
      <c r="F123" s="12">
        <f>AVERAGE_MODELS!F113</f>
        <v>6.7269802093505859E-4</v>
      </c>
      <c r="G123" s="9">
        <f t="shared" si="21"/>
        <v>1.4126658439636232E-3</v>
      </c>
      <c r="H123" s="9">
        <f t="shared" si="22"/>
        <v>4.8575878143310549E-3</v>
      </c>
      <c r="I123" s="32">
        <f t="shared" si="24"/>
        <v>0</v>
      </c>
      <c r="J123" s="8">
        <f t="shared" si="23"/>
        <v>-1.4126658439636232E-3</v>
      </c>
      <c r="K123" s="8">
        <f t="shared" si="20"/>
        <v>0</v>
      </c>
      <c r="L123" s="8">
        <f t="shared" si="25"/>
        <v>-1.4126658439636232E-3</v>
      </c>
      <c r="M123" s="8">
        <f t="shared" si="26"/>
        <v>0</v>
      </c>
      <c r="N123" s="7">
        <v>-2.5</v>
      </c>
      <c r="O123" s="7">
        <v>0</v>
      </c>
      <c r="P123" s="1"/>
      <c r="Q123" s="1"/>
    </row>
    <row r="124" spans="1:17" x14ac:dyDescent="0.3">
      <c r="A124" s="24">
        <f t="shared" si="27"/>
        <v>14</v>
      </c>
      <c r="B124" s="24">
        <v>3</v>
      </c>
      <c r="C124" s="11">
        <f>AVERAGE_MODELS!A114</f>
        <v>43819.270833333336</v>
      </c>
      <c r="D124" s="13">
        <f>AVERAGE_MODELS!G114</f>
        <v>3.0737348931072939</v>
      </c>
      <c r="E124" s="14">
        <f t="shared" si="19"/>
        <v>3.0749257581471192</v>
      </c>
      <c r="F124" s="12">
        <f>AVERAGE_MODELS!F114</f>
        <v>5.6707859039306641E-4</v>
      </c>
      <c r="G124" s="9">
        <f t="shared" si="21"/>
        <v>1.1908650398254395E-3</v>
      </c>
      <c r="H124" s="9">
        <f t="shared" si="22"/>
        <v>5.4530203342437744E-3</v>
      </c>
      <c r="I124" s="32">
        <f t="shared" si="24"/>
        <v>0</v>
      </c>
      <c r="J124" s="8">
        <f t="shared" si="23"/>
        <v>-1.1908650398254395E-3</v>
      </c>
      <c r="K124" s="8">
        <f t="shared" si="20"/>
        <v>0</v>
      </c>
      <c r="L124" s="8">
        <f t="shared" si="25"/>
        <v>-1.1908650398254395E-3</v>
      </c>
      <c r="M124" s="8">
        <f t="shared" si="26"/>
        <v>0</v>
      </c>
      <c r="N124" s="7">
        <v>-2.5</v>
      </c>
      <c r="O124" s="7">
        <v>0</v>
      </c>
      <c r="P124" s="1"/>
      <c r="Q124" s="1"/>
    </row>
    <row r="125" spans="1:17" x14ac:dyDescent="0.3">
      <c r="A125" s="24">
        <f t="shared" si="27"/>
        <v>15</v>
      </c>
      <c r="B125" s="24">
        <v>3</v>
      </c>
      <c r="C125" s="11">
        <f>AVERAGE_MODELS!A115</f>
        <v>43819.291666666664</v>
      </c>
      <c r="D125" s="13">
        <f>AVERAGE_MODELS!G115</f>
        <v>3.4207478991313396</v>
      </c>
      <c r="E125" s="14">
        <f t="shared" si="19"/>
        <v>3.4207478991313396</v>
      </c>
      <c r="F125" s="12">
        <f>AVERAGE_MODELS!F115</f>
        <v>0</v>
      </c>
      <c r="G125" s="9">
        <f t="shared" si="21"/>
        <v>0</v>
      </c>
      <c r="H125" s="9">
        <f t="shared" si="22"/>
        <v>5.4530203342437744E-3</v>
      </c>
      <c r="I125" s="32">
        <f t="shared" si="24"/>
        <v>0</v>
      </c>
      <c r="J125" s="8">
        <f t="shared" si="23"/>
        <v>0</v>
      </c>
      <c r="K125" s="8">
        <f t="shared" si="20"/>
        <v>0</v>
      </c>
      <c r="L125" s="8">
        <f t="shared" si="25"/>
        <v>0</v>
      </c>
      <c r="M125" s="8">
        <f t="shared" si="26"/>
        <v>0</v>
      </c>
      <c r="N125" s="7">
        <v>-2.5</v>
      </c>
      <c r="O125" s="7">
        <v>0</v>
      </c>
      <c r="P125" s="1"/>
      <c r="Q125" s="1"/>
    </row>
    <row r="126" spans="1:17" x14ac:dyDescent="0.3">
      <c r="A126" s="24">
        <f t="shared" si="27"/>
        <v>16</v>
      </c>
      <c r="B126" s="24">
        <v>3</v>
      </c>
      <c r="C126" s="11">
        <f>AVERAGE_MODELS!A116</f>
        <v>43819.3125</v>
      </c>
      <c r="D126" s="13">
        <f>AVERAGE_MODELS!G116</f>
        <v>3.7320748647129589</v>
      </c>
      <c r="E126" s="14">
        <f t="shared" si="19"/>
        <v>3.7417467316067272</v>
      </c>
      <c r="F126" s="12">
        <f>AVERAGE_MODELS!F116</f>
        <v>4.6056509017944336E-3</v>
      </c>
      <c r="G126" s="9">
        <f t="shared" si="21"/>
        <v>9.6718668937683105E-3</v>
      </c>
      <c r="H126" s="9">
        <f t="shared" si="22"/>
        <v>1.028895378112793E-2</v>
      </c>
      <c r="I126" s="32">
        <f t="shared" si="24"/>
        <v>0</v>
      </c>
      <c r="J126" s="8">
        <f t="shared" si="23"/>
        <v>-9.6718668937683105E-3</v>
      </c>
      <c r="K126" s="8">
        <f t="shared" si="20"/>
        <v>0</v>
      </c>
      <c r="L126" s="8">
        <f t="shared" si="25"/>
        <v>-9.6718668937683105E-3</v>
      </c>
      <c r="M126" s="8">
        <f t="shared" si="26"/>
        <v>0</v>
      </c>
      <c r="N126" s="7">
        <v>-2.5</v>
      </c>
      <c r="O126" s="7">
        <v>0</v>
      </c>
      <c r="P126" s="1"/>
      <c r="Q126" s="1"/>
    </row>
    <row r="127" spans="1:17" x14ac:dyDescent="0.3">
      <c r="A127" s="24">
        <f t="shared" si="27"/>
        <v>17</v>
      </c>
      <c r="B127" s="24">
        <v>3</v>
      </c>
      <c r="C127" s="11">
        <f>AVERAGE_MODELS!A117</f>
        <v>43819.333333333336</v>
      </c>
      <c r="D127" s="13">
        <f>AVERAGE_MODELS!G117</f>
        <v>3.8150165394319653</v>
      </c>
      <c r="E127" s="14">
        <f t="shared" si="19"/>
        <v>3.816836194731152</v>
      </c>
      <c r="F127" s="12">
        <f>AVERAGE_MODELS!F117</f>
        <v>8.6650252342224121E-4</v>
      </c>
      <c r="G127" s="9">
        <f t="shared" si="21"/>
        <v>1.8196552991867065E-3</v>
      </c>
      <c r="H127" s="9">
        <f t="shared" si="22"/>
        <v>1.1198781430721283E-2</v>
      </c>
      <c r="I127" s="32">
        <f t="shared" si="24"/>
        <v>0</v>
      </c>
      <c r="J127" s="8">
        <f t="shared" si="23"/>
        <v>-1.8196552991867065E-3</v>
      </c>
      <c r="K127" s="8">
        <f t="shared" si="20"/>
        <v>0</v>
      </c>
      <c r="L127" s="8">
        <f t="shared" si="25"/>
        <v>-1.8196552991867065E-3</v>
      </c>
      <c r="M127" s="8">
        <f t="shared" si="26"/>
        <v>0</v>
      </c>
      <c r="N127" s="7">
        <v>-2.5</v>
      </c>
      <c r="O127" s="7">
        <v>0</v>
      </c>
      <c r="P127" s="1"/>
      <c r="Q127" s="1"/>
    </row>
    <row r="128" spans="1:17" x14ac:dyDescent="0.3">
      <c r="A128" s="24">
        <f t="shared" si="27"/>
        <v>18</v>
      </c>
      <c r="B128" s="24">
        <v>3</v>
      </c>
      <c r="C128" s="11">
        <f>AVERAGE_MODELS!A118</f>
        <v>43819.354166666664</v>
      </c>
      <c r="D128" s="13">
        <f>AVERAGE_MODELS!G118</f>
        <v>3.8451889111274249</v>
      </c>
      <c r="E128" s="14">
        <f t="shared" si="19"/>
        <v>3.9526878251307971</v>
      </c>
      <c r="F128" s="12">
        <f>AVERAGE_MODELS!F118</f>
        <v>5.1189959049224854E-2</v>
      </c>
      <c r="G128" s="9">
        <f t="shared" si="21"/>
        <v>0.10749891400337219</v>
      </c>
      <c r="H128" s="9">
        <f t="shared" si="22"/>
        <v>6.4948238432407379E-2</v>
      </c>
      <c r="I128" s="32">
        <f t="shared" si="24"/>
        <v>0</v>
      </c>
      <c r="J128" s="8">
        <f t="shared" si="23"/>
        <v>-0.10749891400337219</v>
      </c>
      <c r="K128" s="8">
        <f t="shared" si="20"/>
        <v>0</v>
      </c>
      <c r="L128" s="8">
        <f t="shared" si="25"/>
        <v>-0.10749891400337219</v>
      </c>
      <c r="M128" s="8">
        <f t="shared" si="26"/>
        <v>0</v>
      </c>
      <c r="N128" s="7">
        <v>-2.5</v>
      </c>
      <c r="O128" s="7">
        <v>0</v>
      </c>
      <c r="P128" s="1"/>
      <c r="Q128" s="1"/>
    </row>
    <row r="129" spans="1:28" x14ac:dyDescent="0.3">
      <c r="A129" s="24">
        <f t="shared" si="27"/>
        <v>19</v>
      </c>
      <c r="B129" s="24">
        <v>3</v>
      </c>
      <c r="C129" s="11">
        <f>AVERAGE_MODELS!A119</f>
        <v>43819.375</v>
      </c>
      <c r="D129" s="13">
        <f>AVERAGE_MODELS!G119</f>
        <v>3.8972631313929091</v>
      </c>
      <c r="E129" s="14">
        <f t="shared" si="19"/>
        <v>4.4018538773073113</v>
      </c>
      <c r="F129" s="12">
        <f>AVERAGE_MODELS!F119</f>
        <v>0.24028130757828653</v>
      </c>
      <c r="G129" s="9">
        <f t="shared" si="21"/>
        <v>0.50459074591440178</v>
      </c>
      <c r="H129" s="9">
        <f t="shared" si="22"/>
        <v>0.31724361138960827</v>
      </c>
      <c r="I129" s="32">
        <f t="shared" si="24"/>
        <v>0</v>
      </c>
      <c r="J129" s="8">
        <f t="shared" si="23"/>
        <v>-0.50459074591440178</v>
      </c>
      <c r="K129" s="8">
        <f t="shared" si="20"/>
        <v>0</v>
      </c>
      <c r="L129" s="8">
        <f t="shared" si="25"/>
        <v>-0.50459074591440178</v>
      </c>
      <c r="M129" s="8">
        <f t="shared" si="26"/>
        <v>0</v>
      </c>
      <c r="N129" s="7">
        <v>-2.5</v>
      </c>
      <c r="O129" s="7">
        <v>0</v>
      </c>
      <c r="P129" s="1"/>
      <c r="Q129" s="1"/>
    </row>
    <row r="130" spans="1:28" x14ac:dyDescent="0.3">
      <c r="A130" s="24">
        <f t="shared" si="27"/>
        <v>20</v>
      </c>
      <c r="B130" s="24">
        <v>3</v>
      </c>
      <c r="C130" s="11">
        <f>AVERAGE_MODELS!A120</f>
        <v>43819.395833333336</v>
      </c>
      <c r="D130" s="13">
        <f>AVERAGE_MODELS!G120</f>
        <v>3.8958366039860723</v>
      </c>
      <c r="E130" s="14">
        <f t="shared" si="19"/>
        <v>4.5788454525774327</v>
      </c>
      <c r="F130" s="12">
        <f>AVERAGE_MODELS!F120</f>
        <v>0.32524230885302879</v>
      </c>
      <c r="G130" s="9">
        <f t="shared" si="21"/>
        <v>0.68300884859136046</v>
      </c>
      <c r="H130" s="9">
        <f t="shared" si="22"/>
        <v>0.6587480356852885</v>
      </c>
      <c r="I130" s="32">
        <f t="shared" si="24"/>
        <v>0</v>
      </c>
      <c r="J130" s="8">
        <f t="shared" si="23"/>
        <v>-0.68300884859136046</v>
      </c>
      <c r="K130" s="8">
        <f t="shared" si="20"/>
        <v>0</v>
      </c>
      <c r="L130" s="8">
        <f t="shared" si="25"/>
        <v>-0.68300884859136046</v>
      </c>
      <c r="M130" s="8">
        <f t="shared" si="26"/>
        <v>0</v>
      </c>
      <c r="N130" s="7">
        <v>-2.5</v>
      </c>
      <c r="O130" s="7">
        <v>0</v>
      </c>
      <c r="P130" s="1"/>
      <c r="Q130" s="1"/>
    </row>
    <row r="131" spans="1:28" x14ac:dyDescent="0.3">
      <c r="A131" s="24">
        <f t="shared" si="27"/>
        <v>21</v>
      </c>
      <c r="B131" s="24">
        <v>3</v>
      </c>
      <c r="C131" s="11">
        <f>AVERAGE_MODELS!A121</f>
        <v>43819.416666666664</v>
      </c>
      <c r="D131" s="13">
        <f>AVERAGE_MODELS!G121</f>
        <v>3.8944813915126075</v>
      </c>
      <c r="E131" s="14">
        <f t="shared" si="19"/>
        <v>4.6791064926020853</v>
      </c>
      <c r="F131" s="12">
        <f>AVERAGE_MODELS!F121</f>
        <v>0.37363100051879883</v>
      </c>
      <c r="G131" s="9">
        <f t="shared" si="21"/>
        <v>0.78462510108947758</v>
      </c>
      <c r="H131" s="9">
        <f t="shared" si="22"/>
        <v>1.0510605862300273</v>
      </c>
      <c r="I131" s="32">
        <f t="shared" si="24"/>
        <v>0</v>
      </c>
      <c r="J131" s="8">
        <f t="shared" si="23"/>
        <v>-0.78462510108947758</v>
      </c>
      <c r="K131" s="8">
        <f t="shared" si="20"/>
        <v>0</v>
      </c>
      <c r="L131" s="8">
        <f t="shared" si="25"/>
        <v>-0.78462510108947758</v>
      </c>
      <c r="M131" s="8">
        <f t="shared" si="26"/>
        <v>0</v>
      </c>
      <c r="N131" s="7">
        <v>-2.5</v>
      </c>
      <c r="O131" s="7">
        <v>0</v>
      </c>
      <c r="P131" s="1"/>
      <c r="Q131" s="1"/>
    </row>
    <row r="132" spans="1:28" x14ac:dyDescent="0.3">
      <c r="A132" s="24">
        <f t="shared" si="27"/>
        <v>22</v>
      </c>
      <c r="B132" s="24">
        <v>3</v>
      </c>
      <c r="C132" s="11">
        <f>AVERAGE_MODELS!A122</f>
        <v>43819.4375</v>
      </c>
      <c r="D132" s="13">
        <f>AVERAGE_MODELS!G122</f>
        <v>3.8526524655029375</v>
      </c>
      <c r="E132" s="14">
        <f t="shared" si="19"/>
        <v>4.7377168438837129</v>
      </c>
      <c r="F132" s="12">
        <f>AVERAGE_MODELS!F122</f>
        <v>0.42145922780036926</v>
      </c>
      <c r="G132" s="9">
        <f t="shared" si="21"/>
        <v>0.88506437838077545</v>
      </c>
      <c r="H132" s="9">
        <f t="shared" si="22"/>
        <v>1.493592775420415</v>
      </c>
      <c r="I132" s="32">
        <f t="shared" si="24"/>
        <v>0</v>
      </c>
      <c r="J132" s="8">
        <f t="shared" si="23"/>
        <v>-0.88506437838077545</v>
      </c>
      <c r="K132" s="8">
        <f t="shared" si="20"/>
        <v>0</v>
      </c>
      <c r="L132" s="8">
        <f t="shared" si="25"/>
        <v>-0.88506437838077545</v>
      </c>
      <c r="M132" s="8">
        <f t="shared" si="26"/>
        <v>0</v>
      </c>
      <c r="N132" s="7">
        <v>-2.5</v>
      </c>
      <c r="O132" s="7">
        <v>0</v>
      </c>
      <c r="P132" s="1"/>
      <c r="Q132" s="1"/>
    </row>
    <row r="133" spans="1:28" x14ac:dyDescent="0.3">
      <c r="A133" s="24">
        <f t="shared" si="27"/>
        <v>23</v>
      </c>
      <c r="B133" s="24">
        <v>3</v>
      </c>
      <c r="C133" s="11">
        <f>AVERAGE_MODELS!A123</f>
        <v>43819.458333333336</v>
      </c>
      <c r="D133" s="13">
        <f>AVERAGE_MODELS!G123</f>
        <v>3.8292010389784874</v>
      </c>
      <c r="E133" s="14">
        <f t="shared" si="19"/>
        <v>4.5976934305872632</v>
      </c>
      <c r="F133" s="12">
        <f>AVERAGE_MODELS!F123</f>
        <v>0.36594875790894099</v>
      </c>
      <c r="G133" s="9">
        <f t="shared" si="21"/>
        <v>0.76849239160877614</v>
      </c>
      <c r="H133" s="9">
        <f t="shared" si="22"/>
        <v>1.8778389712248031</v>
      </c>
      <c r="I133" s="32">
        <f t="shared" si="24"/>
        <v>0</v>
      </c>
      <c r="J133" s="8">
        <f t="shared" si="23"/>
        <v>-0.76849239160877614</v>
      </c>
      <c r="K133" s="8">
        <f t="shared" si="20"/>
        <v>0</v>
      </c>
      <c r="L133" s="8">
        <f t="shared" si="25"/>
        <v>-0.76849239160877614</v>
      </c>
      <c r="M133" s="8">
        <f t="shared" si="26"/>
        <v>0</v>
      </c>
      <c r="N133" s="7">
        <v>-2.5</v>
      </c>
      <c r="O133" s="7">
        <v>0</v>
      </c>
      <c r="P133" s="1"/>
      <c r="Q133" s="1"/>
    </row>
    <row r="134" spans="1:28" x14ac:dyDescent="0.3">
      <c r="A134" s="24">
        <f t="shared" si="27"/>
        <v>24</v>
      </c>
      <c r="B134" s="24">
        <v>3</v>
      </c>
      <c r="C134" s="11">
        <f>AVERAGE_MODELS!A124</f>
        <v>43819.479166666664</v>
      </c>
      <c r="D134" s="13">
        <f>AVERAGE_MODELS!G124</f>
        <v>3.7960478259745445</v>
      </c>
      <c r="E134" s="14">
        <f t="shared" si="19"/>
        <v>4.5962450458231778</v>
      </c>
      <c r="F134" s="12">
        <f>AVERAGE_MODELS!F124</f>
        <v>0.38104629516601563</v>
      </c>
      <c r="G134" s="9">
        <f t="shared" si="21"/>
        <v>0.8001972198486329</v>
      </c>
      <c r="H134" s="9">
        <f t="shared" si="22"/>
        <v>2.2779375811491196</v>
      </c>
      <c r="I134" s="32">
        <f t="shared" si="24"/>
        <v>0</v>
      </c>
      <c r="J134" s="8">
        <f t="shared" si="23"/>
        <v>-0.8001972198486329</v>
      </c>
      <c r="K134" s="8">
        <f t="shared" si="20"/>
        <v>0</v>
      </c>
      <c r="L134" s="8">
        <f t="shared" si="25"/>
        <v>-0.8001972198486329</v>
      </c>
      <c r="M134" s="8">
        <f t="shared" si="26"/>
        <v>0</v>
      </c>
      <c r="N134" s="7">
        <v>-2.5</v>
      </c>
      <c r="O134" s="7">
        <v>0</v>
      </c>
      <c r="P134" s="1"/>
      <c r="Q134" s="1"/>
    </row>
    <row r="135" spans="1:28" x14ac:dyDescent="0.3">
      <c r="A135" s="24">
        <f t="shared" si="27"/>
        <v>25</v>
      </c>
      <c r="B135" s="24">
        <v>3</v>
      </c>
      <c r="C135" s="11">
        <f>AVERAGE_MODELS!A125</f>
        <v>43819.5</v>
      </c>
      <c r="D135" s="13">
        <f>AVERAGE_MODELS!G125</f>
        <v>3.7918786146100176</v>
      </c>
      <c r="E135" s="14">
        <f t="shared" si="19"/>
        <v>4.8249134900848869</v>
      </c>
      <c r="F135" s="12">
        <f>AVERAGE_MODELS!F125</f>
        <v>0.49192136927374741</v>
      </c>
      <c r="G135" s="9">
        <f t="shared" si="21"/>
        <v>1.0330348754748695</v>
      </c>
      <c r="H135" s="9">
        <f t="shared" si="22"/>
        <v>2.7944550188865542</v>
      </c>
      <c r="I135" s="32">
        <f t="shared" si="24"/>
        <v>0</v>
      </c>
      <c r="J135" s="8">
        <f t="shared" si="23"/>
        <v>-1.0330348754748695</v>
      </c>
      <c r="K135" s="8">
        <f t="shared" si="20"/>
        <v>0</v>
      </c>
      <c r="L135" s="8">
        <f t="shared" si="25"/>
        <v>-1.0330348754748695</v>
      </c>
      <c r="M135" s="8">
        <f t="shared" si="26"/>
        <v>0</v>
      </c>
      <c r="N135" s="7">
        <v>-2.5</v>
      </c>
      <c r="O135" s="7">
        <v>0</v>
      </c>
      <c r="P135" s="1"/>
      <c r="Q135" s="1"/>
    </row>
    <row r="136" spans="1:28" x14ac:dyDescent="0.3">
      <c r="A136" s="24">
        <f t="shared" si="27"/>
        <v>26</v>
      </c>
      <c r="B136" s="24">
        <v>3</v>
      </c>
      <c r="C136" s="11">
        <f>AVERAGE_MODELS!A126</f>
        <v>43819.520833333336</v>
      </c>
      <c r="D136" s="13">
        <f>AVERAGE_MODELS!G126</f>
        <v>3.7574253467917078</v>
      </c>
      <c r="E136" s="14">
        <f t="shared" si="19"/>
        <v>4.7578100590109464</v>
      </c>
      <c r="F136" s="12">
        <f>AVERAGE_MODELS!F126</f>
        <v>0.47637367248535156</v>
      </c>
      <c r="G136" s="9">
        <f t="shared" si="21"/>
        <v>1.0003847122192384</v>
      </c>
      <c r="H136" s="9">
        <f t="shared" si="22"/>
        <v>3.2946473749961735</v>
      </c>
      <c r="I136" s="32">
        <f t="shared" si="24"/>
        <v>0</v>
      </c>
      <c r="J136" s="8">
        <f t="shared" si="23"/>
        <v>-1.0003847122192384</v>
      </c>
      <c r="K136" s="8">
        <f t="shared" si="20"/>
        <v>0</v>
      </c>
      <c r="L136" s="8">
        <f t="shared" si="25"/>
        <v>-1.0003847122192384</v>
      </c>
      <c r="M136" s="8">
        <f t="shared" si="26"/>
        <v>0</v>
      </c>
      <c r="N136" s="7">
        <v>-2.5</v>
      </c>
      <c r="O136" s="7">
        <v>0</v>
      </c>
      <c r="P136" s="1"/>
      <c r="Q136" s="1"/>
    </row>
    <row r="137" spans="1:28" x14ac:dyDescent="0.3">
      <c r="A137" s="24">
        <f t="shared" si="27"/>
        <v>27</v>
      </c>
      <c r="B137" s="24">
        <v>3</v>
      </c>
      <c r="C137" s="11">
        <f>AVERAGE_MODELS!A127</f>
        <v>43819.541666666664</v>
      </c>
      <c r="D137" s="13">
        <f>AVERAGE_MODELS!G127</f>
        <v>3.7156301229004094</v>
      </c>
      <c r="E137" s="14">
        <f t="shared" si="19"/>
        <v>5.0933806149963567</v>
      </c>
      <c r="F137" s="12">
        <f>AVERAGE_MODELS!F127</f>
        <v>0.65607166290283203</v>
      </c>
      <c r="G137" s="9">
        <f t="shared" si="21"/>
        <v>1.3777504920959474</v>
      </c>
      <c r="H137" s="9">
        <f t="shared" si="22"/>
        <v>3.9835226210441474</v>
      </c>
      <c r="I137" s="32">
        <f t="shared" si="24"/>
        <v>0</v>
      </c>
      <c r="J137" s="8">
        <f t="shared" si="23"/>
        <v>-1.3777504920959474</v>
      </c>
      <c r="K137" s="8">
        <f t="shared" si="20"/>
        <v>0</v>
      </c>
      <c r="L137" s="8">
        <f t="shared" si="25"/>
        <v>-1.3777504920959474</v>
      </c>
      <c r="M137" s="8">
        <f t="shared" si="26"/>
        <v>0</v>
      </c>
      <c r="N137" s="7">
        <v>-2.5</v>
      </c>
      <c r="O137" s="7">
        <v>0</v>
      </c>
      <c r="P137" s="1"/>
      <c r="Q137" s="1"/>
    </row>
    <row r="138" spans="1:28" x14ac:dyDescent="0.3">
      <c r="A138" s="24">
        <f t="shared" si="27"/>
        <v>28</v>
      </c>
      <c r="B138" s="24">
        <v>3</v>
      </c>
      <c r="C138" s="11">
        <f>AVERAGE_MODELS!A128</f>
        <v>43819.5625</v>
      </c>
      <c r="D138" s="13">
        <f>AVERAGE_MODELS!G128</f>
        <v>3.6431124790905387</v>
      </c>
      <c r="E138" s="14">
        <f t="shared" si="19"/>
        <v>4.7917812927959833</v>
      </c>
      <c r="F138" s="12">
        <f>AVERAGE_MODELS!F128</f>
        <v>0.54698514938354492</v>
      </c>
      <c r="G138" s="9">
        <f t="shared" si="21"/>
        <v>1.1486688137054444</v>
      </c>
      <c r="H138" s="9">
        <f t="shared" si="22"/>
        <v>4.55785702789687</v>
      </c>
      <c r="I138" s="32">
        <f t="shared" si="24"/>
        <v>0</v>
      </c>
      <c r="J138" s="8">
        <f t="shared" si="23"/>
        <v>-1.1486688137054444</v>
      </c>
      <c r="K138" s="8">
        <f t="shared" si="20"/>
        <v>0</v>
      </c>
      <c r="L138" s="8">
        <f t="shared" si="25"/>
        <v>-1.1486688137054444</v>
      </c>
      <c r="M138" s="8">
        <f t="shared" si="26"/>
        <v>0</v>
      </c>
      <c r="N138" s="7">
        <v>-2.5</v>
      </c>
      <c r="O138" s="7">
        <v>0</v>
      </c>
      <c r="P138" s="1"/>
      <c r="Q138" s="1"/>
    </row>
    <row r="139" spans="1:28" x14ac:dyDescent="0.3">
      <c r="A139" s="24">
        <f t="shared" si="27"/>
        <v>29</v>
      </c>
      <c r="B139" s="24">
        <v>3</v>
      </c>
      <c r="C139" s="11">
        <f>AVERAGE_MODELS!A129</f>
        <v>43819.583333333336</v>
      </c>
      <c r="D139" s="13">
        <f>AVERAGE_MODELS!G129</f>
        <v>3.6531592343740176</v>
      </c>
      <c r="E139" s="14">
        <f t="shared" si="19"/>
        <v>5.0243143292410188</v>
      </c>
      <c r="F139" s="12">
        <f>AVERAGE_MODELS!F129</f>
        <v>0.6529309975557146</v>
      </c>
      <c r="G139" s="9">
        <f t="shared" si="21"/>
        <v>1.3711550948670008</v>
      </c>
      <c r="H139" s="9">
        <f t="shared" si="22"/>
        <v>5.2434345753303706</v>
      </c>
      <c r="I139" s="32">
        <f t="shared" si="24"/>
        <v>0</v>
      </c>
      <c r="J139" s="8">
        <f t="shared" si="23"/>
        <v>-1.3711550948670008</v>
      </c>
      <c r="K139" s="8">
        <f t="shared" si="20"/>
        <v>0</v>
      </c>
      <c r="L139" s="8">
        <f t="shared" si="25"/>
        <v>-1.3711550948670008</v>
      </c>
      <c r="M139" s="8">
        <f t="shared" si="26"/>
        <v>0</v>
      </c>
      <c r="N139" s="7">
        <v>-2.5</v>
      </c>
      <c r="O139" s="7">
        <v>0</v>
      </c>
      <c r="P139" s="1"/>
      <c r="Q139" s="1"/>
    </row>
    <row r="140" spans="1:28" x14ac:dyDescent="0.3">
      <c r="A140" s="25">
        <f t="shared" si="27"/>
        <v>30</v>
      </c>
      <c r="B140" s="25">
        <v>3</v>
      </c>
      <c r="C140" s="11">
        <f>AVERAGE_MODELS!A130</f>
        <v>43819.604166666664</v>
      </c>
      <c r="D140" s="13">
        <f>AVERAGE_MODELS!G130</f>
        <v>3.6317888922950896</v>
      </c>
      <c r="E140" s="18">
        <f t="shared" si="19"/>
        <v>4.693270463492599</v>
      </c>
      <c r="F140" s="12">
        <f>AVERAGE_MODELS!F130</f>
        <v>0.50546741485595703</v>
      </c>
      <c r="G140" s="9">
        <f t="shared" si="21"/>
        <v>1.0614815711975099</v>
      </c>
      <c r="H140" s="9">
        <f t="shared" si="22"/>
        <v>5.7741753609291253</v>
      </c>
      <c r="I140" s="32">
        <f t="shared" si="24"/>
        <v>0</v>
      </c>
      <c r="J140" s="8">
        <f t="shared" si="23"/>
        <v>-1.0614815711975099</v>
      </c>
      <c r="K140" s="8">
        <f t="shared" si="20"/>
        <v>0</v>
      </c>
      <c r="L140" s="29">
        <f t="shared" si="25"/>
        <v>-1.0614815711975099</v>
      </c>
      <c r="M140" s="29">
        <f t="shared" si="26"/>
        <v>0</v>
      </c>
      <c r="N140" s="17">
        <v>-2.5</v>
      </c>
      <c r="O140" s="17">
        <v>0</v>
      </c>
      <c r="P140" s="1"/>
      <c r="Q140" s="1"/>
    </row>
    <row r="141" spans="1:28" s="104" customFormat="1" ht="15" thickBot="1" x14ac:dyDescent="0.35">
      <c r="A141" s="89">
        <f t="shared" si="27"/>
        <v>31</v>
      </c>
      <c r="B141" s="89">
        <v>3</v>
      </c>
      <c r="C141" s="145">
        <f>AVERAGE_MODELS!A131</f>
        <v>43819.625</v>
      </c>
      <c r="D141" s="146">
        <f>AVERAGE_MODELS!G131</f>
        <v>3.6791130884129606</v>
      </c>
      <c r="E141" s="90">
        <f t="shared" si="19"/>
        <v>4.13076236655471</v>
      </c>
      <c r="F141" s="147">
        <f>AVERAGE_MODELS!F131</f>
        <v>0.30556988716125488</v>
      </c>
      <c r="G141" s="91">
        <f t="shared" si="21"/>
        <v>0.45164927814174938</v>
      </c>
      <c r="H141" s="91">
        <f t="shared" si="22"/>
        <v>6</v>
      </c>
      <c r="I141" s="92">
        <f t="shared" si="24"/>
        <v>0</v>
      </c>
      <c r="J141" s="87">
        <f t="shared" si="23"/>
        <v>-0.45164927814174938</v>
      </c>
      <c r="K141" s="87">
        <f>IF(A141&lt;&gt;31,0,-2*((6-H140+((J141*0.5)))))</f>
        <v>0</v>
      </c>
      <c r="L141" s="87">
        <f t="shared" si="25"/>
        <v>-0.45164927814174938</v>
      </c>
      <c r="M141" s="87">
        <f t="shared" si="26"/>
        <v>0</v>
      </c>
      <c r="N141" s="93">
        <v>-2.5</v>
      </c>
      <c r="O141" s="93">
        <v>0</v>
      </c>
      <c r="P141" s="98"/>
      <c r="Q141" s="98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</row>
    <row r="142" spans="1:28" s="74" customFormat="1" x14ac:dyDescent="0.3">
      <c r="A142" s="59">
        <f>A141+1</f>
        <v>32</v>
      </c>
      <c r="B142" s="59">
        <v>3</v>
      </c>
      <c r="C142" s="60">
        <f>AVERAGE_MODELS!A132</f>
        <v>43819.645833333336</v>
      </c>
      <c r="D142" s="140">
        <f>AVERAGE_MODELS!G132</f>
        <v>3.8861594326179669</v>
      </c>
      <c r="E142" s="61">
        <f t="shared" si="19"/>
        <v>3.5015613861621637</v>
      </c>
      <c r="F142" s="62">
        <f>AVERAGE_MODELS!F132</f>
        <v>0.15817320346832275</v>
      </c>
      <c r="G142" s="63">
        <f t="shared" si="21"/>
        <v>-0.3845980464558032</v>
      </c>
      <c r="H142" s="63">
        <f t="shared" si="22"/>
        <v>5.8077009767720984</v>
      </c>
      <c r="I142" s="65">
        <f t="shared" si="24"/>
        <v>0.3845980464558032</v>
      </c>
      <c r="J142" s="65">
        <f t="shared" si="23"/>
        <v>0</v>
      </c>
      <c r="K142" s="65">
        <f t="shared" si="20"/>
        <v>0</v>
      </c>
      <c r="L142" s="63"/>
      <c r="M142" s="63"/>
      <c r="N142" s="66">
        <v>0</v>
      </c>
      <c r="O142" s="66">
        <v>2.5</v>
      </c>
      <c r="P142" s="73"/>
      <c r="Q142" s="73"/>
    </row>
    <row r="143" spans="1:28" s="74" customFormat="1" x14ac:dyDescent="0.3">
      <c r="A143" s="67">
        <f t="shared" si="27"/>
        <v>33</v>
      </c>
      <c r="B143" s="67">
        <v>3</v>
      </c>
      <c r="C143" s="68">
        <f>AVERAGE_MODELS!A133</f>
        <v>43819.666666666664</v>
      </c>
      <c r="D143" s="13">
        <f>AVERAGE_MODELS!G133</f>
        <v>4.3497190446082366</v>
      </c>
      <c r="E143" s="69">
        <f t="shared" ref="E143:E206" si="28">D143-J143-I143</f>
        <v>3.4783834055626501</v>
      </c>
      <c r="F143" s="70">
        <f>AVERAGE_MODELS!F133</f>
        <v>1.685023307800293E-3</v>
      </c>
      <c r="G143" s="71">
        <f t="shared" si="21"/>
        <v>-0.87133563904558642</v>
      </c>
      <c r="H143" s="71">
        <f t="shared" si="22"/>
        <v>5.3720331572493052</v>
      </c>
      <c r="I143" s="64">
        <f t="shared" si="24"/>
        <v>0.87133563904558642</v>
      </c>
      <c r="J143" s="64">
        <f t="shared" si="23"/>
        <v>0</v>
      </c>
      <c r="K143" s="64">
        <f t="shared" ref="K143:K206" si="29">IF(A143&lt;&gt;31,0,-2*((6-H142+((J143*0.5)))))</f>
        <v>0</v>
      </c>
      <c r="L143" s="71"/>
      <c r="M143" s="71"/>
      <c r="N143" s="72">
        <v>0</v>
      </c>
      <c r="O143" s="72">
        <v>2.5</v>
      </c>
      <c r="P143" s="73"/>
      <c r="Q143" s="73"/>
    </row>
    <row r="144" spans="1:28" s="74" customFormat="1" x14ac:dyDescent="0.3">
      <c r="A144" s="67">
        <f t="shared" si="27"/>
        <v>34</v>
      </c>
      <c r="B144" s="67">
        <v>3</v>
      </c>
      <c r="C144" s="68">
        <f>AVERAGE_MODELS!A134</f>
        <v>43819.6875</v>
      </c>
      <c r="D144" s="13">
        <f>AVERAGE_MODELS!G134</f>
        <v>4.8121073584379905</v>
      </c>
      <c r="E144" s="69">
        <f t="shared" si="28"/>
        <v>3.4552639898711623</v>
      </c>
      <c r="F144" s="70">
        <f>AVERAGE_MODELS!F134</f>
        <v>0</v>
      </c>
      <c r="G144" s="71">
        <f t="shared" ref="G144:G207" si="30">-SUM(I144,J144,K144)</f>
        <v>-1.3568433685668282</v>
      </c>
      <c r="H144" s="71">
        <f t="shared" si="22"/>
        <v>4.6936114729658911</v>
      </c>
      <c r="I144" s="64">
        <f t="shared" si="24"/>
        <v>1.3568433685668282</v>
      </c>
      <c r="J144" s="64">
        <f t="shared" si="23"/>
        <v>0</v>
      </c>
      <c r="K144" s="64">
        <f t="shared" si="29"/>
        <v>0</v>
      </c>
      <c r="L144" s="71"/>
      <c r="M144" s="71"/>
      <c r="N144" s="72">
        <v>0</v>
      </c>
      <c r="O144" s="72">
        <v>2.5</v>
      </c>
      <c r="P144" s="73"/>
      <c r="Q144" s="73"/>
    </row>
    <row r="145" spans="1:28" s="74" customFormat="1" x14ac:dyDescent="0.3">
      <c r="A145" s="67">
        <f t="shared" si="27"/>
        <v>35</v>
      </c>
      <c r="B145" s="67">
        <v>3</v>
      </c>
      <c r="C145" s="68">
        <f>AVERAGE_MODELS!A135</f>
        <v>43819.708333333336</v>
      </c>
      <c r="D145" s="13">
        <f>AVERAGE_MODELS!G135</f>
        <v>5.0328206719213178</v>
      </c>
      <c r="E145" s="69">
        <f t="shared" si="28"/>
        <v>3.4442283241969962</v>
      </c>
      <c r="F145" s="70">
        <f>AVERAGE_MODELS!F135</f>
        <v>4.9567222595214844E-4</v>
      </c>
      <c r="G145" s="71">
        <f t="shared" si="30"/>
        <v>-1.5885923477243216</v>
      </c>
      <c r="H145" s="71">
        <f t="shared" ref="H145:H208" si="31">H144+((G145*0.5))</f>
        <v>3.8993152991037303</v>
      </c>
      <c r="I145" s="64">
        <f t="shared" si="24"/>
        <v>1.5885923477243216</v>
      </c>
      <c r="J145" s="64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64">
        <f t="shared" si="29"/>
        <v>0</v>
      </c>
      <c r="L145" s="71"/>
      <c r="M145" s="71"/>
      <c r="N145" s="72">
        <v>0</v>
      </c>
      <c r="O145" s="72">
        <v>2.5</v>
      </c>
      <c r="P145" s="73"/>
      <c r="Q145" s="73"/>
    </row>
    <row r="146" spans="1:28" s="74" customFormat="1" x14ac:dyDescent="0.3">
      <c r="A146" s="67">
        <f t="shared" si="27"/>
        <v>36</v>
      </c>
      <c r="B146" s="67">
        <v>3</v>
      </c>
      <c r="C146" s="68">
        <f>AVERAGE_MODELS!A136</f>
        <v>43819.729166666664</v>
      </c>
      <c r="D146" s="13">
        <f>AVERAGE_MODELS!G136</f>
        <v>5.07277180207792</v>
      </c>
      <c r="E146" s="69">
        <f t="shared" si="28"/>
        <v>3.4422307676891659</v>
      </c>
      <c r="F146" s="70">
        <f>AVERAGE_MODELS!F136</f>
        <v>0</v>
      </c>
      <c r="G146" s="71">
        <f t="shared" si="30"/>
        <v>-1.6305410343887541</v>
      </c>
      <c r="H146" s="71">
        <f t="shared" si="31"/>
        <v>3.0840447819093533</v>
      </c>
      <c r="I146" s="64">
        <f t="shared" si="24"/>
        <v>1.6305410343887541</v>
      </c>
      <c r="J146" s="64">
        <f t="shared" si="32"/>
        <v>0</v>
      </c>
      <c r="K146" s="64">
        <f t="shared" si="29"/>
        <v>0</v>
      </c>
      <c r="L146" s="71"/>
      <c r="M146" s="71"/>
      <c r="N146" s="72">
        <v>0</v>
      </c>
      <c r="O146" s="72">
        <v>2.5</v>
      </c>
      <c r="P146" s="73"/>
      <c r="Q146" s="73"/>
    </row>
    <row r="147" spans="1:28" s="74" customFormat="1" x14ac:dyDescent="0.3">
      <c r="A147" s="67">
        <f t="shared" si="27"/>
        <v>37</v>
      </c>
      <c r="B147" s="67">
        <v>3</v>
      </c>
      <c r="C147" s="68">
        <f>AVERAGE_MODELS!A137</f>
        <v>43819.75</v>
      </c>
      <c r="D147" s="13">
        <f>AVERAGE_MODELS!G137</f>
        <v>4.9801991665155558</v>
      </c>
      <c r="E147" s="69">
        <f t="shared" si="28"/>
        <v>3.446859399467284</v>
      </c>
      <c r="F147" s="70">
        <f>AVERAGE_MODELS!F137</f>
        <v>1.4917850494384766E-3</v>
      </c>
      <c r="G147" s="71">
        <f t="shared" si="30"/>
        <v>-1.5333397670482718</v>
      </c>
      <c r="H147" s="71">
        <f t="shared" si="31"/>
        <v>2.3173748983852174</v>
      </c>
      <c r="I147" s="64">
        <f t="shared" si="24"/>
        <v>1.5333397670482718</v>
      </c>
      <c r="J147" s="64">
        <f t="shared" si="32"/>
        <v>0</v>
      </c>
      <c r="K147" s="64">
        <f t="shared" si="29"/>
        <v>0</v>
      </c>
      <c r="L147" s="71"/>
      <c r="M147" s="71"/>
      <c r="N147" s="72">
        <v>0</v>
      </c>
      <c r="O147" s="72">
        <v>2.5</v>
      </c>
      <c r="P147" s="73"/>
      <c r="Q147" s="73"/>
    </row>
    <row r="148" spans="1:28" s="74" customFormat="1" x14ac:dyDescent="0.3">
      <c r="A148" s="67">
        <f t="shared" si="27"/>
        <v>38</v>
      </c>
      <c r="B148" s="67">
        <v>3</v>
      </c>
      <c r="C148" s="68">
        <f>AVERAGE_MODELS!A138</f>
        <v>43819.770833333336</v>
      </c>
      <c r="D148" s="13">
        <f>AVERAGE_MODELS!G138</f>
        <v>4.8475833345381893</v>
      </c>
      <c r="E148" s="69">
        <f t="shared" si="28"/>
        <v>3.4534901910661526</v>
      </c>
      <c r="F148" s="70">
        <f>AVERAGE_MODELS!F138</f>
        <v>9.3072652816772461E-5</v>
      </c>
      <c r="G148" s="71">
        <f t="shared" si="30"/>
        <v>-1.3940931434720367</v>
      </c>
      <c r="H148" s="71">
        <f t="shared" si="31"/>
        <v>1.620328326649199</v>
      </c>
      <c r="I148" s="64">
        <f t="shared" si="24"/>
        <v>1.3940931434720367</v>
      </c>
      <c r="J148" s="64">
        <f t="shared" si="32"/>
        <v>0</v>
      </c>
      <c r="K148" s="64">
        <f t="shared" si="29"/>
        <v>0</v>
      </c>
      <c r="L148" s="71"/>
      <c r="M148" s="71"/>
      <c r="N148" s="72">
        <v>0</v>
      </c>
      <c r="O148" s="72">
        <v>2.5</v>
      </c>
      <c r="P148" s="73"/>
      <c r="Q148" s="73"/>
    </row>
    <row r="149" spans="1:28" s="74" customFormat="1" x14ac:dyDescent="0.3">
      <c r="A149" s="67">
        <f t="shared" si="27"/>
        <v>39</v>
      </c>
      <c r="B149" s="67">
        <v>3</v>
      </c>
      <c r="C149" s="68">
        <f>AVERAGE_MODELS!A139</f>
        <v>43819.791666666664</v>
      </c>
      <c r="D149" s="13">
        <f>AVERAGE_MODELS!G139</f>
        <v>4.5961968128394757</v>
      </c>
      <c r="E149" s="69">
        <f t="shared" si="28"/>
        <v>3.4660595171510877</v>
      </c>
      <c r="F149" s="70">
        <f>AVERAGE_MODELS!F139</f>
        <v>0</v>
      </c>
      <c r="G149" s="71">
        <f t="shared" si="30"/>
        <v>-1.1301372956883879</v>
      </c>
      <c r="H149" s="71">
        <f t="shared" si="31"/>
        <v>1.055259678805005</v>
      </c>
      <c r="I149" s="64">
        <f t="shared" si="24"/>
        <v>1.1301372956883879</v>
      </c>
      <c r="J149" s="64">
        <f t="shared" si="32"/>
        <v>0</v>
      </c>
      <c r="K149" s="64">
        <f t="shared" si="29"/>
        <v>0</v>
      </c>
      <c r="L149" s="71"/>
      <c r="M149" s="71"/>
      <c r="N149" s="72">
        <v>0</v>
      </c>
      <c r="O149" s="72">
        <v>2.5</v>
      </c>
      <c r="P149" s="73"/>
      <c r="Q149" s="73"/>
    </row>
    <row r="150" spans="1:28" s="74" customFormat="1" x14ac:dyDescent="0.3">
      <c r="A150" s="67">
        <f t="shared" si="27"/>
        <v>40</v>
      </c>
      <c r="B150" s="67">
        <v>3</v>
      </c>
      <c r="C150" s="68">
        <f>AVERAGE_MODELS!A140</f>
        <v>43819.8125</v>
      </c>
      <c r="D150" s="13">
        <f>AVERAGE_MODELS!G140</f>
        <v>4.4171806085552037</v>
      </c>
      <c r="E150" s="69">
        <f t="shared" si="28"/>
        <v>3.4750103273653012</v>
      </c>
      <c r="F150" s="70">
        <f>AVERAGE_MODELS!F140</f>
        <v>0</v>
      </c>
      <c r="G150" s="71">
        <f t="shared" si="30"/>
        <v>-0.94217028118990243</v>
      </c>
      <c r="H150" s="71">
        <f t="shared" si="31"/>
        <v>0.58417453821005383</v>
      </c>
      <c r="I150" s="64">
        <f t="shared" si="24"/>
        <v>0.94217028118990243</v>
      </c>
      <c r="J150" s="64">
        <f t="shared" si="32"/>
        <v>0</v>
      </c>
      <c r="K150" s="64">
        <f t="shared" si="29"/>
        <v>0</v>
      </c>
      <c r="L150" s="71"/>
      <c r="M150" s="71"/>
      <c r="N150" s="72">
        <v>0</v>
      </c>
      <c r="O150" s="72">
        <v>2.5</v>
      </c>
      <c r="P150" s="73"/>
      <c r="Q150" s="73"/>
    </row>
    <row r="151" spans="1:28" s="74" customFormat="1" x14ac:dyDescent="0.3">
      <c r="A151" s="75">
        <f t="shared" si="27"/>
        <v>41</v>
      </c>
      <c r="B151" s="75">
        <v>3</v>
      </c>
      <c r="C151" s="68">
        <f>AVERAGE_MODELS!A141</f>
        <v>43819.833333333336</v>
      </c>
      <c r="D151" s="13">
        <f>AVERAGE_MODELS!G141</f>
        <v>4.1919968952142241</v>
      </c>
      <c r="E151" s="76">
        <f t="shared" si="28"/>
        <v>3.4862695130323509</v>
      </c>
      <c r="F151" s="70">
        <f>AVERAGE_MODELS!F141</f>
        <v>0</v>
      </c>
      <c r="G151" s="71">
        <f t="shared" si="30"/>
        <v>-0.70572738218187325</v>
      </c>
      <c r="H151" s="71">
        <f t="shared" si="31"/>
        <v>0.2313108471191172</v>
      </c>
      <c r="I151" s="64">
        <f t="shared" si="24"/>
        <v>0.70572738218187325</v>
      </c>
      <c r="J151" s="64">
        <f t="shared" si="32"/>
        <v>0</v>
      </c>
      <c r="K151" s="64">
        <f t="shared" si="29"/>
        <v>0</v>
      </c>
      <c r="L151" s="77"/>
      <c r="M151" s="77"/>
      <c r="N151" s="78">
        <v>0</v>
      </c>
      <c r="O151" s="78">
        <v>2.5</v>
      </c>
      <c r="P151" s="73"/>
      <c r="Q151" s="73"/>
    </row>
    <row r="152" spans="1:28" s="102" customFormat="1" ht="15" thickBot="1" x14ac:dyDescent="0.35">
      <c r="A152" s="94">
        <f t="shared" si="27"/>
        <v>42</v>
      </c>
      <c r="B152" s="94">
        <v>3</v>
      </c>
      <c r="C152" s="149">
        <f>AVERAGE_MODELS!A142</f>
        <v>43819.854166666664</v>
      </c>
      <c r="D152" s="146">
        <f>AVERAGE_MODELS!G142</f>
        <v>3.9604676686012361</v>
      </c>
      <c r="E152" s="95">
        <f t="shared" si="28"/>
        <v>3.4978459743630017</v>
      </c>
      <c r="F152" s="148">
        <f>AVERAGE_MODELS!F142</f>
        <v>0</v>
      </c>
      <c r="G152" s="96">
        <f t="shared" si="30"/>
        <v>-0.4626216942382344</v>
      </c>
      <c r="H152" s="96">
        <f t="shared" si="31"/>
        <v>0</v>
      </c>
      <c r="I152" s="88">
        <f t="shared" si="24"/>
        <v>0.4626216942382344</v>
      </c>
      <c r="J152" s="88">
        <f t="shared" si="32"/>
        <v>0</v>
      </c>
      <c r="K152" s="88">
        <f t="shared" si="29"/>
        <v>0</v>
      </c>
      <c r="L152" s="96"/>
      <c r="M152" s="96"/>
      <c r="N152" s="97">
        <v>0</v>
      </c>
      <c r="O152" s="97">
        <v>2.5</v>
      </c>
      <c r="P152" s="100"/>
      <c r="Q152" s="100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</row>
    <row r="153" spans="1:28" x14ac:dyDescent="0.3">
      <c r="A153" s="26">
        <f t="shared" si="27"/>
        <v>43</v>
      </c>
      <c r="B153" s="26">
        <v>3</v>
      </c>
      <c r="C153" s="21">
        <f>AVERAGE_MODELS!A143</f>
        <v>43819.875</v>
      </c>
      <c r="D153" s="140">
        <f>AVERAGE_MODELS!G143</f>
        <v>3.7080607781591834</v>
      </c>
      <c r="E153" s="22">
        <f t="shared" si="28"/>
        <v>3.7080607781591834</v>
      </c>
      <c r="F153" s="27">
        <f>AVERAGE_MODELS!F143</f>
        <v>0</v>
      </c>
      <c r="G153" s="42">
        <f t="shared" si="30"/>
        <v>0</v>
      </c>
      <c r="H153" s="42">
        <f t="shared" si="31"/>
        <v>0</v>
      </c>
      <c r="I153" s="31">
        <f t="shared" si="24"/>
        <v>0</v>
      </c>
      <c r="J153" s="28">
        <f t="shared" si="32"/>
        <v>0</v>
      </c>
      <c r="K153" s="28">
        <f t="shared" si="29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3">
      <c r="A154" s="24">
        <f t="shared" si="27"/>
        <v>44</v>
      </c>
      <c r="B154" s="24">
        <v>3</v>
      </c>
      <c r="C154" s="11">
        <f>AVERAGE_MODELS!A144</f>
        <v>43819.895833333336</v>
      </c>
      <c r="D154" s="13">
        <f>AVERAGE_MODELS!G144</f>
        <v>3.4394526068453781</v>
      </c>
      <c r="E154" s="14">
        <f t="shared" si="28"/>
        <v>3.4394526068453781</v>
      </c>
      <c r="F154" s="12">
        <f>AVERAGE_MODELS!F144</f>
        <v>0</v>
      </c>
      <c r="G154" s="9">
        <f t="shared" si="30"/>
        <v>0</v>
      </c>
      <c r="H154" s="9">
        <f t="shared" si="31"/>
        <v>0</v>
      </c>
      <c r="I154" s="32">
        <f t="shared" si="24"/>
        <v>0</v>
      </c>
      <c r="J154" s="8">
        <f t="shared" si="32"/>
        <v>0</v>
      </c>
      <c r="K154" s="8">
        <f t="shared" si="29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4">
        <f t="shared" si="27"/>
        <v>45</v>
      </c>
      <c r="B155" s="24">
        <v>3</v>
      </c>
      <c r="C155" s="11">
        <f>AVERAGE_MODELS!A145</f>
        <v>43819.916666666664</v>
      </c>
      <c r="D155" s="13">
        <f>AVERAGE_MODELS!G145</f>
        <v>3.1735864166915682</v>
      </c>
      <c r="E155" s="14">
        <f t="shared" si="28"/>
        <v>3.1735864166915682</v>
      </c>
      <c r="F155" s="12">
        <f>AVERAGE_MODELS!F145</f>
        <v>0</v>
      </c>
      <c r="G155" s="9">
        <f t="shared" si="30"/>
        <v>0</v>
      </c>
      <c r="H155" s="9">
        <f t="shared" si="31"/>
        <v>0</v>
      </c>
      <c r="I155" s="32">
        <f t="shared" si="24"/>
        <v>0</v>
      </c>
      <c r="J155" s="8">
        <f t="shared" si="32"/>
        <v>0</v>
      </c>
      <c r="K155" s="8">
        <f t="shared" si="29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4">
        <f t="shared" si="27"/>
        <v>46</v>
      </c>
      <c r="B156" s="24">
        <v>3</v>
      </c>
      <c r="C156" s="11">
        <f>AVERAGE_MODELS!A146</f>
        <v>43819.9375</v>
      </c>
      <c r="D156" s="13">
        <f>AVERAGE_MODELS!G146</f>
        <v>2.840818754254228</v>
      </c>
      <c r="E156" s="14">
        <f t="shared" si="28"/>
        <v>2.840818754254228</v>
      </c>
      <c r="F156" s="12">
        <f>AVERAGE_MODELS!F146</f>
        <v>0</v>
      </c>
      <c r="G156" s="9">
        <f t="shared" si="30"/>
        <v>0</v>
      </c>
      <c r="H156" s="9">
        <f t="shared" si="31"/>
        <v>0</v>
      </c>
      <c r="I156" s="32">
        <f t="shared" si="24"/>
        <v>0</v>
      </c>
      <c r="J156" s="8">
        <f t="shared" si="32"/>
        <v>0</v>
      </c>
      <c r="K156" s="8">
        <f t="shared" si="29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5">
        <f t="shared" si="27"/>
        <v>47</v>
      </c>
      <c r="B157" s="25">
        <v>3</v>
      </c>
      <c r="C157" s="11">
        <f>AVERAGE_MODELS!A147</f>
        <v>43819.958333333336</v>
      </c>
      <c r="D157" s="13">
        <f>AVERAGE_MODELS!G147</f>
        <v>2.5475096913241724</v>
      </c>
      <c r="E157" s="18">
        <f t="shared" si="28"/>
        <v>2.5475096913241724</v>
      </c>
      <c r="F157" s="12">
        <f>AVERAGE_MODELS!F147</f>
        <v>4.1878223419189453E-4</v>
      </c>
      <c r="G157" s="43">
        <f t="shared" si="30"/>
        <v>0</v>
      </c>
      <c r="H157" s="43">
        <f t="shared" si="31"/>
        <v>0</v>
      </c>
      <c r="I157" s="32">
        <f t="shared" si="24"/>
        <v>0</v>
      </c>
      <c r="J157" s="8">
        <f t="shared" si="32"/>
        <v>0</v>
      </c>
      <c r="K157" s="29">
        <f t="shared" si="29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30" customFormat="1" ht="15" thickBot="1" x14ac:dyDescent="0.35">
      <c r="A158" s="124">
        <f t="shared" si="27"/>
        <v>48</v>
      </c>
      <c r="B158" s="124">
        <v>3</v>
      </c>
      <c r="C158" s="112">
        <f>AVERAGE_MODELS!A148</f>
        <v>43819.979166666664</v>
      </c>
      <c r="D158" s="113">
        <f>AVERAGE_MODELS!G148</f>
        <v>2.4529152575755035</v>
      </c>
      <c r="E158" s="125">
        <f t="shared" si="28"/>
        <v>2.4529152575755035</v>
      </c>
      <c r="F158" s="115">
        <f>AVERAGE_MODELS!F148</f>
        <v>4.0706992149353027E-4</v>
      </c>
      <c r="G158" s="126">
        <f t="shared" si="30"/>
        <v>0</v>
      </c>
      <c r="H158" s="126">
        <f t="shared" si="31"/>
        <v>0</v>
      </c>
      <c r="I158" s="117">
        <f t="shared" si="24"/>
        <v>0</v>
      </c>
      <c r="J158" s="118">
        <f t="shared" si="32"/>
        <v>0</v>
      </c>
      <c r="K158" s="127">
        <f t="shared" si="29"/>
        <v>0</v>
      </c>
      <c r="L158" s="126"/>
      <c r="M158" s="126"/>
      <c r="N158" s="128">
        <v>0</v>
      </c>
      <c r="O158" s="128">
        <v>0</v>
      </c>
      <c r="P158" s="129"/>
      <c r="Q158" s="129"/>
    </row>
    <row r="159" spans="1:28" s="165" customFormat="1" x14ac:dyDescent="0.3">
      <c r="A159" s="159">
        <v>1</v>
      </c>
      <c r="B159" s="159">
        <v>4</v>
      </c>
      <c r="C159" s="166">
        <f>AVERAGE_MODELS!A149</f>
        <v>43820</v>
      </c>
      <c r="D159" s="167">
        <f>AVERAGE_MODELS!G149</f>
        <v>2.6567268140471794</v>
      </c>
      <c r="E159" s="160">
        <f t="shared" si="28"/>
        <v>2.6567268140471794</v>
      </c>
      <c r="F159" s="168">
        <f>AVERAGE_MODELS!F149</f>
        <v>1.0532140731811523E-4</v>
      </c>
      <c r="G159" s="161">
        <f t="shared" si="30"/>
        <v>0</v>
      </c>
      <c r="H159" s="161">
        <v>0</v>
      </c>
      <c r="I159" s="162">
        <f t="shared" si="24"/>
        <v>0</v>
      </c>
      <c r="J159" s="162">
        <f t="shared" si="32"/>
        <v>0</v>
      </c>
      <c r="K159" s="162">
        <f t="shared" si="29"/>
        <v>0</v>
      </c>
      <c r="L159" s="162">
        <f t="shared" ref="L159:L189" si="33">MIN(J159,F159)</f>
        <v>0</v>
      </c>
      <c r="M159" s="162">
        <f>J159-L159</f>
        <v>0</v>
      </c>
      <c r="N159" s="163">
        <v>-2.5</v>
      </c>
      <c r="O159" s="163">
        <v>0</v>
      </c>
      <c r="P159" s="164"/>
      <c r="Q159" s="164"/>
    </row>
    <row r="160" spans="1:28" x14ac:dyDescent="0.3">
      <c r="A160" s="24">
        <f>A159+1</f>
        <v>2</v>
      </c>
      <c r="B160" s="24">
        <v>4</v>
      </c>
      <c r="C160" s="11">
        <f>AVERAGE_MODELS!A150</f>
        <v>43820.020833333336</v>
      </c>
      <c r="D160" s="13">
        <f>AVERAGE_MODELS!G150</f>
        <v>2.5697692166623511</v>
      </c>
      <c r="E160" s="14">
        <f t="shared" si="28"/>
        <v>2.5697692166623511</v>
      </c>
      <c r="F160" s="12">
        <f>AVERAGE_MODELS!F150</f>
        <v>2.0748376846313477E-4</v>
      </c>
      <c r="G160" s="9">
        <f t="shared" si="30"/>
        <v>0</v>
      </c>
      <c r="H160" s="9">
        <f t="shared" si="31"/>
        <v>0</v>
      </c>
      <c r="I160" s="32">
        <f t="shared" si="24"/>
        <v>0</v>
      </c>
      <c r="J160" s="8">
        <f t="shared" si="32"/>
        <v>0</v>
      </c>
      <c r="K160" s="8">
        <f t="shared" si="29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8" x14ac:dyDescent="0.3">
      <c r="A161" s="24">
        <f t="shared" ref="A161:A206" si="35">A160+1</f>
        <v>3</v>
      </c>
      <c r="B161" s="24">
        <v>4</v>
      </c>
      <c r="C161" s="11">
        <f>AVERAGE_MODELS!A151</f>
        <v>43820.041666666664</v>
      </c>
      <c r="D161" s="13">
        <f>AVERAGE_MODELS!G151</f>
        <v>2.3428888488210275</v>
      </c>
      <c r="E161" s="14">
        <f t="shared" si="28"/>
        <v>2.3428888488210275</v>
      </c>
      <c r="F161" s="12">
        <f>AVERAGE_MODELS!F151</f>
        <v>4.5007467269897461E-4</v>
      </c>
      <c r="G161" s="9">
        <f t="shared" si="30"/>
        <v>0</v>
      </c>
      <c r="H161" s="9">
        <f t="shared" si="31"/>
        <v>0</v>
      </c>
      <c r="I161" s="32">
        <f t="shared" si="24"/>
        <v>0</v>
      </c>
      <c r="J161" s="8">
        <f t="shared" si="32"/>
        <v>0</v>
      </c>
      <c r="K161" s="8">
        <f t="shared" si="29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8" x14ac:dyDescent="0.3">
      <c r="A162" s="24">
        <f t="shared" si="35"/>
        <v>4</v>
      </c>
      <c r="B162" s="24">
        <v>4</v>
      </c>
      <c r="C162" s="11">
        <f>AVERAGE_MODELS!A152</f>
        <v>43820.0625</v>
      </c>
      <c r="D162" s="13">
        <f>AVERAGE_MODELS!G152</f>
        <v>2.2687578753505533</v>
      </c>
      <c r="E162" s="14">
        <f t="shared" si="28"/>
        <v>2.2687578753505533</v>
      </c>
      <c r="F162" s="12">
        <f>AVERAGE_MODELS!F152</f>
        <v>4.7859549522399902E-4</v>
      </c>
      <c r="G162" s="9">
        <f t="shared" si="30"/>
        <v>0</v>
      </c>
      <c r="H162" s="9">
        <f t="shared" si="31"/>
        <v>0</v>
      </c>
      <c r="I162" s="32">
        <f t="shared" si="24"/>
        <v>0</v>
      </c>
      <c r="J162" s="8">
        <f t="shared" si="32"/>
        <v>0</v>
      </c>
      <c r="K162" s="8">
        <f t="shared" si="29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8" x14ac:dyDescent="0.3">
      <c r="A163" s="24">
        <f t="shared" si="35"/>
        <v>5</v>
      </c>
      <c r="B163" s="24">
        <v>4</v>
      </c>
      <c r="C163" s="11">
        <f>AVERAGE_MODELS!A153</f>
        <v>43820.083333333336</v>
      </c>
      <c r="D163" s="13">
        <f>AVERAGE_MODELS!G153</f>
        <v>2.2186706077650449</v>
      </c>
      <c r="E163" s="14">
        <f t="shared" si="28"/>
        <v>2.2186706077650449</v>
      </c>
      <c r="F163" s="12">
        <f>AVERAGE_MODELS!F153</f>
        <v>4.9555301666259766E-4</v>
      </c>
      <c r="G163" s="9">
        <f t="shared" si="30"/>
        <v>0</v>
      </c>
      <c r="H163" s="9">
        <f t="shared" si="31"/>
        <v>0</v>
      </c>
      <c r="I163" s="32">
        <f t="shared" si="24"/>
        <v>0</v>
      </c>
      <c r="J163" s="8">
        <f t="shared" si="32"/>
        <v>0</v>
      </c>
      <c r="K163" s="8">
        <f t="shared" si="29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8" x14ac:dyDescent="0.3">
      <c r="A164" s="24">
        <f t="shared" si="35"/>
        <v>6</v>
      </c>
      <c r="B164" s="24">
        <v>4</v>
      </c>
      <c r="C164" s="11">
        <f>AVERAGE_MODELS!A154</f>
        <v>43820.104166666664</v>
      </c>
      <c r="D164" s="13">
        <f>AVERAGE_MODELS!G154</f>
        <v>2.1671520186090762</v>
      </c>
      <c r="E164" s="14">
        <f t="shared" si="28"/>
        <v>2.1671520186090762</v>
      </c>
      <c r="F164" s="12">
        <f>AVERAGE_MODELS!F154</f>
        <v>5.1438808441162109E-4</v>
      </c>
      <c r="G164" s="9">
        <f t="shared" si="30"/>
        <v>0</v>
      </c>
      <c r="H164" s="9">
        <f t="shared" si="31"/>
        <v>0</v>
      </c>
      <c r="I164" s="32">
        <f t="shared" si="24"/>
        <v>0</v>
      </c>
      <c r="J164" s="8">
        <f t="shared" si="32"/>
        <v>0</v>
      </c>
      <c r="K164" s="8">
        <f t="shared" si="29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8" x14ac:dyDescent="0.3">
      <c r="A165" s="24">
        <f t="shared" si="35"/>
        <v>7</v>
      </c>
      <c r="B165" s="24">
        <v>4</v>
      </c>
      <c r="C165" s="11">
        <f>AVERAGE_MODELS!A155</f>
        <v>43820.125</v>
      </c>
      <c r="D165" s="13">
        <f>AVERAGE_MODELS!G155</f>
        <v>2.0591545263986548</v>
      </c>
      <c r="E165" s="14">
        <f t="shared" si="28"/>
        <v>2.0591545263986548</v>
      </c>
      <c r="F165" s="12">
        <f>AVERAGE_MODELS!F155</f>
        <v>4.9555301666259766E-4</v>
      </c>
      <c r="G165" s="9">
        <f t="shared" si="30"/>
        <v>0</v>
      </c>
      <c r="H165" s="9">
        <f t="shared" si="31"/>
        <v>0</v>
      </c>
      <c r="I165" s="32">
        <f t="shared" si="24"/>
        <v>0</v>
      </c>
      <c r="J165" s="8">
        <f t="shared" si="32"/>
        <v>0</v>
      </c>
      <c r="K165" s="8">
        <f t="shared" si="29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8" x14ac:dyDescent="0.3">
      <c r="A166" s="24">
        <f t="shared" si="35"/>
        <v>8</v>
      </c>
      <c r="B166" s="24">
        <v>4</v>
      </c>
      <c r="C166" s="11">
        <f>AVERAGE_MODELS!A156</f>
        <v>43820.145833333336</v>
      </c>
      <c r="D166" s="13">
        <f>AVERAGE_MODELS!G156</f>
        <v>2.0167776909128325</v>
      </c>
      <c r="E166" s="14">
        <f t="shared" si="28"/>
        <v>2.0167776909128325</v>
      </c>
      <c r="F166" s="12">
        <f>AVERAGE_MODELS!F156</f>
        <v>5.1438808441162109E-4</v>
      </c>
      <c r="G166" s="9">
        <f t="shared" si="30"/>
        <v>0</v>
      </c>
      <c r="H166" s="9">
        <f t="shared" si="31"/>
        <v>0</v>
      </c>
      <c r="I166" s="32">
        <f t="shared" si="24"/>
        <v>0</v>
      </c>
      <c r="J166" s="8">
        <f t="shared" si="32"/>
        <v>0</v>
      </c>
      <c r="K166" s="8">
        <f t="shared" si="29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8" x14ac:dyDescent="0.3">
      <c r="A167" s="24">
        <f t="shared" si="35"/>
        <v>9</v>
      </c>
      <c r="B167" s="24">
        <v>4</v>
      </c>
      <c r="C167" s="11">
        <f>AVERAGE_MODELS!A157</f>
        <v>43820.166666666664</v>
      </c>
      <c r="D167" s="13">
        <f>AVERAGE_MODELS!G157</f>
        <v>1.9637588515133748</v>
      </c>
      <c r="E167" s="14">
        <f t="shared" si="28"/>
        <v>1.9637588515133748</v>
      </c>
      <c r="F167" s="12">
        <f>AVERAGE_MODELS!F157</f>
        <v>5.2481889724731445E-4</v>
      </c>
      <c r="G167" s="9">
        <f t="shared" si="30"/>
        <v>0</v>
      </c>
      <c r="H167" s="9">
        <f t="shared" si="31"/>
        <v>0</v>
      </c>
      <c r="I167" s="32">
        <f t="shared" si="24"/>
        <v>0</v>
      </c>
      <c r="J167" s="8">
        <f t="shared" si="32"/>
        <v>0</v>
      </c>
      <c r="K167" s="8">
        <f t="shared" si="29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8" x14ac:dyDescent="0.3">
      <c r="A168" s="24">
        <f t="shared" si="35"/>
        <v>10</v>
      </c>
      <c r="B168" s="24">
        <v>4</v>
      </c>
      <c r="C168" s="11">
        <f>AVERAGE_MODELS!A158</f>
        <v>43820.1875</v>
      </c>
      <c r="D168" s="13">
        <f>AVERAGE_MODELS!G158</f>
        <v>1.9460517090079557</v>
      </c>
      <c r="E168" s="14">
        <f t="shared" si="28"/>
        <v>1.9460517090079557</v>
      </c>
      <c r="F168" s="12">
        <f>AVERAGE_MODELS!F158</f>
        <v>5.435943603515625E-4</v>
      </c>
      <c r="G168" s="9">
        <f t="shared" si="30"/>
        <v>0</v>
      </c>
      <c r="H168" s="9">
        <f t="shared" si="31"/>
        <v>0</v>
      </c>
      <c r="I168" s="32">
        <f t="shared" si="24"/>
        <v>0</v>
      </c>
      <c r="J168" s="8">
        <f t="shared" si="32"/>
        <v>0</v>
      </c>
      <c r="K168" s="8">
        <f t="shared" si="29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8" x14ac:dyDescent="0.3">
      <c r="A169" s="24">
        <f t="shared" si="35"/>
        <v>11</v>
      </c>
      <c r="B169" s="24">
        <v>4</v>
      </c>
      <c r="C169" s="11">
        <f>AVERAGE_MODELS!A159</f>
        <v>43820.208333333336</v>
      </c>
      <c r="D169" s="13">
        <f>AVERAGE_MODELS!G159</f>
        <v>2.0386151864752255</v>
      </c>
      <c r="E169" s="14">
        <f t="shared" si="28"/>
        <v>2.0386151864752255</v>
      </c>
      <c r="F169" s="12">
        <f>AVERAGE_MODELS!F159</f>
        <v>3.5366415977478027E-4</v>
      </c>
      <c r="G169" s="9">
        <f t="shared" si="30"/>
        <v>0</v>
      </c>
      <c r="H169" s="9">
        <f t="shared" si="31"/>
        <v>0</v>
      </c>
      <c r="I169" s="32">
        <f t="shared" si="24"/>
        <v>0</v>
      </c>
      <c r="J169" s="8">
        <f t="shared" si="32"/>
        <v>0</v>
      </c>
      <c r="K169" s="8">
        <f t="shared" si="29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8" x14ac:dyDescent="0.3">
      <c r="A170" s="24">
        <f t="shared" si="35"/>
        <v>12</v>
      </c>
      <c r="B170" s="24">
        <v>4</v>
      </c>
      <c r="C170" s="11">
        <f>AVERAGE_MODELS!A160</f>
        <v>43820.229166666664</v>
      </c>
      <c r="D170" s="13">
        <f>AVERAGE_MODELS!G160</f>
        <v>2.1044490013457877</v>
      </c>
      <c r="E170" s="14">
        <f t="shared" si="28"/>
        <v>2.1044490013457877</v>
      </c>
      <c r="F170" s="12">
        <f>AVERAGE_MODELS!F160</f>
        <v>5.1438808441162109E-4</v>
      </c>
      <c r="G170" s="9">
        <f t="shared" si="30"/>
        <v>0</v>
      </c>
      <c r="H170" s="9">
        <f t="shared" si="31"/>
        <v>0</v>
      </c>
      <c r="I170" s="32">
        <f t="shared" si="24"/>
        <v>0</v>
      </c>
      <c r="J170" s="8">
        <f t="shared" si="32"/>
        <v>0</v>
      </c>
      <c r="K170" s="8">
        <f t="shared" si="29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8" x14ac:dyDescent="0.3">
      <c r="A171" s="24">
        <f t="shared" si="35"/>
        <v>13</v>
      </c>
      <c r="B171" s="24">
        <v>4</v>
      </c>
      <c r="C171" s="11">
        <f>AVERAGE_MODELS!A161</f>
        <v>43820.25</v>
      </c>
      <c r="D171" s="13">
        <f>AVERAGE_MODELS!G161</f>
        <v>2.2603319134277542</v>
      </c>
      <c r="E171" s="14">
        <f t="shared" si="28"/>
        <v>2.2603319134277542</v>
      </c>
      <c r="F171" s="12">
        <f>AVERAGE_MODELS!F161</f>
        <v>0</v>
      </c>
      <c r="G171" s="9">
        <f t="shared" si="30"/>
        <v>0</v>
      </c>
      <c r="H171" s="9">
        <f t="shared" si="31"/>
        <v>0</v>
      </c>
      <c r="I171" s="32">
        <f t="shared" si="24"/>
        <v>0</v>
      </c>
      <c r="J171" s="8">
        <f t="shared" si="32"/>
        <v>0</v>
      </c>
      <c r="K171" s="8">
        <f t="shared" si="29"/>
        <v>0</v>
      </c>
      <c r="L171" s="8">
        <f t="shared" si="33"/>
        <v>0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8" x14ac:dyDescent="0.3">
      <c r="A172" s="24">
        <f t="shared" si="35"/>
        <v>14</v>
      </c>
      <c r="B172" s="24">
        <v>4</v>
      </c>
      <c r="C172" s="11">
        <f>AVERAGE_MODELS!A162</f>
        <v>43820.270833333336</v>
      </c>
      <c r="D172" s="13">
        <f>AVERAGE_MODELS!G162</f>
        <v>2.4332197341798274</v>
      </c>
      <c r="E172" s="14">
        <f t="shared" si="28"/>
        <v>2.4332197341798274</v>
      </c>
      <c r="F172" s="12">
        <f>AVERAGE_MODELS!F162</f>
        <v>0</v>
      </c>
      <c r="G172" s="9">
        <f t="shared" si="30"/>
        <v>0</v>
      </c>
      <c r="H172" s="9">
        <f t="shared" si="31"/>
        <v>0</v>
      </c>
      <c r="I172" s="32">
        <f t="shared" si="24"/>
        <v>0</v>
      </c>
      <c r="J172" s="8">
        <f t="shared" si="32"/>
        <v>0</v>
      </c>
      <c r="K172" s="8">
        <f t="shared" si="29"/>
        <v>0</v>
      </c>
      <c r="L172" s="8">
        <f t="shared" si="33"/>
        <v>0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8" x14ac:dyDescent="0.3">
      <c r="A173" s="24">
        <f t="shared" si="35"/>
        <v>15</v>
      </c>
      <c r="B173" s="24">
        <v>4</v>
      </c>
      <c r="C173" s="11">
        <f>AVERAGE_MODELS!A163</f>
        <v>43820.291666666664</v>
      </c>
      <c r="D173" s="13">
        <f>AVERAGE_MODELS!G163</f>
        <v>2.607008893346157</v>
      </c>
      <c r="E173" s="14">
        <f t="shared" si="28"/>
        <v>2.607008893346157</v>
      </c>
      <c r="F173" s="12">
        <f>AVERAGE_MODELS!F163</f>
        <v>0</v>
      </c>
      <c r="G173" s="9">
        <f t="shared" si="30"/>
        <v>0</v>
      </c>
      <c r="H173" s="9">
        <f t="shared" si="31"/>
        <v>0</v>
      </c>
      <c r="I173" s="32">
        <f t="shared" si="24"/>
        <v>0</v>
      </c>
      <c r="J173" s="8">
        <f t="shared" si="32"/>
        <v>0</v>
      </c>
      <c r="K173" s="8">
        <f t="shared" si="29"/>
        <v>0</v>
      </c>
      <c r="L173" s="8">
        <f t="shared" si="33"/>
        <v>0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8" x14ac:dyDescent="0.3">
      <c r="A174" s="24">
        <f t="shared" si="35"/>
        <v>16</v>
      </c>
      <c r="B174" s="24">
        <v>4</v>
      </c>
      <c r="C174" s="11">
        <f>AVERAGE_MODELS!A164</f>
        <v>43820.3125</v>
      </c>
      <c r="D174" s="13">
        <f>AVERAGE_MODELS!G164</f>
        <v>2.9521328667340181</v>
      </c>
      <c r="E174" s="14">
        <f t="shared" si="28"/>
        <v>2.9610277423796556</v>
      </c>
      <c r="F174" s="12">
        <f>AVERAGE_MODELS!F164</f>
        <v>3.5579502582550049E-3</v>
      </c>
      <c r="G174" s="9">
        <f t="shared" si="30"/>
        <v>8.8948756456375122E-3</v>
      </c>
      <c r="H174" s="9">
        <f t="shared" si="31"/>
        <v>4.4474378228187561E-3</v>
      </c>
      <c r="I174" s="32">
        <f t="shared" si="24"/>
        <v>0</v>
      </c>
      <c r="J174" s="8">
        <f t="shared" si="32"/>
        <v>-8.8948756456375122E-3</v>
      </c>
      <c r="K174" s="8">
        <f t="shared" si="29"/>
        <v>0</v>
      </c>
      <c r="L174" s="8">
        <f t="shared" si="33"/>
        <v>-8.8948756456375122E-3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8" x14ac:dyDescent="0.3">
      <c r="A175" s="24">
        <f t="shared" si="35"/>
        <v>17</v>
      </c>
      <c r="B175" s="24">
        <v>4</v>
      </c>
      <c r="C175" s="11">
        <f>AVERAGE_MODELS!A165</f>
        <v>43820.333333333336</v>
      </c>
      <c r="D175" s="13">
        <f>AVERAGE_MODELS!G165</f>
        <v>3.4458190826138932</v>
      </c>
      <c r="E175" s="14">
        <f t="shared" si="28"/>
        <v>3.486504989620157</v>
      </c>
      <c r="F175" s="12">
        <f>AVERAGE_MODELS!F165</f>
        <v>1.6274362802505493E-2</v>
      </c>
      <c r="G175" s="152">
        <f t="shared" si="30"/>
        <v>4.0685907006263733E-2</v>
      </c>
      <c r="H175" s="9">
        <f t="shared" si="31"/>
        <v>2.4790391325950623E-2</v>
      </c>
      <c r="I175" s="32">
        <f t="shared" ref="I175:I238" si="36">MAX(0,MIN(O175,H174*2,(D175*(1+VLOOKUP(B175,$B$2:$R$9,17,FALSE))-VLOOKUP(B175,$B$2:$D$9,3,FALSE))))</f>
        <v>0</v>
      </c>
      <c r="J175" s="8">
        <f t="shared" si="32"/>
        <v>-4.0685907006263733E-2</v>
      </c>
      <c r="K175" s="8">
        <f t="shared" si="29"/>
        <v>0</v>
      </c>
      <c r="L175" s="8">
        <f t="shared" si="33"/>
        <v>-4.0685907006263733E-2</v>
      </c>
      <c r="M175" s="8">
        <f t="shared" si="34"/>
        <v>0</v>
      </c>
      <c r="N175" s="7">
        <v>-2.5</v>
      </c>
      <c r="O175" s="7">
        <v>0</v>
      </c>
      <c r="P175" s="1"/>
      <c r="Q175" s="1" t="s">
        <v>83</v>
      </c>
      <c r="R175">
        <v>0.52130124954763724</v>
      </c>
    </row>
    <row r="176" spans="1:18" x14ac:dyDescent="0.3">
      <c r="A176" s="24">
        <f t="shared" si="35"/>
        <v>18</v>
      </c>
      <c r="B176" s="24">
        <v>4</v>
      </c>
      <c r="C176" s="11">
        <f>AVERAGE_MODELS!A166</f>
        <v>43820.354166666664</v>
      </c>
      <c r="D176" s="13">
        <f>AVERAGE_MODELS!G166</f>
        <v>3.6527444031728762</v>
      </c>
      <c r="E176" s="14">
        <f t="shared" si="28"/>
        <v>3.8185324129356402</v>
      </c>
      <c r="F176" s="12">
        <f>AVERAGE_MODELS!F166</f>
        <v>6.6315203905105591E-2</v>
      </c>
      <c r="G176" s="152">
        <f>-SUM(I176,J176,K176)</f>
        <v>0.16578800976276398</v>
      </c>
      <c r="H176" s="9">
        <f t="shared" si="31"/>
        <v>0.10768439620733261</v>
      </c>
      <c r="I176" s="32">
        <f t="shared" si="36"/>
        <v>0</v>
      </c>
      <c r="J176" s="8">
        <f t="shared" si="32"/>
        <v>-0.16578800976276398</v>
      </c>
      <c r="K176" s="8">
        <f t="shared" si="29"/>
        <v>0</v>
      </c>
      <c r="L176" s="8">
        <f t="shared" si="33"/>
        <v>-0.16578800976276398</v>
      </c>
      <c r="M176" s="8">
        <f t="shared" si="34"/>
        <v>0</v>
      </c>
      <c r="N176" s="7">
        <v>-2.5</v>
      </c>
      <c r="O176" s="7">
        <v>0</v>
      </c>
      <c r="P176" s="1"/>
      <c r="Q176" s="151"/>
    </row>
    <row r="177" spans="1:28" x14ac:dyDescent="0.3">
      <c r="A177" s="24">
        <f t="shared" si="35"/>
        <v>19</v>
      </c>
      <c r="B177" s="24">
        <v>4</v>
      </c>
      <c r="C177" s="11">
        <f>AVERAGE_MODELS!A167</f>
        <v>43820.375</v>
      </c>
      <c r="D177" s="13">
        <f>AVERAGE_MODELS!G167</f>
        <v>3.9231328181338117</v>
      </c>
      <c r="E177" s="14">
        <f t="shared" si="28"/>
        <v>4.7006646058869173</v>
      </c>
      <c r="F177" s="12">
        <f>AVERAGE_MODELS!F167</f>
        <v>0.31101271510124207</v>
      </c>
      <c r="G177" s="152">
        <f>-SUM(I177,J177,K177)-F189</f>
        <v>0.59202142059803009</v>
      </c>
      <c r="H177" s="9">
        <f t="shared" si="31"/>
        <v>0.40369510650634766</v>
      </c>
      <c r="I177" s="32">
        <f t="shared" si="36"/>
        <v>0</v>
      </c>
      <c r="J177" s="8">
        <f t="shared" si="32"/>
        <v>-0.77753178775310516</v>
      </c>
      <c r="K177" s="8">
        <f t="shared" si="29"/>
        <v>0</v>
      </c>
      <c r="L177" s="8">
        <f t="shared" si="33"/>
        <v>-0.77753178775310516</v>
      </c>
      <c r="M177" s="8">
        <f t="shared" si="34"/>
        <v>0</v>
      </c>
      <c r="N177" s="7">
        <v>-2.5</v>
      </c>
      <c r="O177" s="7">
        <v>0</v>
      </c>
      <c r="P177" s="1"/>
      <c r="Q177" s="151"/>
    </row>
    <row r="178" spans="1:28" x14ac:dyDescent="0.3">
      <c r="A178" s="24">
        <f t="shared" si="35"/>
        <v>20</v>
      </c>
      <c r="B178" s="24">
        <v>4</v>
      </c>
      <c r="C178" s="11">
        <f>AVERAGE_MODELS!A168</f>
        <v>43820.395833333336</v>
      </c>
      <c r="D178" s="13">
        <f>AVERAGE_MODELS!G168</f>
        <v>3.9045673760373183</v>
      </c>
      <c r="E178" s="14">
        <f t="shared" si="28"/>
        <v>5.140792742629726</v>
      </c>
      <c r="F178" s="12">
        <f>AVERAGE_MODELS!F168</f>
        <v>0.49449014663696289</v>
      </c>
      <c r="G178" s="152">
        <f>-SUM(I178,J178,K178)-SUM(Q178:R178)</f>
        <v>1</v>
      </c>
      <c r="H178" s="9">
        <f t="shared" si="31"/>
        <v>0.90369510650634766</v>
      </c>
      <c r="I178" s="32">
        <f t="shared" si="36"/>
        <v>0</v>
      </c>
      <c r="J178" s="8">
        <f t="shared" si="32"/>
        <v>-1.2362253665924072</v>
      </c>
      <c r="K178" s="8">
        <f t="shared" si="29"/>
        <v>0</v>
      </c>
      <c r="L178" s="8">
        <f t="shared" si="33"/>
        <v>-1.2362253665924072</v>
      </c>
      <c r="M178" s="8">
        <f t="shared" si="34"/>
        <v>0</v>
      </c>
      <c r="N178" s="7">
        <v>-2.5</v>
      </c>
      <c r="O178" s="7">
        <v>0</v>
      </c>
      <c r="P178" s="1"/>
      <c r="Q178" s="154">
        <v>0.23622536659240723</v>
      </c>
      <c r="R178" s="155">
        <v>0</v>
      </c>
    </row>
    <row r="179" spans="1:28" x14ac:dyDescent="0.3">
      <c r="A179" s="24">
        <f t="shared" si="35"/>
        <v>21</v>
      </c>
      <c r="B179" s="24">
        <v>4</v>
      </c>
      <c r="C179" s="11">
        <f>AVERAGE_MODELS!A169</f>
        <v>43820.416666666664</v>
      </c>
      <c r="D179" s="13">
        <f>AVERAGE_MODELS!G169</f>
        <v>3.904130278028572</v>
      </c>
      <c r="E179" s="14">
        <f t="shared" si="28"/>
        <v>5.5157956555812273</v>
      </c>
      <c r="F179" s="12">
        <f>AVERAGE_MODELS!F169</f>
        <v>0.64466615102106217</v>
      </c>
      <c r="G179" s="152">
        <f t="shared" ref="G179:G188" si="37">-SUM(I179,J179,K179)-SUM(Q179:R179)</f>
        <v>1</v>
      </c>
      <c r="H179" s="9">
        <f t="shared" si="31"/>
        <v>1.4036951065063477</v>
      </c>
      <c r="I179" s="32">
        <f t="shared" si="36"/>
        <v>0</v>
      </c>
      <c r="J179" s="8">
        <f t="shared" si="32"/>
        <v>-1.6116653775526555</v>
      </c>
      <c r="K179" s="8">
        <f t="shared" si="29"/>
        <v>0</v>
      </c>
      <c r="L179" s="8">
        <f t="shared" si="33"/>
        <v>-1.6116653775526555</v>
      </c>
      <c r="M179" s="8">
        <f t="shared" si="34"/>
        <v>0</v>
      </c>
      <c r="N179" s="7">
        <v>-2.5</v>
      </c>
      <c r="O179" s="7">
        <v>0</v>
      </c>
      <c r="P179" s="1"/>
      <c r="Q179" s="154">
        <v>0.61166537755265549</v>
      </c>
      <c r="R179" s="155">
        <v>0</v>
      </c>
    </row>
    <row r="180" spans="1:28" x14ac:dyDescent="0.3">
      <c r="A180" s="24">
        <f t="shared" si="35"/>
        <v>22</v>
      </c>
      <c r="B180" s="24">
        <v>4</v>
      </c>
      <c r="C180" s="11">
        <f>AVERAGE_MODELS!A170</f>
        <v>43820.4375</v>
      </c>
      <c r="D180" s="13">
        <f>AVERAGE_MODELS!G170</f>
        <v>3.8367365914905207</v>
      </c>
      <c r="E180" s="14">
        <f t="shared" si="28"/>
        <v>5.7950114327991145</v>
      </c>
      <c r="F180" s="12">
        <f>AVERAGE_MODELS!F170</f>
        <v>0.7833099365234375</v>
      </c>
      <c r="G180" s="152">
        <f t="shared" si="37"/>
        <v>1</v>
      </c>
      <c r="H180" s="9">
        <f t="shared" si="31"/>
        <v>1.9036951065063477</v>
      </c>
      <c r="I180" s="32">
        <f t="shared" si="36"/>
        <v>0</v>
      </c>
      <c r="J180" s="8">
        <f t="shared" si="32"/>
        <v>-1.9582748413085938</v>
      </c>
      <c r="K180" s="8">
        <f t="shared" si="29"/>
        <v>0</v>
      </c>
      <c r="L180" s="8">
        <f t="shared" si="33"/>
        <v>-1.9582748413085938</v>
      </c>
      <c r="M180" s="8">
        <f t="shared" si="34"/>
        <v>0</v>
      </c>
      <c r="N180" s="7">
        <v>-2.5</v>
      </c>
      <c r="O180" s="7">
        <v>0</v>
      </c>
      <c r="P180" s="1"/>
      <c r="Q180" s="154">
        <v>0.95827484130859375</v>
      </c>
      <c r="R180" s="155">
        <v>0</v>
      </c>
    </row>
    <row r="181" spans="1:28" x14ac:dyDescent="0.3">
      <c r="A181" s="24">
        <f t="shared" si="35"/>
        <v>23</v>
      </c>
      <c r="B181" s="24">
        <v>4</v>
      </c>
      <c r="C181" s="11">
        <f>AVERAGE_MODELS!A171</f>
        <v>43820.458333333336</v>
      </c>
      <c r="D181" s="13">
        <f>AVERAGE_MODELS!G171</f>
        <v>3.8757982095085377</v>
      </c>
      <c r="E181" s="14">
        <f t="shared" si="28"/>
        <v>4.8890833546720742</v>
      </c>
      <c r="F181" s="12">
        <f>AVERAGE_MODELS!F171</f>
        <v>0.40531405806541443</v>
      </c>
      <c r="G181" s="152">
        <f t="shared" si="37"/>
        <v>1</v>
      </c>
      <c r="H181" s="9">
        <f t="shared" si="31"/>
        <v>2.4036951065063477</v>
      </c>
      <c r="I181" s="32">
        <f t="shared" si="36"/>
        <v>0</v>
      </c>
      <c r="J181" s="8">
        <f t="shared" si="32"/>
        <v>-1.0132851451635361</v>
      </c>
      <c r="K181" s="8">
        <f t="shared" si="29"/>
        <v>0</v>
      </c>
      <c r="L181" s="8">
        <f t="shared" si="33"/>
        <v>-1.0132851451635361</v>
      </c>
      <c r="M181" s="8">
        <f t="shared" si="34"/>
        <v>0</v>
      </c>
      <c r="N181" s="7">
        <v>-2.5</v>
      </c>
      <c r="O181" s="7">
        <v>0</v>
      </c>
      <c r="P181" s="1"/>
      <c r="Q181" s="154">
        <v>1.3285145163536072E-2</v>
      </c>
      <c r="R181" s="155">
        <v>0</v>
      </c>
    </row>
    <row r="182" spans="1:28" x14ac:dyDescent="0.3">
      <c r="A182" s="24">
        <f t="shared" si="35"/>
        <v>24</v>
      </c>
      <c r="B182" s="24">
        <v>4</v>
      </c>
      <c r="C182" s="11">
        <f>AVERAGE_MODELS!A172</f>
        <v>43820.479166666664</v>
      </c>
      <c r="D182" s="13">
        <f>AVERAGE_MODELS!G172</f>
        <v>3.8551737345256503</v>
      </c>
      <c r="E182" s="14">
        <f t="shared" si="28"/>
        <v>4.9199279374875715</v>
      </c>
      <c r="F182" s="12">
        <f>AVERAGE_MODELS!F172</f>
        <v>0.42590168118476868</v>
      </c>
      <c r="G182" s="152">
        <f t="shared" si="37"/>
        <v>1</v>
      </c>
      <c r="H182" s="9">
        <f t="shared" si="31"/>
        <v>2.9036951065063477</v>
      </c>
      <c r="I182" s="32">
        <f t="shared" si="36"/>
        <v>0</v>
      </c>
      <c r="J182" s="8">
        <f t="shared" si="32"/>
        <v>-1.0647542029619217</v>
      </c>
      <c r="K182" s="8">
        <f t="shared" si="29"/>
        <v>0</v>
      </c>
      <c r="L182" s="8">
        <f t="shared" si="33"/>
        <v>-1.0647542029619217</v>
      </c>
      <c r="M182" s="8">
        <f t="shared" si="34"/>
        <v>0</v>
      </c>
      <c r="N182" s="7">
        <v>-2.5</v>
      </c>
      <c r="O182" s="7">
        <v>0</v>
      </c>
      <c r="P182" s="1"/>
      <c r="Q182" s="154">
        <v>6.4754202961921692E-2</v>
      </c>
      <c r="R182" s="155">
        <v>0</v>
      </c>
    </row>
    <row r="183" spans="1:28" x14ac:dyDescent="0.3">
      <c r="A183" s="24">
        <f t="shared" si="35"/>
        <v>25</v>
      </c>
      <c r="B183" s="24">
        <v>4</v>
      </c>
      <c r="C183" s="11">
        <f>AVERAGE_MODELS!A173</f>
        <v>43820.5</v>
      </c>
      <c r="D183" s="13">
        <f>AVERAGE_MODELS!G173</f>
        <v>3.9687762739414989</v>
      </c>
      <c r="E183" s="14">
        <f t="shared" si="28"/>
        <v>4.4861224623675167</v>
      </c>
      <c r="F183" s="12">
        <f>AVERAGE_MODELS!F173</f>
        <v>0.2069384753704071</v>
      </c>
      <c r="G183" s="152">
        <f t="shared" si="37"/>
        <v>1.038647437973655</v>
      </c>
      <c r="H183" s="9">
        <f t="shared" si="31"/>
        <v>3.423018825493175</v>
      </c>
      <c r="I183" s="32">
        <f t="shared" si="36"/>
        <v>0</v>
      </c>
      <c r="J183" s="8">
        <f t="shared" si="32"/>
        <v>-0.51734618842601776</v>
      </c>
      <c r="K183" s="8">
        <f t="shared" si="29"/>
        <v>0</v>
      </c>
      <c r="L183" s="8">
        <f t="shared" si="33"/>
        <v>-0.51734618842601776</v>
      </c>
      <c r="M183" s="8">
        <f t="shared" si="34"/>
        <v>0</v>
      </c>
      <c r="N183" s="7">
        <v>-2.5</v>
      </c>
      <c r="O183" s="7">
        <v>0</v>
      </c>
      <c r="P183" s="99"/>
      <c r="Q183" s="154">
        <v>0</v>
      </c>
      <c r="R183" s="155">
        <v>-0.52130124954763724</v>
      </c>
    </row>
    <row r="184" spans="1:28" x14ac:dyDescent="0.3">
      <c r="A184" s="24">
        <f t="shared" si="35"/>
        <v>26</v>
      </c>
      <c r="B184" s="24">
        <v>4</v>
      </c>
      <c r="C184" s="11">
        <f>AVERAGE_MODELS!A174</f>
        <v>43820.520833333336</v>
      </c>
      <c r="D184" s="13">
        <f>AVERAGE_MODELS!G174</f>
        <v>3.9441665596299624</v>
      </c>
      <c r="E184" s="14">
        <f t="shared" si="28"/>
        <v>4.4148807561927299</v>
      </c>
      <c r="F184" s="12">
        <f>AVERAGE_MODELS!F174</f>
        <v>0.18828567862510681</v>
      </c>
      <c r="G184" s="152">
        <f t="shared" si="37"/>
        <v>0.99201544611040426</v>
      </c>
      <c r="H184" s="9">
        <f t="shared" si="31"/>
        <v>3.9190265485483771</v>
      </c>
      <c r="I184" s="32">
        <f t="shared" si="36"/>
        <v>0</v>
      </c>
      <c r="J184" s="8">
        <f t="shared" si="32"/>
        <v>-0.47071419656276703</v>
      </c>
      <c r="K184" s="8">
        <f t="shared" si="29"/>
        <v>0</v>
      </c>
      <c r="L184" s="8">
        <f t="shared" si="33"/>
        <v>-0.47071419656276703</v>
      </c>
      <c r="M184" s="8">
        <f t="shared" si="34"/>
        <v>0</v>
      </c>
      <c r="N184" s="7">
        <v>-2.5</v>
      </c>
      <c r="O184" s="7">
        <v>0</v>
      </c>
      <c r="P184" s="99"/>
      <c r="Q184" s="154">
        <v>0</v>
      </c>
      <c r="R184" s="155">
        <v>-0.52130124954763724</v>
      </c>
    </row>
    <row r="185" spans="1:28" x14ac:dyDescent="0.3">
      <c r="A185" s="24">
        <f t="shared" si="35"/>
        <v>27</v>
      </c>
      <c r="B185" s="24">
        <v>4</v>
      </c>
      <c r="C185" s="11">
        <f>AVERAGE_MODELS!A175</f>
        <v>43820.541666666664</v>
      </c>
      <c r="D185" s="13">
        <f>AVERAGE_MODELS!G175</f>
        <v>3.8798586429202868</v>
      </c>
      <c r="E185" s="14">
        <f t="shared" si="28"/>
        <v>4.4795797915304014</v>
      </c>
      <c r="F185" s="12">
        <f>AVERAGE_MODELS!F175</f>
        <v>0.23988845944404602</v>
      </c>
      <c r="G185" s="152">
        <f t="shared" si="37"/>
        <v>1.1210223981577523</v>
      </c>
      <c r="H185" s="9">
        <f t="shared" si="31"/>
        <v>4.4795377476272531</v>
      </c>
      <c r="I185" s="32">
        <f t="shared" si="36"/>
        <v>0</v>
      </c>
      <c r="J185" s="8">
        <f t="shared" si="32"/>
        <v>-0.59972114861011505</v>
      </c>
      <c r="K185" s="8">
        <f t="shared" si="29"/>
        <v>0</v>
      </c>
      <c r="L185" s="8">
        <f t="shared" si="33"/>
        <v>-0.59972114861011505</v>
      </c>
      <c r="M185" s="8">
        <f t="shared" si="34"/>
        <v>0</v>
      </c>
      <c r="N185" s="7">
        <v>-2.5</v>
      </c>
      <c r="O185" s="7">
        <v>0</v>
      </c>
      <c r="P185" s="99"/>
      <c r="Q185" s="154">
        <v>0</v>
      </c>
      <c r="R185" s="155">
        <v>-0.52130124954763724</v>
      </c>
    </row>
    <row r="186" spans="1:28" x14ac:dyDescent="0.3">
      <c r="A186" s="24">
        <f t="shared" si="35"/>
        <v>28</v>
      </c>
      <c r="B186" s="24">
        <v>4</v>
      </c>
      <c r="C186" s="11">
        <f>AVERAGE_MODELS!A176</f>
        <v>43820.5625</v>
      </c>
      <c r="D186" s="13">
        <f>AVERAGE_MODELS!G176</f>
        <v>3.8534441927355645</v>
      </c>
      <c r="E186" s="14">
        <f t="shared" si="28"/>
        <v>4.3476920911949986</v>
      </c>
      <c r="F186" s="12">
        <f>AVERAGE_MODELS!F176</f>
        <v>0.1976991593837738</v>
      </c>
      <c r="G186" s="152">
        <f t="shared" si="37"/>
        <v>1.0155491480070717</v>
      </c>
      <c r="H186" s="9">
        <f t="shared" si="31"/>
        <v>4.9873123216307889</v>
      </c>
      <c r="I186" s="32">
        <f t="shared" si="36"/>
        <v>0</v>
      </c>
      <c r="J186" s="8">
        <f t="shared" si="32"/>
        <v>-0.49424789845943451</v>
      </c>
      <c r="K186" s="8">
        <f t="shared" si="29"/>
        <v>0</v>
      </c>
      <c r="L186" s="8">
        <f t="shared" si="33"/>
        <v>-0.49424789845943451</v>
      </c>
      <c r="M186" s="8">
        <f t="shared" si="34"/>
        <v>0</v>
      </c>
      <c r="N186" s="7">
        <v>-2.5</v>
      </c>
      <c r="O186" s="7">
        <v>0</v>
      </c>
      <c r="P186" s="1"/>
      <c r="Q186" s="154">
        <v>0</v>
      </c>
      <c r="R186" s="155">
        <v>-0.52130124954763724</v>
      </c>
    </row>
    <row r="187" spans="1:28" x14ac:dyDescent="0.3">
      <c r="A187" s="24">
        <f t="shared" si="35"/>
        <v>29</v>
      </c>
      <c r="B187" s="24">
        <v>4</v>
      </c>
      <c r="C187" s="11">
        <f>AVERAGE_MODELS!A177</f>
        <v>43820.583333333336</v>
      </c>
      <c r="D187" s="13">
        <f>AVERAGE_MODELS!G177</f>
        <v>3.7037578316443382</v>
      </c>
      <c r="E187" s="14">
        <f t="shared" si="28"/>
        <v>4.9047578962557736</v>
      </c>
      <c r="F187" s="12">
        <f>AVERAGE_MODELS!F177</f>
        <v>0.48040002584457397</v>
      </c>
      <c r="G187" s="152">
        <f t="shared" si="37"/>
        <v>1</v>
      </c>
      <c r="H187" s="9">
        <f t="shared" si="31"/>
        <v>5.4873123216307889</v>
      </c>
      <c r="I187" s="32">
        <f t="shared" si="36"/>
        <v>0</v>
      </c>
      <c r="J187" s="8">
        <f t="shared" si="32"/>
        <v>-1.2010000646114349</v>
      </c>
      <c r="K187" s="8">
        <f t="shared" si="29"/>
        <v>0</v>
      </c>
      <c r="L187" s="8">
        <f t="shared" si="33"/>
        <v>-1.2010000646114349</v>
      </c>
      <c r="M187" s="8">
        <f t="shared" si="34"/>
        <v>0</v>
      </c>
      <c r="N187" s="7">
        <v>-2.5</v>
      </c>
      <c r="O187" s="7">
        <v>0</v>
      </c>
      <c r="P187" s="1"/>
      <c r="Q187" s="154">
        <v>0.20100006461143494</v>
      </c>
      <c r="R187" s="155">
        <v>0</v>
      </c>
    </row>
    <row r="188" spans="1:28" x14ac:dyDescent="0.3">
      <c r="A188" s="25">
        <f t="shared" si="35"/>
        <v>30</v>
      </c>
      <c r="B188" s="25">
        <v>4</v>
      </c>
      <c r="C188" s="11">
        <f>AVERAGE_MODELS!A178</f>
        <v>43820.604166666664</v>
      </c>
      <c r="D188" s="13">
        <f>AVERAGE_MODELS!G178</f>
        <v>3.7097026294997044</v>
      </c>
      <c r="E188" s="18">
        <f t="shared" si="28"/>
        <v>4.6163892633250061</v>
      </c>
      <c r="F188" s="12">
        <f>AVERAGE_MODELS!F178</f>
        <v>0.36267465353012085</v>
      </c>
      <c r="G188" s="152">
        <f t="shared" si="37"/>
        <v>0.90668663382530212</v>
      </c>
      <c r="H188" s="9">
        <f t="shared" si="31"/>
        <v>5.9406556385434399</v>
      </c>
      <c r="I188" s="32">
        <f t="shared" si="36"/>
        <v>0</v>
      </c>
      <c r="J188" s="8">
        <f t="shared" si="32"/>
        <v>-0.90668663382530212</v>
      </c>
      <c r="K188" s="8">
        <f t="shared" si="29"/>
        <v>0</v>
      </c>
      <c r="L188" s="29">
        <f t="shared" si="33"/>
        <v>-0.90668663382530212</v>
      </c>
      <c r="M188" s="29">
        <f t="shared" si="34"/>
        <v>0</v>
      </c>
      <c r="N188" s="17">
        <v>-2.5</v>
      </c>
      <c r="O188" s="7">
        <v>0</v>
      </c>
      <c r="P188" s="1"/>
      <c r="Q188" s="1"/>
    </row>
    <row r="189" spans="1:28" s="104" customFormat="1" ht="15" thickBot="1" x14ac:dyDescent="0.35">
      <c r="A189" s="89">
        <f t="shared" si="35"/>
        <v>31</v>
      </c>
      <c r="B189" s="89">
        <v>4</v>
      </c>
      <c r="C189" s="145">
        <f>AVERAGE_MODELS!A179</f>
        <v>43820.625</v>
      </c>
      <c r="D189" s="146">
        <f>AVERAGE_MODELS!G179</f>
        <v>3.7630861709748422</v>
      </c>
      <c r="E189" s="90">
        <f t="shared" si="28"/>
        <v>3.8817748938879624</v>
      </c>
      <c r="F189" s="147">
        <f>AVERAGE_MODELS!F179</f>
        <v>0.18551036715507507</v>
      </c>
      <c r="G189" s="153">
        <f t="shared" si="30"/>
        <v>0.11868872291312016</v>
      </c>
      <c r="H189" s="91">
        <f t="shared" si="31"/>
        <v>6</v>
      </c>
      <c r="I189" s="92">
        <f t="shared" si="36"/>
        <v>0</v>
      </c>
      <c r="J189" s="87">
        <f t="shared" si="32"/>
        <v>-0.11868872291312016</v>
      </c>
      <c r="K189" s="87">
        <f t="shared" si="29"/>
        <v>0</v>
      </c>
      <c r="L189" s="87">
        <f t="shared" si="33"/>
        <v>-0.11868872291312016</v>
      </c>
      <c r="M189" s="87">
        <f t="shared" si="34"/>
        <v>0</v>
      </c>
      <c r="N189" s="93">
        <v>-2.5</v>
      </c>
      <c r="O189" s="93">
        <v>0</v>
      </c>
      <c r="P189" s="98"/>
      <c r="Q189" s="98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</row>
    <row r="190" spans="1:28" s="74" customFormat="1" x14ac:dyDescent="0.3">
      <c r="A190" s="59">
        <f>A189+1</f>
        <v>32</v>
      </c>
      <c r="B190" s="59">
        <v>4</v>
      </c>
      <c r="C190" s="60">
        <f>AVERAGE_MODELS!A180</f>
        <v>43820.645833333336</v>
      </c>
      <c r="D190" s="157">
        <f>AVERAGE_MODELS!G180</f>
        <v>3.8652825648156015</v>
      </c>
      <c r="E190" s="61">
        <f t="shared" si="28"/>
        <v>3.3806791948784078</v>
      </c>
      <c r="F190" s="62">
        <f>AVERAGE_MODELS!F180</f>
        <v>3.4558683633804321E-2</v>
      </c>
      <c r="G190" s="63">
        <f t="shared" si="30"/>
        <v>-0.48460336993719366</v>
      </c>
      <c r="H190" s="63">
        <f t="shared" si="31"/>
        <v>5.7576983150314032</v>
      </c>
      <c r="I190" s="65">
        <f t="shared" si="36"/>
        <v>0.48460336993719366</v>
      </c>
      <c r="J190" s="65">
        <f t="shared" si="32"/>
        <v>0</v>
      </c>
      <c r="K190" s="65">
        <f t="shared" si="29"/>
        <v>0</v>
      </c>
      <c r="L190" s="63"/>
      <c r="M190" s="63"/>
      <c r="N190" s="66">
        <v>0</v>
      </c>
      <c r="O190" s="66">
        <v>2.5</v>
      </c>
      <c r="P190" s="73"/>
      <c r="Q190" s="73"/>
    </row>
    <row r="191" spans="1:28" s="74" customFormat="1" x14ac:dyDescent="0.3">
      <c r="A191" s="67">
        <f t="shared" si="35"/>
        <v>33</v>
      </c>
      <c r="B191" s="67">
        <v>4</v>
      </c>
      <c r="C191" s="68">
        <f>AVERAGE_MODELS!A181</f>
        <v>43820.666666666664</v>
      </c>
      <c r="D191" s="156">
        <f>AVERAGE_MODELS!G181</f>
        <v>4.2636111850652938</v>
      </c>
      <c r="E191" s="69">
        <f t="shared" si="28"/>
        <v>3.3607627638659237</v>
      </c>
      <c r="F191" s="70">
        <f>AVERAGE_MODELS!F181</f>
        <v>8.2226097583770752E-3</v>
      </c>
      <c r="G191" s="71">
        <f t="shared" si="30"/>
        <v>-0.90284842119937014</v>
      </c>
      <c r="H191" s="71">
        <f t="shared" si="31"/>
        <v>5.3062741044317185</v>
      </c>
      <c r="I191" s="64">
        <f t="shared" si="36"/>
        <v>0.90284842119937014</v>
      </c>
      <c r="J191" s="64">
        <f t="shared" si="32"/>
        <v>0</v>
      </c>
      <c r="K191" s="64">
        <f t="shared" si="29"/>
        <v>0</v>
      </c>
      <c r="L191" s="71"/>
      <c r="M191" s="71"/>
      <c r="N191" s="72">
        <v>0</v>
      </c>
      <c r="O191" s="72">
        <v>2.5</v>
      </c>
      <c r="P191" s="73"/>
      <c r="Q191" s="73"/>
    </row>
    <row r="192" spans="1:28" s="74" customFormat="1" x14ac:dyDescent="0.3">
      <c r="A192" s="67">
        <f t="shared" si="35"/>
        <v>34</v>
      </c>
      <c r="B192" s="67">
        <v>4</v>
      </c>
      <c r="C192" s="68">
        <f>AVERAGE_MODELS!A182</f>
        <v>43820.6875</v>
      </c>
      <c r="D192" s="156">
        <f>AVERAGE_MODELS!G182</f>
        <v>4.6870038323979202</v>
      </c>
      <c r="E192" s="69">
        <f t="shared" si="28"/>
        <v>3.3395931314992922</v>
      </c>
      <c r="F192" s="70">
        <f>AVERAGE_MODELS!F182</f>
        <v>0</v>
      </c>
      <c r="G192" s="71">
        <f t="shared" si="30"/>
        <v>-1.347410700898628</v>
      </c>
      <c r="H192" s="71">
        <f t="shared" si="31"/>
        <v>4.6325687539824045</v>
      </c>
      <c r="I192" s="64">
        <f t="shared" si="36"/>
        <v>1.347410700898628</v>
      </c>
      <c r="J192" s="64">
        <f t="shared" si="32"/>
        <v>0</v>
      </c>
      <c r="K192" s="64">
        <f t="shared" si="29"/>
        <v>0</v>
      </c>
      <c r="L192" s="71"/>
      <c r="M192" s="71"/>
      <c r="N192" s="72">
        <v>0</v>
      </c>
      <c r="O192" s="72">
        <v>2.5</v>
      </c>
      <c r="P192" s="73"/>
      <c r="Q192" s="73"/>
    </row>
    <row r="193" spans="1:28" s="74" customFormat="1" x14ac:dyDescent="0.3">
      <c r="A193" s="67">
        <f t="shared" si="35"/>
        <v>35</v>
      </c>
      <c r="B193" s="67">
        <v>4</v>
      </c>
      <c r="C193" s="68">
        <f>AVERAGE_MODELS!A183</f>
        <v>43820.708333333336</v>
      </c>
      <c r="D193" s="156">
        <f>AVERAGE_MODELS!G183</f>
        <v>4.9088451943173528</v>
      </c>
      <c r="E193" s="69">
        <f t="shared" si="28"/>
        <v>3.3285010634033201</v>
      </c>
      <c r="F193" s="70">
        <f>AVERAGE_MODELS!F183</f>
        <v>1.2542903423309326E-3</v>
      </c>
      <c r="G193" s="71">
        <f t="shared" si="30"/>
        <v>-1.5803441309140327</v>
      </c>
      <c r="H193" s="71">
        <f t="shared" si="31"/>
        <v>3.8423966885253882</v>
      </c>
      <c r="I193" s="64">
        <f t="shared" si="36"/>
        <v>1.5803441309140327</v>
      </c>
      <c r="J193" s="64">
        <f t="shared" si="32"/>
        <v>0</v>
      </c>
      <c r="K193" s="64">
        <f t="shared" si="29"/>
        <v>0</v>
      </c>
      <c r="L193" s="71"/>
      <c r="M193" s="71"/>
      <c r="N193" s="72">
        <v>0</v>
      </c>
      <c r="O193" s="72">
        <v>2.5</v>
      </c>
      <c r="P193" s="73"/>
      <c r="Q193" s="73"/>
    </row>
    <row r="194" spans="1:28" s="74" customFormat="1" x14ac:dyDescent="0.3">
      <c r="A194" s="67">
        <f t="shared" si="35"/>
        <v>36</v>
      </c>
      <c r="B194" s="67">
        <v>4</v>
      </c>
      <c r="C194" s="68">
        <f>AVERAGE_MODELS!A184</f>
        <v>43820.729166666664</v>
      </c>
      <c r="D194" s="156">
        <f>AVERAGE_MODELS!G184</f>
        <v>4.9824788741533421</v>
      </c>
      <c r="E194" s="69">
        <f t="shared" si="28"/>
        <v>3.3248193794115206</v>
      </c>
      <c r="F194" s="70">
        <f>AVERAGE_MODELS!F184</f>
        <v>0</v>
      </c>
      <c r="G194" s="71">
        <f t="shared" si="30"/>
        <v>-1.6576594947418215</v>
      </c>
      <c r="H194" s="71">
        <f t="shared" si="31"/>
        <v>3.0135669411544774</v>
      </c>
      <c r="I194" s="64">
        <f t="shared" si="36"/>
        <v>1.6576594947418215</v>
      </c>
      <c r="J194" s="64">
        <f t="shared" si="32"/>
        <v>0</v>
      </c>
      <c r="K194" s="64">
        <f t="shared" si="29"/>
        <v>0</v>
      </c>
      <c r="L194" s="71"/>
      <c r="M194" s="71"/>
      <c r="N194" s="72">
        <v>0</v>
      </c>
      <c r="O194" s="72">
        <v>2.5</v>
      </c>
      <c r="P194" s="73"/>
      <c r="Q194" s="73"/>
    </row>
    <row r="195" spans="1:28" s="74" customFormat="1" x14ac:dyDescent="0.3">
      <c r="A195" s="67">
        <f t="shared" si="35"/>
        <v>37</v>
      </c>
      <c r="B195" s="67">
        <v>4</v>
      </c>
      <c r="C195" s="68">
        <f>AVERAGE_MODELS!A185</f>
        <v>43820.75</v>
      </c>
      <c r="D195" s="156">
        <f>AVERAGE_MODELS!G185</f>
        <v>4.8001565375496966</v>
      </c>
      <c r="E195" s="69">
        <f t="shared" si="28"/>
        <v>3.3339354962417032</v>
      </c>
      <c r="F195" s="70">
        <f>AVERAGE_MODELS!F185</f>
        <v>2.1699666976928711E-3</v>
      </c>
      <c r="G195" s="71">
        <f t="shared" si="30"/>
        <v>-1.4662210413079935</v>
      </c>
      <c r="H195" s="71">
        <f t="shared" si="31"/>
        <v>2.2804564205004807</v>
      </c>
      <c r="I195" s="64">
        <f t="shared" si="36"/>
        <v>1.4662210413079935</v>
      </c>
      <c r="J195" s="64">
        <f t="shared" si="32"/>
        <v>0</v>
      </c>
      <c r="K195" s="64">
        <f t="shared" si="29"/>
        <v>0</v>
      </c>
      <c r="L195" s="71"/>
      <c r="M195" s="71"/>
      <c r="N195" s="72">
        <v>0</v>
      </c>
      <c r="O195" s="72">
        <v>2.5</v>
      </c>
      <c r="P195" s="73"/>
      <c r="Q195" s="73"/>
    </row>
    <row r="196" spans="1:28" s="74" customFormat="1" x14ac:dyDescent="0.3">
      <c r="A196" s="67">
        <f t="shared" si="35"/>
        <v>38</v>
      </c>
      <c r="B196" s="67">
        <v>4</v>
      </c>
      <c r="C196" s="68">
        <f>AVERAGE_MODELS!A186</f>
        <v>43820.770833333336</v>
      </c>
      <c r="D196" s="156">
        <f>AVERAGE_MODELS!G186</f>
        <v>4.7192915671412896</v>
      </c>
      <c r="E196" s="69">
        <f t="shared" si="28"/>
        <v>3.3379787447621236</v>
      </c>
      <c r="F196" s="70">
        <f>AVERAGE_MODELS!F186</f>
        <v>4.4053792953491211E-4</v>
      </c>
      <c r="G196" s="71">
        <f t="shared" si="30"/>
        <v>-1.381312822379166</v>
      </c>
      <c r="H196" s="71">
        <f t="shared" si="31"/>
        <v>1.5898000093108977</v>
      </c>
      <c r="I196" s="64">
        <f t="shared" si="36"/>
        <v>1.381312822379166</v>
      </c>
      <c r="J196" s="64">
        <f t="shared" si="32"/>
        <v>0</v>
      </c>
      <c r="K196" s="64">
        <f t="shared" si="29"/>
        <v>0</v>
      </c>
      <c r="L196" s="71"/>
      <c r="M196" s="71"/>
      <c r="N196" s="72">
        <v>0</v>
      </c>
      <c r="O196" s="72">
        <v>2.5</v>
      </c>
      <c r="P196" s="73"/>
      <c r="Q196" s="73"/>
    </row>
    <row r="197" spans="1:28" s="74" customFormat="1" x14ac:dyDescent="0.3">
      <c r="A197" s="67">
        <f t="shared" si="35"/>
        <v>39</v>
      </c>
      <c r="B197" s="67">
        <v>4</v>
      </c>
      <c r="C197" s="68">
        <f>AVERAGE_MODELS!A187</f>
        <v>43820.791666666664</v>
      </c>
      <c r="D197" s="156">
        <f>AVERAGE_MODELS!G187</f>
        <v>4.4505278751135702</v>
      </c>
      <c r="E197" s="69">
        <f t="shared" si="28"/>
        <v>3.3514169293635092</v>
      </c>
      <c r="F197" s="70">
        <f>AVERAGE_MODELS!F187</f>
        <v>1.8292665481567383E-4</v>
      </c>
      <c r="G197" s="71">
        <f t="shared" si="30"/>
        <v>-1.099110945750061</v>
      </c>
      <c r="H197" s="71">
        <f t="shared" si="31"/>
        <v>1.0402445364358672</v>
      </c>
      <c r="I197" s="64">
        <f t="shared" si="36"/>
        <v>1.099110945750061</v>
      </c>
      <c r="J197" s="64">
        <f t="shared" si="32"/>
        <v>0</v>
      </c>
      <c r="K197" s="64">
        <f t="shared" si="29"/>
        <v>0</v>
      </c>
      <c r="L197" s="71"/>
      <c r="M197" s="71"/>
      <c r="N197" s="72">
        <v>0</v>
      </c>
      <c r="O197" s="72">
        <v>2.5</v>
      </c>
      <c r="P197" s="73"/>
      <c r="Q197" s="73"/>
    </row>
    <row r="198" spans="1:28" s="74" customFormat="1" x14ac:dyDescent="0.3">
      <c r="A198" s="67">
        <f t="shared" si="35"/>
        <v>40</v>
      </c>
      <c r="B198" s="67">
        <v>4</v>
      </c>
      <c r="C198" s="68">
        <f>AVERAGE_MODELS!A188</f>
        <v>43820.8125</v>
      </c>
      <c r="D198" s="156">
        <f>AVERAGE_MODELS!G188</f>
        <v>4.2959092734053552</v>
      </c>
      <c r="E198" s="69">
        <f t="shared" si="28"/>
        <v>3.3591478594489201</v>
      </c>
      <c r="F198" s="70">
        <f>AVERAGE_MODELS!F188</f>
        <v>0</v>
      </c>
      <c r="G198" s="71">
        <f t="shared" si="30"/>
        <v>-0.93676141395643509</v>
      </c>
      <c r="H198" s="71">
        <f t="shared" si="31"/>
        <v>0.57186382945764969</v>
      </c>
      <c r="I198" s="64">
        <f t="shared" si="36"/>
        <v>0.93676141395643509</v>
      </c>
      <c r="J198" s="64">
        <f t="shared" si="32"/>
        <v>0</v>
      </c>
      <c r="K198" s="64">
        <f t="shared" si="29"/>
        <v>0</v>
      </c>
      <c r="L198" s="71"/>
      <c r="M198" s="71"/>
      <c r="N198" s="72">
        <v>0</v>
      </c>
      <c r="O198" s="72">
        <v>2.5</v>
      </c>
      <c r="P198" s="73"/>
      <c r="Q198" s="73"/>
    </row>
    <row r="199" spans="1:28" s="74" customFormat="1" x14ac:dyDescent="0.3">
      <c r="A199" s="75">
        <f t="shared" si="35"/>
        <v>41</v>
      </c>
      <c r="B199" s="75">
        <v>4</v>
      </c>
      <c r="C199" s="68">
        <f>AVERAGE_MODELS!A189</f>
        <v>43820.833333333336</v>
      </c>
      <c r="D199" s="156">
        <f>AVERAGE_MODELS!G189</f>
        <v>4.0309966411912193</v>
      </c>
      <c r="E199" s="76">
        <f t="shared" si="28"/>
        <v>3.3723934910596274</v>
      </c>
      <c r="F199" s="70">
        <f>AVERAGE_MODELS!F189</f>
        <v>1.4662742614746094E-4</v>
      </c>
      <c r="G199" s="71">
        <f t="shared" si="30"/>
        <v>-0.65860315013159187</v>
      </c>
      <c r="H199" s="71">
        <f t="shared" si="31"/>
        <v>0.24256225439185375</v>
      </c>
      <c r="I199" s="64">
        <f t="shared" si="36"/>
        <v>0.65860315013159187</v>
      </c>
      <c r="J199" s="64">
        <f t="shared" si="32"/>
        <v>0</v>
      </c>
      <c r="K199" s="64">
        <f t="shared" si="29"/>
        <v>0</v>
      </c>
      <c r="L199" s="77"/>
      <c r="M199" s="77"/>
      <c r="N199" s="78">
        <v>0</v>
      </c>
      <c r="O199" s="78">
        <v>2.5</v>
      </c>
      <c r="P199" s="73"/>
      <c r="Q199" s="73"/>
    </row>
    <row r="200" spans="1:28" s="102" customFormat="1" ht="15" thickBot="1" x14ac:dyDescent="0.35">
      <c r="A200" s="94">
        <f t="shared" si="35"/>
        <v>42</v>
      </c>
      <c r="B200" s="94">
        <v>4</v>
      </c>
      <c r="C200" s="149">
        <f>AVERAGE_MODELS!A190</f>
        <v>43820.854166666664</v>
      </c>
      <c r="D200" s="158">
        <f>AVERAGE_MODELS!G190</f>
        <v>3.8657788875265671</v>
      </c>
      <c r="E200" s="95">
        <f t="shared" si="28"/>
        <v>3.3806543787428596</v>
      </c>
      <c r="F200" s="148">
        <f>AVERAGE_MODELS!F190</f>
        <v>6.0737133026123047E-5</v>
      </c>
      <c r="G200" s="96">
        <f t="shared" si="30"/>
        <v>-0.4851245087837075</v>
      </c>
      <c r="H200" s="96">
        <f t="shared" si="31"/>
        <v>0</v>
      </c>
      <c r="I200" s="88">
        <f t="shared" si="36"/>
        <v>0.4851245087837075</v>
      </c>
      <c r="J200" s="88">
        <f t="shared" si="32"/>
        <v>0</v>
      </c>
      <c r="K200" s="88">
        <f t="shared" si="29"/>
        <v>0</v>
      </c>
      <c r="L200" s="96"/>
      <c r="M200" s="96"/>
      <c r="N200" s="97">
        <v>0</v>
      </c>
      <c r="O200" s="97">
        <v>2.5</v>
      </c>
      <c r="P200" s="100"/>
      <c r="Q200" s="100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</row>
    <row r="201" spans="1:28" x14ac:dyDescent="0.3">
      <c r="A201" s="26">
        <f t="shared" si="35"/>
        <v>43</v>
      </c>
      <c r="B201" s="26">
        <v>4</v>
      </c>
      <c r="C201" s="21">
        <f>AVERAGE_MODELS!A191</f>
        <v>43820.875</v>
      </c>
      <c r="D201" s="140">
        <f>AVERAGE_MODELS!G191</f>
        <v>3.6266904901169634</v>
      </c>
      <c r="E201" s="22">
        <f t="shared" si="28"/>
        <v>3.6266904901169634</v>
      </c>
      <c r="F201" s="27">
        <f>AVERAGE_MODELS!F191</f>
        <v>4.2608380317687988E-4</v>
      </c>
      <c r="G201" s="42">
        <f t="shared" si="30"/>
        <v>0</v>
      </c>
      <c r="H201" s="42">
        <f t="shared" si="31"/>
        <v>0</v>
      </c>
      <c r="I201" s="31">
        <f t="shared" si="36"/>
        <v>0</v>
      </c>
      <c r="J201" s="28">
        <f t="shared" si="32"/>
        <v>0</v>
      </c>
      <c r="K201" s="28">
        <f t="shared" si="29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3">
      <c r="A202" s="24">
        <f t="shared" si="35"/>
        <v>44</v>
      </c>
      <c r="B202" s="24">
        <v>4</v>
      </c>
      <c r="C202" s="11">
        <f>AVERAGE_MODELS!A192</f>
        <v>43820.895833333336</v>
      </c>
      <c r="D202" s="13">
        <f>AVERAGE_MODELS!G192</f>
        <v>3.3864081139652416</v>
      </c>
      <c r="E202" s="14">
        <f t="shared" si="28"/>
        <v>3.3864081139652416</v>
      </c>
      <c r="F202" s="12">
        <f>AVERAGE_MODELS!F192</f>
        <v>4.2712688446044922E-4</v>
      </c>
      <c r="G202" s="9">
        <f t="shared" si="30"/>
        <v>0</v>
      </c>
      <c r="H202" s="9">
        <f t="shared" si="31"/>
        <v>0</v>
      </c>
      <c r="I202" s="32">
        <f t="shared" si="36"/>
        <v>0</v>
      </c>
      <c r="J202" s="8">
        <f t="shared" si="32"/>
        <v>0</v>
      </c>
      <c r="K202" s="8">
        <f t="shared" si="29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4">
        <f t="shared" si="35"/>
        <v>45</v>
      </c>
      <c r="B203" s="24">
        <v>4</v>
      </c>
      <c r="C203" s="11">
        <f>AVERAGE_MODELS!A193</f>
        <v>43820.916666666664</v>
      </c>
      <c r="D203" s="13">
        <f>AVERAGE_MODELS!G193</f>
        <v>3.1326237552282832</v>
      </c>
      <c r="E203" s="14">
        <f t="shared" si="28"/>
        <v>3.1326237552282832</v>
      </c>
      <c r="F203" s="12">
        <f>AVERAGE_MODELS!F193</f>
        <v>0</v>
      </c>
      <c r="G203" s="9">
        <f t="shared" si="30"/>
        <v>0</v>
      </c>
      <c r="H203" s="9">
        <f t="shared" si="31"/>
        <v>0</v>
      </c>
      <c r="I203" s="32">
        <f t="shared" si="36"/>
        <v>0</v>
      </c>
      <c r="J203" s="8">
        <f t="shared" si="32"/>
        <v>0</v>
      </c>
      <c r="K203" s="8">
        <f t="shared" si="29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4">
        <f t="shared" si="35"/>
        <v>46</v>
      </c>
      <c r="B204" s="24">
        <v>4</v>
      </c>
      <c r="C204" s="11">
        <f>AVERAGE_MODELS!A194</f>
        <v>43820.9375</v>
      </c>
      <c r="D204" s="13">
        <f>AVERAGE_MODELS!G194</f>
        <v>2.8212934387543598</v>
      </c>
      <c r="E204" s="14">
        <f t="shared" si="28"/>
        <v>2.8212934387543598</v>
      </c>
      <c r="F204" s="12">
        <f>AVERAGE_MODELS!F194</f>
        <v>5.2928924560546875E-5</v>
      </c>
      <c r="G204" s="9">
        <f t="shared" si="30"/>
        <v>0</v>
      </c>
      <c r="H204" s="9">
        <f t="shared" si="31"/>
        <v>0</v>
      </c>
      <c r="I204" s="32">
        <f t="shared" si="36"/>
        <v>0</v>
      </c>
      <c r="J204" s="8">
        <f t="shared" si="32"/>
        <v>0</v>
      </c>
      <c r="K204" s="8">
        <f t="shared" si="29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5">
        <f t="shared" si="35"/>
        <v>47</v>
      </c>
      <c r="B205" s="25">
        <v>4</v>
      </c>
      <c r="C205" s="11">
        <f>AVERAGE_MODELS!A195</f>
        <v>43820.958333333336</v>
      </c>
      <c r="D205" s="13">
        <f>AVERAGE_MODELS!G195</f>
        <v>2.5941616742770348</v>
      </c>
      <c r="E205" s="18">
        <f t="shared" si="28"/>
        <v>2.5941616742770348</v>
      </c>
      <c r="F205" s="12">
        <f>AVERAGE_MODELS!F195</f>
        <v>0</v>
      </c>
      <c r="G205" s="43">
        <f t="shared" si="30"/>
        <v>0</v>
      </c>
      <c r="H205" s="43">
        <f t="shared" si="31"/>
        <v>0</v>
      </c>
      <c r="I205" s="32">
        <f t="shared" si="36"/>
        <v>0</v>
      </c>
      <c r="J205" s="8">
        <f t="shared" si="32"/>
        <v>0</v>
      </c>
      <c r="K205" s="29">
        <f t="shared" si="29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22" customFormat="1" ht="15" thickBot="1" x14ac:dyDescent="0.35">
      <c r="A206" s="111">
        <f t="shared" si="35"/>
        <v>48</v>
      </c>
      <c r="B206" s="111">
        <v>4</v>
      </c>
      <c r="C206" s="112">
        <f>AVERAGE_MODELS!A196</f>
        <v>43820.979166666664</v>
      </c>
      <c r="D206" s="113">
        <f>AVERAGE_MODELS!G196</f>
        <v>2.4584838032391363</v>
      </c>
      <c r="E206" s="114">
        <f t="shared" si="28"/>
        <v>2.4584838032391363</v>
      </c>
      <c r="F206" s="115">
        <f>AVERAGE_MODELS!F196</f>
        <v>0</v>
      </c>
      <c r="G206" s="116">
        <f t="shared" si="30"/>
        <v>0</v>
      </c>
      <c r="H206" s="116">
        <f t="shared" si="31"/>
        <v>0</v>
      </c>
      <c r="I206" s="117">
        <f t="shared" si="36"/>
        <v>0</v>
      </c>
      <c r="J206" s="118">
        <f t="shared" si="32"/>
        <v>0</v>
      </c>
      <c r="K206" s="118">
        <f t="shared" si="29"/>
        <v>0</v>
      </c>
      <c r="L206" s="123"/>
      <c r="M206" s="123"/>
      <c r="N206" s="119">
        <v>0</v>
      </c>
      <c r="O206" s="119">
        <v>0</v>
      </c>
      <c r="P206" s="131"/>
      <c r="Q206" s="131"/>
    </row>
    <row r="207" spans="1:28" s="165" customFormat="1" x14ac:dyDescent="0.3">
      <c r="A207" s="159">
        <v>1</v>
      </c>
      <c r="B207" s="159">
        <v>5</v>
      </c>
      <c r="C207" s="166">
        <f>AVERAGE_MODELS!A197</f>
        <v>43821</v>
      </c>
      <c r="D207" s="167">
        <f>AVERAGE_MODELS!G197</f>
        <v>2.6918739569136361</v>
      </c>
      <c r="E207" s="160">
        <f t="shared" ref="E207:E270" si="38">D207-J207-I207</f>
        <v>2.6918739569136361</v>
      </c>
      <c r="F207" s="168">
        <f>AVERAGE_MODELS!F197</f>
        <v>0</v>
      </c>
      <c r="G207" s="161">
        <f t="shared" si="30"/>
        <v>0</v>
      </c>
      <c r="H207" s="161">
        <v>0</v>
      </c>
      <c r="I207" s="162">
        <f t="shared" si="36"/>
        <v>0</v>
      </c>
      <c r="J207" s="162">
        <f t="shared" si="32"/>
        <v>0</v>
      </c>
      <c r="K207" s="162">
        <f t="shared" ref="K207:K270" si="39">IF(A207&lt;&gt;31,0,-2*((6-H206+((J207*0.5)))))</f>
        <v>0</v>
      </c>
      <c r="L207" s="162">
        <f t="shared" ref="L207:L237" si="40">MIN(J207,F207)</f>
        <v>0</v>
      </c>
      <c r="M207" s="162">
        <f>J207-L207</f>
        <v>0</v>
      </c>
      <c r="N207" s="163">
        <v>-2.5</v>
      </c>
      <c r="O207" s="163">
        <v>0</v>
      </c>
      <c r="P207" s="164"/>
      <c r="Q207" s="164"/>
    </row>
    <row r="208" spans="1:28" x14ac:dyDescent="0.3">
      <c r="A208" s="24">
        <f>A207+1</f>
        <v>2</v>
      </c>
      <c r="B208" s="24">
        <v>5</v>
      </c>
      <c r="C208" s="11">
        <f>AVERAGE_MODELS!A198</f>
        <v>43821.020833333336</v>
      </c>
      <c r="D208" s="13">
        <f>AVERAGE_MODELS!G198</f>
        <v>2.6060083435910757</v>
      </c>
      <c r="E208" s="14">
        <f t="shared" si="38"/>
        <v>2.6060083435910757</v>
      </c>
      <c r="F208" s="12">
        <f>AVERAGE_MODELS!F198</f>
        <v>0</v>
      </c>
      <c r="G208" s="9">
        <f t="shared" ref="G208:G271" si="41">-SUM(I208,J208,K208)</f>
        <v>0</v>
      </c>
      <c r="H208" s="9">
        <f t="shared" si="31"/>
        <v>0</v>
      </c>
      <c r="I208" s="32">
        <f t="shared" si="36"/>
        <v>0</v>
      </c>
      <c r="J208" s="8">
        <f t="shared" si="32"/>
        <v>0</v>
      </c>
      <c r="K208" s="8">
        <f t="shared" si="39"/>
        <v>0</v>
      </c>
      <c r="L208" s="8">
        <f t="shared" si="40"/>
        <v>0</v>
      </c>
      <c r="M208" s="8">
        <f t="shared" ref="M208:M237" si="42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4">
        <f t="shared" ref="A209:A254" si="43">A208+1</f>
        <v>3</v>
      </c>
      <c r="B209" s="24">
        <v>5</v>
      </c>
      <c r="C209" s="11">
        <f>AVERAGE_MODELS!A199</f>
        <v>43821.041666666664</v>
      </c>
      <c r="D209" s="13">
        <f>AVERAGE_MODELS!G199</f>
        <v>2.3743839808164529</v>
      </c>
      <c r="E209" s="14">
        <f t="shared" si="38"/>
        <v>2.3743839808164529</v>
      </c>
      <c r="F209" s="12">
        <f>AVERAGE_MODELS!F199</f>
        <v>0</v>
      </c>
      <c r="G209" s="9">
        <f t="shared" si="41"/>
        <v>0</v>
      </c>
      <c r="H209" s="9">
        <f t="shared" ref="H209:H272" si="44">H208+((G209*0.5))</f>
        <v>0</v>
      </c>
      <c r="I209" s="32">
        <f t="shared" si="36"/>
        <v>0</v>
      </c>
      <c r="J209" s="8">
        <f t="shared" ref="J209:J273" si="45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9"/>
        <v>0</v>
      </c>
      <c r="L209" s="8">
        <f t="shared" si="40"/>
        <v>0</v>
      </c>
      <c r="M209" s="8">
        <f t="shared" si="42"/>
        <v>0</v>
      </c>
      <c r="N209" s="7">
        <v>-2.5</v>
      </c>
      <c r="O209" s="7">
        <v>0</v>
      </c>
      <c r="P209" s="1"/>
      <c r="Q209" s="1"/>
    </row>
    <row r="210" spans="1:17" x14ac:dyDescent="0.3">
      <c r="A210" s="24">
        <f t="shared" si="43"/>
        <v>4</v>
      </c>
      <c r="B210" s="24">
        <v>5</v>
      </c>
      <c r="C210" s="11">
        <f>AVERAGE_MODELS!A200</f>
        <v>43821.0625</v>
      </c>
      <c r="D210" s="13">
        <f>AVERAGE_MODELS!G200</f>
        <v>2.298954072659626</v>
      </c>
      <c r="E210" s="14">
        <f t="shared" si="38"/>
        <v>2.298954072659626</v>
      </c>
      <c r="F210" s="12">
        <f>AVERAGE_MODELS!F200</f>
        <v>0</v>
      </c>
      <c r="G210" s="9">
        <f t="shared" si="41"/>
        <v>0</v>
      </c>
      <c r="H210" s="9">
        <f t="shared" si="44"/>
        <v>0</v>
      </c>
      <c r="I210" s="32">
        <f t="shared" si="36"/>
        <v>0</v>
      </c>
      <c r="J210" s="8">
        <f t="shared" si="45"/>
        <v>0</v>
      </c>
      <c r="K210" s="8">
        <f t="shared" si="39"/>
        <v>0</v>
      </c>
      <c r="L210" s="8">
        <f t="shared" si="40"/>
        <v>0</v>
      </c>
      <c r="M210" s="8">
        <f t="shared" si="42"/>
        <v>0</v>
      </c>
      <c r="N210" s="7">
        <v>-2.5</v>
      </c>
      <c r="O210" s="7">
        <v>0</v>
      </c>
      <c r="P210" s="1"/>
      <c r="Q210" s="1"/>
    </row>
    <row r="211" spans="1:17" x14ac:dyDescent="0.3">
      <c r="A211" s="24">
        <f t="shared" si="43"/>
        <v>5</v>
      </c>
      <c r="B211" s="24">
        <v>5</v>
      </c>
      <c r="C211" s="11">
        <f>AVERAGE_MODELS!A201</f>
        <v>43821.083333333336</v>
      </c>
      <c r="D211" s="13">
        <f>AVERAGE_MODELS!G201</f>
        <v>2.2407643482978914</v>
      </c>
      <c r="E211" s="14">
        <f t="shared" si="38"/>
        <v>2.2407643482978914</v>
      </c>
      <c r="F211" s="12">
        <f>AVERAGE_MODELS!F201</f>
        <v>0</v>
      </c>
      <c r="G211" s="9">
        <f t="shared" si="41"/>
        <v>0</v>
      </c>
      <c r="H211" s="9">
        <f t="shared" si="44"/>
        <v>0</v>
      </c>
      <c r="I211" s="32">
        <f t="shared" si="36"/>
        <v>0</v>
      </c>
      <c r="J211" s="8">
        <f t="shared" si="45"/>
        <v>0</v>
      </c>
      <c r="K211" s="8">
        <f t="shared" si="39"/>
        <v>0</v>
      </c>
      <c r="L211" s="8">
        <f t="shared" si="40"/>
        <v>0</v>
      </c>
      <c r="M211" s="8">
        <f t="shared" si="42"/>
        <v>0</v>
      </c>
      <c r="N211" s="7">
        <v>-2.5</v>
      </c>
      <c r="O211" s="7">
        <v>0</v>
      </c>
      <c r="P211" s="1"/>
      <c r="Q211" s="1"/>
    </row>
    <row r="212" spans="1:17" x14ac:dyDescent="0.3">
      <c r="A212" s="24">
        <f t="shared" si="43"/>
        <v>6</v>
      </c>
      <c r="B212" s="24">
        <v>5</v>
      </c>
      <c r="C212" s="11">
        <f>AVERAGE_MODELS!A202</f>
        <v>43821.104166666664</v>
      </c>
      <c r="D212" s="13">
        <f>AVERAGE_MODELS!G202</f>
        <v>2.2003500899172632</v>
      </c>
      <c r="E212" s="14">
        <f t="shared" si="38"/>
        <v>2.2003500899172632</v>
      </c>
      <c r="F212" s="12">
        <f>AVERAGE_MODELS!F202</f>
        <v>0</v>
      </c>
      <c r="G212" s="9">
        <f t="shared" si="41"/>
        <v>0</v>
      </c>
      <c r="H212" s="9">
        <f t="shared" si="44"/>
        <v>0</v>
      </c>
      <c r="I212" s="32">
        <f t="shared" si="36"/>
        <v>0</v>
      </c>
      <c r="J212" s="8">
        <f t="shared" si="45"/>
        <v>0</v>
      </c>
      <c r="K212" s="8">
        <f t="shared" si="39"/>
        <v>0</v>
      </c>
      <c r="L212" s="8">
        <f t="shared" si="40"/>
        <v>0</v>
      </c>
      <c r="M212" s="8">
        <f t="shared" si="42"/>
        <v>0</v>
      </c>
      <c r="N212" s="7">
        <v>-2.5</v>
      </c>
      <c r="O212" s="7">
        <v>0</v>
      </c>
      <c r="P212" s="1"/>
      <c r="Q212" s="1"/>
    </row>
    <row r="213" spans="1:17" x14ac:dyDescent="0.3">
      <c r="A213" s="24">
        <f t="shared" si="43"/>
        <v>7</v>
      </c>
      <c r="B213" s="24">
        <v>5</v>
      </c>
      <c r="C213" s="11">
        <f>AVERAGE_MODELS!A203</f>
        <v>43821.125</v>
      </c>
      <c r="D213" s="13">
        <f>AVERAGE_MODELS!G203</f>
        <v>2.0856241960308846</v>
      </c>
      <c r="E213" s="14">
        <f t="shared" si="38"/>
        <v>2.0856241960308846</v>
      </c>
      <c r="F213" s="12">
        <f>AVERAGE_MODELS!F203</f>
        <v>0</v>
      </c>
      <c r="G213" s="9">
        <f t="shared" si="41"/>
        <v>0</v>
      </c>
      <c r="H213" s="9">
        <f t="shared" si="44"/>
        <v>0</v>
      </c>
      <c r="I213" s="32">
        <f t="shared" si="36"/>
        <v>0</v>
      </c>
      <c r="J213" s="8">
        <f t="shared" si="45"/>
        <v>0</v>
      </c>
      <c r="K213" s="8">
        <f t="shared" si="39"/>
        <v>0</v>
      </c>
      <c r="L213" s="8">
        <f t="shared" si="40"/>
        <v>0</v>
      </c>
      <c r="M213" s="8">
        <f t="shared" si="42"/>
        <v>0</v>
      </c>
      <c r="N213" s="7">
        <v>-2.5</v>
      </c>
      <c r="O213" s="7">
        <v>0</v>
      </c>
      <c r="P213" s="1"/>
      <c r="Q213" s="1"/>
    </row>
    <row r="214" spans="1:17" x14ac:dyDescent="0.3">
      <c r="A214" s="24">
        <f t="shared" si="43"/>
        <v>8</v>
      </c>
      <c r="B214" s="24">
        <v>5</v>
      </c>
      <c r="C214" s="11">
        <f>AVERAGE_MODELS!A204</f>
        <v>43821.145833333336</v>
      </c>
      <c r="D214" s="13">
        <f>AVERAGE_MODELS!G204</f>
        <v>2.0307036613498215</v>
      </c>
      <c r="E214" s="14">
        <f t="shared" si="38"/>
        <v>2.0307036613498215</v>
      </c>
      <c r="F214" s="12">
        <f>AVERAGE_MODELS!F204</f>
        <v>0</v>
      </c>
      <c r="G214" s="9">
        <f t="shared" si="41"/>
        <v>0</v>
      </c>
      <c r="H214" s="9">
        <f t="shared" si="44"/>
        <v>0</v>
      </c>
      <c r="I214" s="32">
        <f t="shared" si="36"/>
        <v>0</v>
      </c>
      <c r="J214" s="8">
        <f t="shared" si="45"/>
        <v>0</v>
      </c>
      <c r="K214" s="8">
        <f t="shared" si="39"/>
        <v>0</v>
      </c>
      <c r="L214" s="8">
        <f t="shared" si="40"/>
        <v>0</v>
      </c>
      <c r="M214" s="8">
        <f t="shared" si="42"/>
        <v>0</v>
      </c>
      <c r="N214" s="7">
        <v>-2.5</v>
      </c>
      <c r="O214" s="7">
        <v>0</v>
      </c>
      <c r="P214" s="1"/>
      <c r="Q214" s="1"/>
    </row>
    <row r="215" spans="1:17" x14ac:dyDescent="0.3">
      <c r="A215" s="24">
        <f t="shared" si="43"/>
        <v>9</v>
      </c>
      <c r="B215" s="24">
        <v>5</v>
      </c>
      <c r="C215" s="11">
        <f>AVERAGE_MODELS!A205</f>
        <v>43821.166666666664</v>
      </c>
      <c r="D215" s="13">
        <f>AVERAGE_MODELS!G205</f>
        <v>1.9717815194419563</v>
      </c>
      <c r="E215" s="14">
        <f t="shared" si="38"/>
        <v>1.9717815194419563</v>
      </c>
      <c r="F215" s="12">
        <f>AVERAGE_MODELS!F205</f>
        <v>0</v>
      </c>
      <c r="G215" s="9">
        <f t="shared" si="41"/>
        <v>0</v>
      </c>
      <c r="H215" s="9">
        <f t="shared" si="44"/>
        <v>0</v>
      </c>
      <c r="I215" s="32">
        <f t="shared" si="36"/>
        <v>0</v>
      </c>
      <c r="J215" s="8">
        <f t="shared" si="45"/>
        <v>0</v>
      </c>
      <c r="K215" s="8">
        <f t="shared" si="39"/>
        <v>0</v>
      </c>
      <c r="L215" s="8">
        <f t="shared" si="40"/>
        <v>0</v>
      </c>
      <c r="M215" s="8">
        <f t="shared" si="42"/>
        <v>0</v>
      </c>
      <c r="N215" s="7">
        <v>-2.5</v>
      </c>
      <c r="O215" s="7">
        <v>0</v>
      </c>
      <c r="P215" s="1"/>
      <c r="Q215" s="1"/>
    </row>
    <row r="216" spans="1:17" x14ac:dyDescent="0.3">
      <c r="A216" s="24">
        <f t="shared" si="43"/>
        <v>10</v>
      </c>
      <c r="B216" s="24">
        <v>5</v>
      </c>
      <c r="C216" s="11">
        <f>AVERAGE_MODELS!A206</f>
        <v>43821.1875</v>
      </c>
      <c r="D216" s="13">
        <f>AVERAGE_MODELS!G206</f>
        <v>1.9622433609784888</v>
      </c>
      <c r="E216" s="14">
        <f t="shared" si="38"/>
        <v>1.9622433609784888</v>
      </c>
      <c r="F216" s="12">
        <f>AVERAGE_MODELS!F206</f>
        <v>0</v>
      </c>
      <c r="G216" s="9">
        <f t="shared" si="41"/>
        <v>0</v>
      </c>
      <c r="H216" s="9">
        <f t="shared" si="44"/>
        <v>0</v>
      </c>
      <c r="I216" s="32">
        <f t="shared" si="36"/>
        <v>0</v>
      </c>
      <c r="J216" s="8">
        <f t="shared" si="45"/>
        <v>0</v>
      </c>
      <c r="K216" s="8">
        <f t="shared" si="39"/>
        <v>0</v>
      </c>
      <c r="L216" s="8">
        <f t="shared" si="40"/>
        <v>0</v>
      </c>
      <c r="M216" s="8">
        <f t="shared" si="42"/>
        <v>0</v>
      </c>
      <c r="N216" s="7">
        <v>-2.5</v>
      </c>
      <c r="O216" s="7">
        <v>0</v>
      </c>
      <c r="P216" s="1"/>
      <c r="Q216" s="1"/>
    </row>
    <row r="217" spans="1:17" x14ac:dyDescent="0.3">
      <c r="A217" s="24">
        <f t="shared" si="43"/>
        <v>11</v>
      </c>
      <c r="B217" s="24">
        <v>5</v>
      </c>
      <c r="C217" s="11">
        <f>AVERAGE_MODELS!A207</f>
        <v>43821.208333333336</v>
      </c>
      <c r="D217" s="13">
        <f>AVERAGE_MODELS!G207</f>
        <v>1.9944687705294832</v>
      </c>
      <c r="E217" s="14">
        <f t="shared" si="38"/>
        <v>1.9944687705294832</v>
      </c>
      <c r="F217" s="12">
        <f>AVERAGE_MODELS!F207</f>
        <v>0</v>
      </c>
      <c r="G217" s="9">
        <f t="shared" si="41"/>
        <v>0</v>
      </c>
      <c r="H217" s="9">
        <f t="shared" si="44"/>
        <v>0</v>
      </c>
      <c r="I217" s="32">
        <f t="shared" si="36"/>
        <v>0</v>
      </c>
      <c r="J217" s="8">
        <f t="shared" si="45"/>
        <v>0</v>
      </c>
      <c r="K217" s="8">
        <f t="shared" si="39"/>
        <v>0</v>
      </c>
      <c r="L217" s="8">
        <f t="shared" si="40"/>
        <v>0</v>
      </c>
      <c r="M217" s="8">
        <f t="shared" si="42"/>
        <v>0</v>
      </c>
      <c r="N217" s="7">
        <v>-2.5</v>
      </c>
      <c r="O217" s="7">
        <v>0</v>
      </c>
      <c r="P217" s="1"/>
      <c r="Q217" s="1"/>
    </row>
    <row r="218" spans="1:17" x14ac:dyDescent="0.3">
      <c r="A218" s="24">
        <f t="shared" si="43"/>
        <v>12</v>
      </c>
      <c r="B218" s="24">
        <v>5</v>
      </c>
      <c r="C218" s="11">
        <f>AVERAGE_MODELS!A208</f>
        <v>43821.229166666664</v>
      </c>
      <c r="D218" s="13">
        <f>AVERAGE_MODELS!G208</f>
        <v>2.044250150574539</v>
      </c>
      <c r="E218" s="14">
        <f t="shared" si="38"/>
        <v>2.044250150574539</v>
      </c>
      <c r="F218" s="12">
        <f>AVERAGE_MODELS!F208</f>
        <v>0</v>
      </c>
      <c r="G218" s="9">
        <f t="shared" si="41"/>
        <v>0</v>
      </c>
      <c r="H218" s="9">
        <f t="shared" si="44"/>
        <v>0</v>
      </c>
      <c r="I218" s="32">
        <f t="shared" si="36"/>
        <v>0</v>
      </c>
      <c r="J218" s="8">
        <f t="shared" si="45"/>
        <v>0</v>
      </c>
      <c r="K218" s="8">
        <f t="shared" si="39"/>
        <v>0</v>
      </c>
      <c r="L218" s="8">
        <f t="shared" si="40"/>
        <v>0</v>
      </c>
      <c r="M218" s="8">
        <f t="shared" si="42"/>
        <v>0</v>
      </c>
      <c r="N218" s="7">
        <v>-2.5</v>
      </c>
      <c r="O218" s="7">
        <v>0</v>
      </c>
      <c r="P218" s="1"/>
      <c r="Q218" s="1"/>
    </row>
    <row r="219" spans="1:17" x14ac:dyDescent="0.3">
      <c r="A219" s="24">
        <f t="shared" si="43"/>
        <v>13</v>
      </c>
      <c r="B219" s="24">
        <v>5</v>
      </c>
      <c r="C219" s="11">
        <f>AVERAGE_MODELS!A209</f>
        <v>43821.25</v>
      </c>
      <c r="D219" s="13">
        <f>AVERAGE_MODELS!G209</f>
        <v>2.1528953020123982</v>
      </c>
      <c r="E219" s="14">
        <f t="shared" si="38"/>
        <v>2.1528953020123982</v>
      </c>
      <c r="F219" s="12">
        <f>AVERAGE_MODELS!F209</f>
        <v>0</v>
      </c>
      <c r="G219" s="9">
        <f t="shared" si="41"/>
        <v>0</v>
      </c>
      <c r="H219" s="9">
        <f t="shared" si="44"/>
        <v>0</v>
      </c>
      <c r="I219" s="32">
        <f t="shared" si="36"/>
        <v>0</v>
      </c>
      <c r="J219" s="8">
        <f t="shared" si="45"/>
        <v>0</v>
      </c>
      <c r="K219" s="8">
        <f t="shared" si="39"/>
        <v>0</v>
      </c>
      <c r="L219" s="8">
        <f t="shared" si="40"/>
        <v>0</v>
      </c>
      <c r="M219" s="8">
        <f t="shared" si="42"/>
        <v>0</v>
      </c>
      <c r="N219" s="7">
        <v>-2.5</v>
      </c>
      <c r="O219" s="7">
        <v>0</v>
      </c>
      <c r="P219" s="1"/>
      <c r="Q219" s="1"/>
    </row>
    <row r="220" spans="1:17" x14ac:dyDescent="0.3">
      <c r="A220" s="24">
        <f t="shared" si="43"/>
        <v>14</v>
      </c>
      <c r="B220" s="24">
        <v>5</v>
      </c>
      <c r="C220" s="11">
        <f>AVERAGE_MODELS!A210</f>
        <v>43821.270833333336</v>
      </c>
      <c r="D220" s="13">
        <f>AVERAGE_MODELS!G210</f>
        <v>2.2936293998346184</v>
      </c>
      <c r="E220" s="14">
        <f t="shared" si="38"/>
        <v>2.2936293998346184</v>
      </c>
      <c r="F220" s="12">
        <f>AVERAGE_MODELS!F210</f>
        <v>0</v>
      </c>
      <c r="G220" s="9">
        <f t="shared" si="41"/>
        <v>0</v>
      </c>
      <c r="H220" s="9">
        <f t="shared" si="44"/>
        <v>0</v>
      </c>
      <c r="I220" s="32">
        <f t="shared" si="36"/>
        <v>0</v>
      </c>
      <c r="J220" s="8">
        <f t="shared" si="45"/>
        <v>0</v>
      </c>
      <c r="K220" s="8">
        <f t="shared" si="39"/>
        <v>0</v>
      </c>
      <c r="L220" s="8">
        <f t="shared" si="40"/>
        <v>0</v>
      </c>
      <c r="M220" s="8">
        <f t="shared" si="42"/>
        <v>0</v>
      </c>
      <c r="N220" s="7">
        <v>-2.5</v>
      </c>
      <c r="O220" s="7">
        <v>0</v>
      </c>
      <c r="P220" s="1"/>
      <c r="Q220" s="1"/>
    </row>
    <row r="221" spans="1:17" x14ac:dyDescent="0.3">
      <c r="A221" s="24">
        <f t="shared" si="43"/>
        <v>15</v>
      </c>
      <c r="B221" s="24">
        <v>5</v>
      </c>
      <c r="C221" s="11">
        <f>AVERAGE_MODELS!A211</f>
        <v>43821.291666666664</v>
      </c>
      <c r="D221" s="13">
        <f>AVERAGE_MODELS!G211</f>
        <v>2.4203802227112137</v>
      </c>
      <c r="E221" s="14">
        <f t="shared" si="38"/>
        <v>2.4203802227112137</v>
      </c>
      <c r="F221" s="12">
        <f>AVERAGE_MODELS!F211</f>
        <v>0</v>
      </c>
      <c r="G221" s="9">
        <f t="shared" si="41"/>
        <v>0</v>
      </c>
      <c r="H221" s="9">
        <f t="shared" si="44"/>
        <v>0</v>
      </c>
      <c r="I221" s="32">
        <f t="shared" si="36"/>
        <v>0</v>
      </c>
      <c r="J221" s="8">
        <f t="shared" si="45"/>
        <v>0</v>
      </c>
      <c r="K221" s="8">
        <f t="shared" si="39"/>
        <v>0</v>
      </c>
      <c r="L221" s="8">
        <f t="shared" si="40"/>
        <v>0</v>
      </c>
      <c r="M221" s="8">
        <f t="shared" si="42"/>
        <v>0</v>
      </c>
      <c r="N221" s="7">
        <v>-2.5</v>
      </c>
      <c r="O221" s="7">
        <v>0</v>
      </c>
      <c r="P221" s="1"/>
      <c r="Q221" s="1"/>
    </row>
    <row r="222" spans="1:17" x14ac:dyDescent="0.3">
      <c r="A222" s="24">
        <f t="shared" si="43"/>
        <v>16</v>
      </c>
      <c r="B222" s="24">
        <v>5</v>
      </c>
      <c r="C222" s="11">
        <f>AVERAGE_MODELS!A212</f>
        <v>43821.3125</v>
      </c>
      <c r="D222" s="13">
        <f>AVERAGE_MODELS!G212</f>
        <v>2.7202444138032047</v>
      </c>
      <c r="E222" s="14">
        <f t="shared" si="38"/>
        <v>2.7257091562849132</v>
      </c>
      <c r="F222" s="12">
        <f>AVERAGE_MODELS!F212</f>
        <v>3.7175118923187256E-3</v>
      </c>
      <c r="G222" s="9">
        <f t="shared" si="41"/>
        <v>5.4647424817085262E-3</v>
      </c>
      <c r="H222" s="9">
        <f t="shared" si="44"/>
        <v>2.7323712408542631E-3</v>
      </c>
      <c r="I222" s="32">
        <f t="shared" si="36"/>
        <v>0</v>
      </c>
      <c r="J222" s="8">
        <f t="shared" si="45"/>
        <v>-5.4647424817085262E-3</v>
      </c>
      <c r="K222" s="8">
        <f t="shared" si="39"/>
        <v>0</v>
      </c>
      <c r="L222" s="8">
        <f t="shared" si="40"/>
        <v>-5.4647424817085262E-3</v>
      </c>
      <c r="M222" s="8">
        <f t="shared" si="42"/>
        <v>0</v>
      </c>
      <c r="N222" s="7">
        <v>-2.5</v>
      </c>
      <c r="O222" s="7">
        <v>0</v>
      </c>
      <c r="P222" s="1"/>
      <c r="Q222" s="1"/>
    </row>
    <row r="223" spans="1:17" x14ac:dyDescent="0.3">
      <c r="A223" s="24">
        <f t="shared" si="43"/>
        <v>17</v>
      </c>
      <c r="B223" s="24">
        <v>5</v>
      </c>
      <c r="C223" s="11">
        <f>AVERAGE_MODELS!A213</f>
        <v>43821.333333333336</v>
      </c>
      <c r="D223" s="13">
        <f>AVERAGE_MODELS!G213</f>
        <v>3.1550027504386042</v>
      </c>
      <c r="E223" s="14">
        <f t="shared" si="38"/>
        <v>3.1673373785437677</v>
      </c>
      <c r="F223" s="12">
        <f>AVERAGE_MODELS!F213</f>
        <v>8.3909034729003906E-3</v>
      </c>
      <c r="G223" s="9">
        <f t="shared" si="41"/>
        <v>1.2334628105163574E-2</v>
      </c>
      <c r="H223" s="9">
        <f t="shared" si="44"/>
        <v>8.8996852934360507E-3</v>
      </c>
      <c r="I223" s="32">
        <f t="shared" si="36"/>
        <v>0</v>
      </c>
      <c r="J223" s="8">
        <f t="shared" si="45"/>
        <v>-1.2334628105163574E-2</v>
      </c>
      <c r="K223" s="8">
        <f t="shared" si="39"/>
        <v>0</v>
      </c>
      <c r="L223" s="8">
        <f t="shared" si="40"/>
        <v>-1.2334628105163574E-2</v>
      </c>
      <c r="M223" s="8">
        <f t="shared" si="42"/>
        <v>0</v>
      </c>
      <c r="N223" s="7">
        <v>-2.5</v>
      </c>
      <c r="O223" s="7">
        <v>0</v>
      </c>
      <c r="P223" s="1"/>
      <c r="Q223" s="1"/>
    </row>
    <row r="224" spans="1:17" x14ac:dyDescent="0.3">
      <c r="A224" s="24">
        <f t="shared" si="43"/>
        <v>18</v>
      </c>
      <c r="B224" s="24">
        <v>5</v>
      </c>
      <c r="C224" s="11">
        <f>AVERAGE_MODELS!A214</f>
        <v>43821.354166666664</v>
      </c>
      <c r="D224" s="13">
        <f>AVERAGE_MODELS!G214</f>
        <v>3.4382697616341642</v>
      </c>
      <c r="E224" s="14">
        <f t="shared" si="38"/>
        <v>3.514244967234426</v>
      </c>
      <c r="F224" s="12">
        <f>AVERAGE_MODELS!F214</f>
        <v>5.1683813333511353E-2</v>
      </c>
      <c r="G224" s="9">
        <f t="shared" si="41"/>
        <v>7.5975205600261692E-2</v>
      </c>
      <c r="H224" s="9">
        <f t="shared" si="44"/>
        <v>4.6887288093566896E-2</v>
      </c>
      <c r="I224" s="32">
        <f t="shared" si="36"/>
        <v>0</v>
      </c>
      <c r="J224" s="8">
        <f t="shared" si="45"/>
        <v>-7.5975205600261692E-2</v>
      </c>
      <c r="K224" s="8">
        <f t="shared" si="39"/>
        <v>0</v>
      </c>
      <c r="L224" s="8">
        <f t="shared" si="40"/>
        <v>-7.5975205600261692E-2</v>
      </c>
      <c r="M224" s="8">
        <f t="shared" si="42"/>
        <v>0</v>
      </c>
      <c r="N224" s="7">
        <v>-2.5</v>
      </c>
      <c r="O224" s="7">
        <v>0</v>
      </c>
      <c r="P224" s="1"/>
      <c r="Q224" s="1"/>
    </row>
    <row r="225" spans="1:28" x14ac:dyDescent="0.3">
      <c r="A225" s="24">
        <f t="shared" si="43"/>
        <v>19</v>
      </c>
      <c r="B225" s="24">
        <v>5</v>
      </c>
      <c r="C225" s="11">
        <f>AVERAGE_MODELS!A215</f>
        <v>43821.375</v>
      </c>
      <c r="D225" s="13">
        <f>AVERAGE_MODELS!G215</f>
        <v>3.8889275223418824</v>
      </c>
      <c r="E225" s="14">
        <f t="shared" si="38"/>
        <v>4.1187715095683686</v>
      </c>
      <c r="F225" s="12">
        <f>AVERAGE_MODELS!F215</f>
        <v>0.15635645389556885</v>
      </c>
      <c r="G225" s="9">
        <f t="shared" si="41"/>
        <v>0.22984398722648619</v>
      </c>
      <c r="H225" s="9">
        <f t="shared" si="44"/>
        <v>0.16180928170681</v>
      </c>
      <c r="I225" s="32">
        <f t="shared" si="36"/>
        <v>0</v>
      </c>
      <c r="J225" s="8">
        <f t="shared" si="45"/>
        <v>-0.22984398722648619</v>
      </c>
      <c r="K225" s="8">
        <f t="shared" si="39"/>
        <v>0</v>
      </c>
      <c r="L225" s="8">
        <f t="shared" si="40"/>
        <v>-0.22984398722648619</v>
      </c>
      <c r="M225" s="8">
        <f t="shared" si="42"/>
        <v>0</v>
      </c>
      <c r="N225" s="7">
        <v>-2.5</v>
      </c>
      <c r="O225" s="7">
        <v>0</v>
      </c>
      <c r="P225" s="1"/>
      <c r="Q225" s="1"/>
    </row>
    <row r="226" spans="1:28" x14ac:dyDescent="0.3">
      <c r="A226" s="24">
        <f t="shared" si="43"/>
        <v>20</v>
      </c>
      <c r="B226" s="24">
        <v>5</v>
      </c>
      <c r="C226" s="11">
        <f>AVERAGE_MODELS!A216</f>
        <v>43821.395833333336</v>
      </c>
      <c r="D226" s="13">
        <f>AVERAGE_MODELS!G216</f>
        <v>3.9306901659627944</v>
      </c>
      <c r="E226" s="14">
        <f t="shared" si="38"/>
        <v>4.277717895414451</v>
      </c>
      <c r="F226" s="12">
        <f>AVERAGE_MODELS!F216</f>
        <v>0.23607328534126282</v>
      </c>
      <c r="G226" s="9">
        <f t="shared" si="41"/>
        <v>0.34702772945165633</v>
      </c>
      <c r="H226" s="9">
        <f t="shared" si="44"/>
        <v>0.33532314643263816</v>
      </c>
      <c r="I226" s="32">
        <f t="shared" si="36"/>
        <v>0</v>
      </c>
      <c r="J226" s="8">
        <f t="shared" si="45"/>
        <v>-0.34702772945165633</v>
      </c>
      <c r="K226" s="8">
        <f t="shared" si="39"/>
        <v>0</v>
      </c>
      <c r="L226" s="8">
        <f t="shared" si="40"/>
        <v>-0.34702772945165633</v>
      </c>
      <c r="M226" s="8">
        <f t="shared" si="42"/>
        <v>0</v>
      </c>
      <c r="N226" s="7">
        <v>-2.5</v>
      </c>
      <c r="O226" s="7">
        <v>0</v>
      </c>
      <c r="P226" s="1"/>
      <c r="Q226" s="1"/>
    </row>
    <row r="227" spans="1:28" x14ac:dyDescent="0.3">
      <c r="A227" s="24">
        <f t="shared" si="43"/>
        <v>21</v>
      </c>
      <c r="B227" s="24">
        <v>5</v>
      </c>
      <c r="C227" s="11">
        <f>AVERAGE_MODELS!A217</f>
        <v>43821.416666666664</v>
      </c>
      <c r="D227" s="13">
        <f>AVERAGE_MODELS!G217</f>
        <v>4.0145363430219465</v>
      </c>
      <c r="E227" s="14">
        <f t="shared" si="38"/>
        <v>4.5985722562778566</v>
      </c>
      <c r="F227" s="12">
        <f>AVERAGE_MODELS!F217</f>
        <v>0.39730334235095954</v>
      </c>
      <c r="G227" s="9">
        <f t="shared" si="41"/>
        <v>0.58403591325591053</v>
      </c>
      <c r="H227" s="9">
        <f t="shared" si="44"/>
        <v>0.62734110306059343</v>
      </c>
      <c r="I227" s="32">
        <f t="shared" si="36"/>
        <v>0</v>
      </c>
      <c r="J227" s="8">
        <f t="shared" si="45"/>
        <v>-0.58403591325591053</v>
      </c>
      <c r="K227" s="8">
        <f t="shared" si="39"/>
        <v>0</v>
      </c>
      <c r="L227" s="8">
        <f t="shared" si="40"/>
        <v>-0.58403591325591053</v>
      </c>
      <c r="M227" s="8">
        <f t="shared" si="42"/>
        <v>0</v>
      </c>
      <c r="N227" s="7">
        <v>-2.5</v>
      </c>
      <c r="O227" s="7">
        <v>0</v>
      </c>
      <c r="P227" s="1"/>
      <c r="Q227" s="1"/>
    </row>
    <row r="228" spans="1:28" x14ac:dyDescent="0.3">
      <c r="A228" s="24">
        <f t="shared" si="43"/>
        <v>22</v>
      </c>
      <c r="B228" s="24">
        <v>5</v>
      </c>
      <c r="C228" s="11">
        <f>AVERAGE_MODELS!A218</f>
        <v>43821.4375</v>
      </c>
      <c r="D228" s="13">
        <f>AVERAGE_MODELS!G218</f>
        <v>3.9799832910908068</v>
      </c>
      <c r="E228" s="14">
        <f t="shared" si="38"/>
        <v>4.8588627815855352</v>
      </c>
      <c r="F228" s="12">
        <f>AVERAGE_MODELS!F218</f>
        <v>0.59787720441818237</v>
      </c>
      <c r="G228" s="9">
        <f t="shared" si="41"/>
        <v>0.87887949049472802</v>
      </c>
      <c r="H228" s="9">
        <f t="shared" si="44"/>
        <v>1.0667808483079575</v>
      </c>
      <c r="I228" s="32">
        <f t="shared" si="36"/>
        <v>0</v>
      </c>
      <c r="J228" s="8">
        <f t="shared" si="45"/>
        <v>-0.87887949049472802</v>
      </c>
      <c r="K228" s="8">
        <f t="shared" si="39"/>
        <v>0</v>
      </c>
      <c r="L228" s="8">
        <f t="shared" si="40"/>
        <v>-0.87887949049472802</v>
      </c>
      <c r="M228" s="8">
        <f t="shared" si="42"/>
        <v>0</v>
      </c>
      <c r="N228" s="7">
        <v>-2.5</v>
      </c>
      <c r="O228" s="7">
        <v>0</v>
      </c>
      <c r="P228" s="1"/>
      <c r="Q228" s="1"/>
    </row>
    <row r="229" spans="1:28" x14ac:dyDescent="0.3">
      <c r="A229" s="24">
        <f t="shared" si="43"/>
        <v>23</v>
      </c>
      <c r="B229" s="24">
        <v>5</v>
      </c>
      <c r="C229" s="11">
        <f>AVERAGE_MODELS!A219</f>
        <v>43821.458333333336</v>
      </c>
      <c r="D229" s="13">
        <f>AVERAGE_MODELS!G219</f>
        <v>3.9498241800624991</v>
      </c>
      <c r="E229" s="14">
        <f t="shared" si="38"/>
        <v>5.1311978382388466</v>
      </c>
      <c r="F229" s="12">
        <f>AVERAGE_MODELS!F219</f>
        <v>0.80365554977982834</v>
      </c>
      <c r="G229" s="9">
        <f t="shared" si="41"/>
        <v>1.1813736581763477</v>
      </c>
      <c r="H229" s="9">
        <f t="shared" si="44"/>
        <v>1.6574676773961312</v>
      </c>
      <c r="I229" s="32">
        <f t="shared" si="36"/>
        <v>0</v>
      </c>
      <c r="J229" s="8">
        <f t="shared" si="45"/>
        <v>-1.1813736581763477</v>
      </c>
      <c r="K229" s="8">
        <f t="shared" si="39"/>
        <v>0</v>
      </c>
      <c r="L229" s="8">
        <f t="shared" si="40"/>
        <v>-1.1813736581763477</v>
      </c>
      <c r="M229" s="8">
        <f t="shared" si="42"/>
        <v>0</v>
      </c>
      <c r="N229" s="7">
        <v>-2.5</v>
      </c>
      <c r="O229" s="7">
        <v>0</v>
      </c>
      <c r="P229" s="1"/>
      <c r="Q229" s="1"/>
    </row>
    <row r="230" spans="1:28" x14ac:dyDescent="0.3">
      <c r="A230" s="24">
        <f t="shared" si="43"/>
        <v>24</v>
      </c>
      <c r="B230" s="24">
        <v>5</v>
      </c>
      <c r="C230" s="11">
        <f>AVERAGE_MODELS!A220</f>
        <v>43821.479166666664</v>
      </c>
      <c r="D230" s="13">
        <f>AVERAGE_MODELS!G220</f>
        <v>3.9226638281550126</v>
      </c>
      <c r="E230" s="14">
        <f t="shared" si="38"/>
        <v>5.233853476067992</v>
      </c>
      <c r="F230" s="12">
        <f>AVERAGE_MODELS!F220</f>
        <v>0.89196574687957764</v>
      </c>
      <c r="G230" s="9">
        <f t="shared" si="41"/>
        <v>1.3111896479129792</v>
      </c>
      <c r="H230" s="9">
        <f t="shared" si="44"/>
        <v>2.3130625013526207</v>
      </c>
      <c r="I230" s="32">
        <f t="shared" si="36"/>
        <v>0</v>
      </c>
      <c r="J230" s="8">
        <f t="shared" si="45"/>
        <v>-1.3111896479129792</v>
      </c>
      <c r="K230" s="8">
        <f t="shared" si="39"/>
        <v>0</v>
      </c>
      <c r="L230" s="8">
        <f t="shared" si="40"/>
        <v>-1.3111896479129792</v>
      </c>
      <c r="M230" s="8">
        <f t="shared" si="42"/>
        <v>0</v>
      </c>
      <c r="N230" s="7">
        <v>-2.5</v>
      </c>
      <c r="O230" s="7">
        <v>0</v>
      </c>
      <c r="P230" s="1"/>
      <c r="Q230" s="1"/>
    </row>
    <row r="231" spans="1:28" x14ac:dyDescent="0.3">
      <c r="A231" s="24">
        <f t="shared" si="43"/>
        <v>25</v>
      </c>
      <c r="B231" s="24">
        <v>5</v>
      </c>
      <c r="C231" s="11">
        <f>AVERAGE_MODELS!A221</f>
        <v>43821.5</v>
      </c>
      <c r="D231" s="13">
        <f>AVERAGE_MODELS!G221</f>
        <v>3.8668479469307289</v>
      </c>
      <c r="E231" s="14">
        <f t="shared" si="38"/>
        <v>5.3769859567173341</v>
      </c>
      <c r="F231" s="12">
        <f>AVERAGE_MODELS!F221</f>
        <v>1.0273047685623169</v>
      </c>
      <c r="G231" s="9">
        <f t="shared" si="41"/>
        <v>1.5101380097866057</v>
      </c>
      <c r="H231" s="9">
        <f t="shared" si="44"/>
        <v>3.0681315062459236</v>
      </c>
      <c r="I231" s="32">
        <f t="shared" si="36"/>
        <v>0</v>
      </c>
      <c r="J231" s="8">
        <f t="shared" si="45"/>
        <v>-1.5101380097866057</v>
      </c>
      <c r="K231" s="8">
        <f t="shared" si="39"/>
        <v>0</v>
      </c>
      <c r="L231" s="8">
        <f t="shared" si="40"/>
        <v>-1.5101380097866057</v>
      </c>
      <c r="M231" s="8">
        <f t="shared" si="42"/>
        <v>0</v>
      </c>
      <c r="N231" s="7">
        <v>-2.5</v>
      </c>
      <c r="O231" s="7">
        <v>0</v>
      </c>
      <c r="P231" s="1"/>
      <c r="Q231" s="1"/>
    </row>
    <row r="232" spans="1:28" x14ac:dyDescent="0.3">
      <c r="A232" s="24">
        <f t="shared" si="43"/>
        <v>26</v>
      </c>
      <c r="B232" s="24">
        <v>5</v>
      </c>
      <c r="C232" s="11">
        <f>AVERAGE_MODELS!A222</f>
        <v>43821.520833333336</v>
      </c>
      <c r="D232" s="13">
        <f>AVERAGE_MODELS!G222</f>
        <v>3.786536690160812</v>
      </c>
      <c r="E232" s="14">
        <f t="shared" si="38"/>
        <v>5.1648826789944984</v>
      </c>
      <c r="F232" s="12">
        <f>AVERAGE_MODELS!F222</f>
        <v>0.93765033253992303</v>
      </c>
      <c r="G232" s="9">
        <f t="shared" si="41"/>
        <v>1.3783459888336869</v>
      </c>
      <c r="H232" s="9">
        <f t="shared" si="44"/>
        <v>3.7573045006627668</v>
      </c>
      <c r="I232" s="32">
        <f t="shared" si="36"/>
        <v>0</v>
      </c>
      <c r="J232" s="8">
        <f t="shared" si="45"/>
        <v>-1.3783459888336869</v>
      </c>
      <c r="K232" s="8">
        <f t="shared" si="39"/>
        <v>0</v>
      </c>
      <c r="L232" s="8">
        <f t="shared" si="40"/>
        <v>-1.3783459888336869</v>
      </c>
      <c r="M232" s="8">
        <f t="shared" si="42"/>
        <v>0</v>
      </c>
      <c r="N232" s="7">
        <v>-2.5</v>
      </c>
      <c r="O232" s="7">
        <v>0</v>
      </c>
      <c r="P232" s="1"/>
      <c r="Q232" s="1"/>
    </row>
    <row r="233" spans="1:28" x14ac:dyDescent="0.3">
      <c r="A233" s="24">
        <f t="shared" si="43"/>
        <v>27</v>
      </c>
      <c r="B233" s="24">
        <v>5</v>
      </c>
      <c r="C233" s="11">
        <f>AVERAGE_MODELS!A223</f>
        <v>43821.541666666664</v>
      </c>
      <c r="D233" s="13">
        <f>AVERAGE_MODELS!G223</f>
        <v>3.9234629838460608</v>
      </c>
      <c r="E233" s="14">
        <f t="shared" si="38"/>
        <v>5.3139222782355677</v>
      </c>
      <c r="F233" s="12">
        <f>AVERAGE_MODELS!F223</f>
        <v>0.94589067645544678</v>
      </c>
      <c r="G233" s="9">
        <f t="shared" si="41"/>
        <v>1.3904592943895067</v>
      </c>
      <c r="H233" s="9">
        <f t="shared" si="44"/>
        <v>4.45253414785752</v>
      </c>
      <c r="I233" s="32">
        <f t="shared" si="36"/>
        <v>0</v>
      </c>
      <c r="J233" s="8">
        <f t="shared" si="45"/>
        <v>-1.3904592943895067</v>
      </c>
      <c r="K233" s="8">
        <f t="shared" si="39"/>
        <v>0</v>
      </c>
      <c r="L233" s="8">
        <f t="shared" si="40"/>
        <v>-1.3904592943895067</v>
      </c>
      <c r="M233" s="8">
        <f t="shared" si="42"/>
        <v>0</v>
      </c>
      <c r="N233" s="7">
        <v>-2.5</v>
      </c>
      <c r="O233" s="7">
        <v>0</v>
      </c>
      <c r="P233" s="1"/>
      <c r="Q233" s="1"/>
    </row>
    <row r="234" spans="1:28" x14ac:dyDescent="0.3">
      <c r="A234" s="24">
        <f t="shared" si="43"/>
        <v>28</v>
      </c>
      <c r="B234" s="24">
        <v>5</v>
      </c>
      <c r="C234" s="11">
        <f>AVERAGE_MODELS!A224</f>
        <v>43821.5625</v>
      </c>
      <c r="D234" s="13">
        <f>AVERAGE_MODELS!G224</f>
        <v>3.8996685013184966</v>
      </c>
      <c r="E234" s="14">
        <f t="shared" si="38"/>
        <v>5.2965286303759465</v>
      </c>
      <c r="F234" s="12">
        <f>AVERAGE_MODELS!F224</f>
        <v>0.95024498575336724</v>
      </c>
      <c r="G234" s="9">
        <f t="shared" si="41"/>
        <v>1.3968601290574498</v>
      </c>
      <c r="H234" s="9">
        <f t="shared" si="44"/>
        <v>5.1509642123862447</v>
      </c>
      <c r="I234" s="32">
        <f t="shared" si="36"/>
        <v>0</v>
      </c>
      <c r="J234" s="8">
        <f t="shared" si="45"/>
        <v>-1.3968601290574498</v>
      </c>
      <c r="K234" s="8">
        <f t="shared" si="39"/>
        <v>0</v>
      </c>
      <c r="L234" s="8">
        <f t="shared" si="40"/>
        <v>-1.3968601290574498</v>
      </c>
      <c r="M234" s="8">
        <f t="shared" si="42"/>
        <v>0</v>
      </c>
      <c r="N234" s="7">
        <v>-2.5</v>
      </c>
      <c r="O234" s="7">
        <v>0</v>
      </c>
      <c r="P234" s="1"/>
      <c r="Q234" s="1"/>
    </row>
    <row r="235" spans="1:28" x14ac:dyDescent="0.3">
      <c r="A235" s="24">
        <f t="shared" si="43"/>
        <v>29</v>
      </c>
      <c r="B235" s="24">
        <v>5</v>
      </c>
      <c r="C235" s="11">
        <f>AVERAGE_MODELS!A225</f>
        <v>43821.583333333336</v>
      </c>
      <c r="D235" s="13">
        <f>AVERAGE_MODELS!G225</f>
        <v>3.7847938083562487</v>
      </c>
      <c r="E235" s="14">
        <f t="shared" si="38"/>
        <v>4.7122492646131153</v>
      </c>
      <c r="F235" s="12">
        <f>AVERAGE_MODELS!F225</f>
        <v>0.63092207908630371</v>
      </c>
      <c r="G235" s="9">
        <f t="shared" si="41"/>
        <v>0.92745545625686643</v>
      </c>
      <c r="H235" s="9">
        <f t="shared" si="44"/>
        <v>5.6146919405146782</v>
      </c>
      <c r="I235" s="32">
        <f t="shared" si="36"/>
        <v>0</v>
      </c>
      <c r="J235" s="8">
        <f t="shared" si="45"/>
        <v>-0.92745545625686643</v>
      </c>
      <c r="K235" s="8">
        <f t="shared" si="39"/>
        <v>0</v>
      </c>
      <c r="L235" s="8">
        <f t="shared" si="40"/>
        <v>-0.92745545625686643</v>
      </c>
      <c r="M235" s="8">
        <f t="shared" si="42"/>
        <v>0</v>
      </c>
      <c r="N235" s="7">
        <v>-2.5</v>
      </c>
      <c r="O235" s="7">
        <v>0</v>
      </c>
      <c r="P235" s="1"/>
      <c r="Q235" s="1"/>
    </row>
    <row r="236" spans="1:28" x14ac:dyDescent="0.3">
      <c r="A236" s="25">
        <f t="shared" si="43"/>
        <v>30</v>
      </c>
      <c r="B236" s="25">
        <v>5</v>
      </c>
      <c r="C236" s="11">
        <f>AVERAGE_MODELS!A226</f>
        <v>43821.604166666664</v>
      </c>
      <c r="D236" s="13">
        <f>AVERAGE_MODELS!G226</f>
        <v>3.7905857491630881</v>
      </c>
      <c r="E236" s="18">
        <f t="shared" si="38"/>
        <v>4.3860817676920263</v>
      </c>
      <c r="F236" s="12">
        <f>AVERAGE_MODELS!F226</f>
        <v>0.40509933233261108</v>
      </c>
      <c r="G236" s="9">
        <f t="shared" si="41"/>
        <v>0.5954960185289383</v>
      </c>
      <c r="H236" s="9">
        <f t="shared" si="44"/>
        <v>5.9124399497791478</v>
      </c>
      <c r="I236" s="32">
        <f t="shared" si="36"/>
        <v>0</v>
      </c>
      <c r="J236" s="8">
        <f t="shared" si="45"/>
        <v>-0.5954960185289383</v>
      </c>
      <c r="K236" s="8">
        <f t="shared" si="39"/>
        <v>0</v>
      </c>
      <c r="L236" s="29">
        <f t="shared" si="40"/>
        <v>-0.5954960185289383</v>
      </c>
      <c r="M236" s="29">
        <f t="shared" si="42"/>
        <v>0</v>
      </c>
      <c r="N236" s="17">
        <v>-2.5</v>
      </c>
      <c r="O236" s="17">
        <v>0</v>
      </c>
      <c r="P236" s="1"/>
      <c r="Q236" s="1"/>
    </row>
    <row r="237" spans="1:28" s="104" customFormat="1" ht="15" thickBot="1" x14ac:dyDescent="0.35">
      <c r="A237" s="89">
        <f t="shared" si="43"/>
        <v>31</v>
      </c>
      <c r="B237" s="89">
        <v>5</v>
      </c>
      <c r="C237" s="145">
        <f>AVERAGE_MODELS!A227</f>
        <v>43821.625</v>
      </c>
      <c r="D237" s="146">
        <f>AVERAGE_MODELS!G227</f>
        <v>3.8866280883463413</v>
      </c>
      <c r="E237" s="90">
        <f t="shared" si="38"/>
        <v>4.0617481887880462</v>
      </c>
      <c r="F237" s="147">
        <f>AVERAGE_MODELS!F227</f>
        <v>0.21239227056503296</v>
      </c>
      <c r="G237" s="91">
        <f>-SUM(I237,J237,K237)</f>
        <v>0.17512010044170445</v>
      </c>
      <c r="H237" s="91">
        <f t="shared" si="44"/>
        <v>6</v>
      </c>
      <c r="I237" s="92">
        <f t="shared" si="36"/>
        <v>0</v>
      </c>
      <c r="J237" s="87">
        <f t="shared" si="45"/>
        <v>-0.17512010044170445</v>
      </c>
      <c r="K237" s="87">
        <f t="shared" si="39"/>
        <v>0</v>
      </c>
      <c r="L237" s="87">
        <f t="shared" si="40"/>
        <v>-0.17512010044170445</v>
      </c>
      <c r="M237" s="87">
        <f t="shared" si="42"/>
        <v>0</v>
      </c>
      <c r="N237" s="93">
        <v>-2.5</v>
      </c>
      <c r="O237" s="93">
        <v>0</v>
      </c>
      <c r="P237" s="98"/>
      <c r="Q237" s="98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</row>
    <row r="238" spans="1:28" s="74" customFormat="1" x14ac:dyDescent="0.3">
      <c r="A238" s="59">
        <f>A237+1</f>
        <v>32</v>
      </c>
      <c r="B238" s="59">
        <v>5</v>
      </c>
      <c r="C238" s="60">
        <f>AVERAGE_MODELS!A228</f>
        <v>43821.645833333336</v>
      </c>
      <c r="D238" s="140">
        <f>AVERAGE_MODELS!G228</f>
        <v>3.98170173922813</v>
      </c>
      <c r="E238" s="61">
        <f t="shared" si="38"/>
        <v>3.4576285978779424</v>
      </c>
      <c r="F238" s="62">
        <f>AVERAGE_MODELS!F228</f>
        <v>7.16266930103302E-2</v>
      </c>
      <c r="G238" s="63">
        <f t="shared" si="41"/>
        <v>-0.52407314135018757</v>
      </c>
      <c r="H238" s="63">
        <f t="shared" si="44"/>
        <v>5.737963429324906</v>
      </c>
      <c r="I238" s="65">
        <f t="shared" si="36"/>
        <v>0.52407314135018757</v>
      </c>
      <c r="J238" s="65">
        <f t="shared" si="45"/>
        <v>0</v>
      </c>
      <c r="K238" s="65">
        <f t="shared" si="39"/>
        <v>0</v>
      </c>
      <c r="L238" s="63"/>
      <c r="M238" s="63"/>
      <c r="N238" s="66">
        <v>0</v>
      </c>
      <c r="O238" s="66">
        <v>2.5</v>
      </c>
      <c r="P238" s="73"/>
      <c r="Q238" s="73"/>
    </row>
    <row r="239" spans="1:28" s="74" customFormat="1" x14ac:dyDescent="0.3">
      <c r="A239" s="67">
        <f t="shared" si="43"/>
        <v>33</v>
      </c>
      <c r="B239" s="67">
        <v>5</v>
      </c>
      <c r="C239" s="68">
        <f>AVERAGE_MODELS!A229</f>
        <v>43821.666666666664</v>
      </c>
      <c r="D239" s="13">
        <f>AVERAGE_MODELS!G229</f>
        <v>4.4897698343449939</v>
      </c>
      <c r="E239" s="69">
        <f t="shared" si="38"/>
        <v>3.4322251931220991</v>
      </c>
      <c r="F239" s="70">
        <f>AVERAGE_MODELS!F229</f>
        <v>1.0471969842910767E-2</v>
      </c>
      <c r="G239" s="71">
        <f t="shared" si="41"/>
        <v>-1.0575446412228948</v>
      </c>
      <c r="H239" s="71">
        <f t="shared" si="44"/>
        <v>5.2091911087134584</v>
      </c>
      <c r="I239" s="64">
        <f t="shared" ref="I239:I302" si="46">MAX(0,MIN(O239,H238*2,(D239*(1+VLOOKUP(B239,$B$2:$R$9,17,FALSE))-VLOOKUP(B239,$B$2:$D$9,3,FALSE))))</f>
        <v>1.0575446412228948</v>
      </c>
      <c r="J239" s="64">
        <f t="shared" si="45"/>
        <v>0</v>
      </c>
      <c r="K239" s="64">
        <f t="shared" si="39"/>
        <v>0</v>
      </c>
      <c r="L239" s="71"/>
      <c r="M239" s="71"/>
      <c r="N239" s="72">
        <v>0</v>
      </c>
      <c r="O239" s="72">
        <v>2.5</v>
      </c>
      <c r="P239" s="73"/>
      <c r="Q239" s="73"/>
    </row>
    <row r="240" spans="1:28" s="74" customFormat="1" x14ac:dyDescent="0.3">
      <c r="A240" s="67">
        <f t="shared" si="43"/>
        <v>34</v>
      </c>
      <c r="B240" s="67">
        <v>5</v>
      </c>
      <c r="C240" s="68">
        <f>AVERAGE_MODELS!A230</f>
        <v>43821.6875</v>
      </c>
      <c r="D240" s="13">
        <f>AVERAGE_MODELS!G230</f>
        <v>4.9145699907368225</v>
      </c>
      <c r="E240" s="69">
        <f t="shared" si="38"/>
        <v>3.4109851853025082</v>
      </c>
      <c r="F240" s="70">
        <f>AVERAGE_MODELS!F230</f>
        <v>0</v>
      </c>
      <c r="G240" s="71">
        <f t="shared" si="41"/>
        <v>-1.5035848054343144</v>
      </c>
      <c r="H240" s="71">
        <f t="shared" si="44"/>
        <v>4.4573987059963009</v>
      </c>
      <c r="I240" s="64">
        <f t="shared" si="46"/>
        <v>1.5035848054343144</v>
      </c>
      <c r="J240" s="64">
        <f t="shared" si="45"/>
        <v>0</v>
      </c>
      <c r="K240" s="64">
        <f t="shared" si="39"/>
        <v>0</v>
      </c>
      <c r="L240" s="71"/>
      <c r="M240" s="71"/>
      <c r="N240" s="72">
        <v>0</v>
      </c>
      <c r="O240" s="72">
        <v>2.5</v>
      </c>
      <c r="P240" s="73"/>
      <c r="Q240" s="73"/>
    </row>
    <row r="241" spans="1:28" s="74" customFormat="1" x14ac:dyDescent="0.3">
      <c r="A241" s="67">
        <f t="shared" si="43"/>
        <v>35</v>
      </c>
      <c r="B241" s="67">
        <v>5</v>
      </c>
      <c r="C241" s="68">
        <f>AVERAGE_MODELS!A231</f>
        <v>43821.708333333336</v>
      </c>
      <c r="D241" s="13">
        <f>AVERAGE_MODELS!G231</f>
        <v>5.0486134505593991</v>
      </c>
      <c r="E241" s="69">
        <f t="shared" si="38"/>
        <v>3.4042830123113785</v>
      </c>
      <c r="F241" s="70">
        <f>AVERAGE_MODELS!F231</f>
        <v>9.6786022186279297E-4</v>
      </c>
      <c r="G241" s="71">
        <f t="shared" si="41"/>
        <v>-1.6443304382480206</v>
      </c>
      <c r="H241" s="71">
        <f t="shared" si="44"/>
        <v>3.6352334868722904</v>
      </c>
      <c r="I241" s="64">
        <f t="shared" si="46"/>
        <v>1.6443304382480206</v>
      </c>
      <c r="J241" s="64">
        <f t="shared" si="45"/>
        <v>0</v>
      </c>
      <c r="K241" s="64">
        <f t="shared" si="39"/>
        <v>0</v>
      </c>
      <c r="L241" s="71"/>
      <c r="M241" s="71"/>
      <c r="N241" s="72">
        <v>0</v>
      </c>
      <c r="O241" s="72">
        <v>2.5</v>
      </c>
      <c r="P241" s="73"/>
      <c r="Q241" s="73"/>
    </row>
    <row r="242" spans="1:28" s="74" customFormat="1" x14ac:dyDescent="0.3">
      <c r="A242" s="67">
        <f t="shared" si="43"/>
        <v>36</v>
      </c>
      <c r="B242" s="67">
        <v>5</v>
      </c>
      <c r="C242" s="68">
        <f>AVERAGE_MODELS!A232</f>
        <v>43821.729166666664</v>
      </c>
      <c r="D242" s="13">
        <f>AVERAGE_MODELS!G232</f>
        <v>5.1117410328739048</v>
      </c>
      <c r="E242" s="69">
        <f t="shared" si="38"/>
        <v>3.4011266331956533</v>
      </c>
      <c r="F242" s="70">
        <f>AVERAGE_MODELS!F232</f>
        <v>0</v>
      </c>
      <c r="G242" s="71">
        <f t="shared" si="41"/>
        <v>-1.7106143996782515</v>
      </c>
      <c r="H242" s="71">
        <f t="shared" si="44"/>
        <v>2.7799262870331649</v>
      </c>
      <c r="I242" s="64">
        <f t="shared" si="46"/>
        <v>1.7106143996782515</v>
      </c>
      <c r="J242" s="64">
        <f t="shared" si="45"/>
        <v>0</v>
      </c>
      <c r="K242" s="64">
        <f t="shared" si="39"/>
        <v>0</v>
      </c>
      <c r="L242" s="71"/>
      <c r="M242" s="71"/>
      <c r="N242" s="72">
        <v>0</v>
      </c>
      <c r="O242" s="72">
        <v>2.5</v>
      </c>
      <c r="P242" s="73"/>
      <c r="Q242" s="73"/>
    </row>
    <row r="243" spans="1:28" s="74" customFormat="1" x14ac:dyDescent="0.3">
      <c r="A243" s="67">
        <f t="shared" si="43"/>
        <v>37</v>
      </c>
      <c r="B243" s="67">
        <v>5</v>
      </c>
      <c r="C243" s="68">
        <f>AVERAGE_MODELS!A233</f>
        <v>43821.75</v>
      </c>
      <c r="D243" s="13">
        <f>AVERAGE_MODELS!G233</f>
        <v>4.8329792572763104</v>
      </c>
      <c r="E243" s="69">
        <f t="shared" si="38"/>
        <v>3.4150647219755332</v>
      </c>
      <c r="F243" s="70">
        <f>AVERAGE_MODELS!F233</f>
        <v>1.0542571544647217E-3</v>
      </c>
      <c r="G243" s="71">
        <f t="shared" si="41"/>
        <v>-1.4179145353007772</v>
      </c>
      <c r="H243" s="71">
        <f t="shared" si="44"/>
        <v>2.0709690193827761</v>
      </c>
      <c r="I243" s="64">
        <f t="shared" si="46"/>
        <v>1.4179145353007772</v>
      </c>
      <c r="J243" s="64">
        <f t="shared" si="45"/>
        <v>0</v>
      </c>
      <c r="K243" s="64">
        <f t="shared" si="39"/>
        <v>0</v>
      </c>
      <c r="L243" s="71"/>
      <c r="M243" s="71"/>
      <c r="N243" s="72">
        <v>0</v>
      </c>
      <c r="O243" s="72">
        <v>2.5</v>
      </c>
      <c r="P243" s="73"/>
      <c r="Q243" s="73"/>
    </row>
    <row r="244" spans="1:28" s="74" customFormat="1" x14ac:dyDescent="0.3">
      <c r="A244" s="67">
        <f t="shared" si="43"/>
        <v>38</v>
      </c>
      <c r="B244" s="67">
        <v>5</v>
      </c>
      <c r="C244" s="68">
        <f>AVERAGE_MODELS!A234</f>
        <v>43821.770833333336</v>
      </c>
      <c r="D244" s="13">
        <f>AVERAGE_MODELS!G234</f>
        <v>4.7465311220130006</v>
      </c>
      <c r="E244" s="69">
        <f t="shared" si="38"/>
        <v>3.4193871287386988</v>
      </c>
      <c r="F244" s="70">
        <f>AVERAGE_MODELS!F234</f>
        <v>0</v>
      </c>
      <c r="G244" s="71">
        <f t="shared" si="41"/>
        <v>-1.3271439932743019</v>
      </c>
      <c r="H244" s="71">
        <f t="shared" si="44"/>
        <v>1.4073970227456252</v>
      </c>
      <c r="I244" s="64">
        <f t="shared" si="46"/>
        <v>1.3271439932743019</v>
      </c>
      <c r="J244" s="64">
        <f t="shared" si="45"/>
        <v>0</v>
      </c>
      <c r="K244" s="64">
        <f t="shared" si="39"/>
        <v>0</v>
      </c>
      <c r="L244" s="71"/>
      <c r="M244" s="71"/>
      <c r="N244" s="72">
        <v>0</v>
      </c>
      <c r="O244" s="72">
        <v>2.5</v>
      </c>
      <c r="P244" s="73"/>
      <c r="Q244" s="73"/>
    </row>
    <row r="245" spans="1:28" s="74" customFormat="1" x14ac:dyDescent="0.3">
      <c r="A245" s="67">
        <f t="shared" si="43"/>
        <v>39</v>
      </c>
      <c r="B245" s="67">
        <v>5</v>
      </c>
      <c r="C245" s="68">
        <f>AVERAGE_MODELS!A235</f>
        <v>43821.791666666664</v>
      </c>
      <c r="D245" s="13">
        <f>AVERAGE_MODELS!G235</f>
        <v>4.457417721274096</v>
      </c>
      <c r="E245" s="69">
        <f t="shared" si="38"/>
        <v>3.4338427987756437</v>
      </c>
      <c r="F245" s="70">
        <f>AVERAGE_MODELS!F235</f>
        <v>0</v>
      </c>
      <c r="G245" s="71">
        <f t="shared" si="41"/>
        <v>-1.0235749224984523</v>
      </c>
      <c r="H245" s="71">
        <f t="shared" si="44"/>
        <v>0.89560956149639903</v>
      </c>
      <c r="I245" s="64">
        <f t="shared" si="46"/>
        <v>1.0235749224984523</v>
      </c>
      <c r="J245" s="64">
        <f t="shared" si="45"/>
        <v>0</v>
      </c>
      <c r="K245" s="64">
        <f t="shared" si="39"/>
        <v>0</v>
      </c>
      <c r="L245" s="71"/>
      <c r="M245" s="71"/>
      <c r="N245" s="72">
        <v>0</v>
      </c>
      <c r="O245" s="72">
        <v>2.5</v>
      </c>
      <c r="P245" s="73"/>
      <c r="Q245" s="73"/>
    </row>
    <row r="246" spans="1:28" s="74" customFormat="1" x14ac:dyDescent="0.3">
      <c r="A246" s="67">
        <f t="shared" si="43"/>
        <v>40</v>
      </c>
      <c r="B246" s="67">
        <v>5</v>
      </c>
      <c r="C246" s="68">
        <f>AVERAGE_MODELS!A236</f>
        <v>43821.8125</v>
      </c>
      <c r="D246" s="13">
        <f>AVERAGE_MODELS!G236</f>
        <v>4.2713077659252878</v>
      </c>
      <c r="E246" s="69">
        <f t="shared" si="38"/>
        <v>3.4431482965430846</v>
      </c>
      <c r="F246" s="70">
        <f>AVERAGE_MODELS!F236</f>
        <v>0</v>
      </c>
      <c r="G246" s="71">
        <f t="shared" si="41"/>
        <v>-0.82815946938220319</v>
      </c>
      <c r="H246" s="71">
        <f t="shared" si="44"/>
        <v>0.48152982680529743</v>
      </c>
      <c r="I246" s="64">
        <f t="shared" si="46"/>
        <v>0.82815946938220319</v>
      </c>
      <c r="J246" s="64">
        <f t="shared" si="45"/>
        <v>0</v>
      </c>
      <c r="K246" s="64">
        <f t="shared" si="39"/>
        <v>0</v>
      </c>
      <c r="L246" s="71"/>
      <c r="M246" s="71"/>
      <c r="N246" s="72">
        <v>0</v>
      </c>
      <c r="O246" s="72">
        <v>2.5</v>
      </c>
      <c r="P246" s="73"/>
      <c r="Q246" s="73"/>
    </row>
    <row r="247" spans="1:28" s="74" customFormat="1" x14ac:dyDescent="0.3">
      <c r="A247" s="75">
        <f t="shared" si="43"/>
        <v>41</v>
      </c>
      <c r="B247" s="75">
        <v>5</v>
      </c>
      <c r="C247" s="68">
        <f>AVERAGE_MODELS!A237</f>
        <v>43821.833333333336</v>
      </c>
      <c r="D247" s="13">
        <f>AVERAGE_MODELS!G237</f>
        <v>4.0186266693511108</v>
      </c>
      <c r="E247" s="76">
        <f t="shared" si="38"/>
        <v>3.4557823513717936</v>
      </c>
      <c r="F247" s="70">
        <f>AVERAGE_MODELS!F237</f>
        <v>1.099705696105957E-4</v>
      </c>
      <c r="G247" s="71">
        <f t="shared" si="41"/>
        <v>-0.56284431797931722</v>
      </c>
      <c r="H247" s="71">
        <f t="shared" si="44"/>
        <v>0.20010766781563882</v>
      </c>
      <c r="I247" s="64">
        <f t="shared" si="46"/>
        <v>0.56284431797931722</v>
      </c>
      <c r="J247" s="64">
        <f t="shared" si="45"/>
        <v>0</v>
      </c>
      <c r="K247" s="64">
        <f t="shared" si="39"/>
        <v>0</v>
      </c>
      <c r="L247" s="77"/>
      <c r="M247" s="77"/>
      <c r="N247" s="78">
        <v>0</v>
      </c>
      <c r="O247" s="78">
        <v>2.5</v>
      </c>
      <c r="P247" s="73"/>
      <c r="Q247" s="73"/>
    </row>
    <row r="248" spans="1:28" s="102" customFormat="1" ht="15" thickBot="1" x14ac:dyDescent="0.35">
      <c r="A248" s="94">
        <f t="shared" si="43"/>
        <v>42</v>
      </c>
      <c r="B248" s="94">
        <v>5</v>
      </c>
      <c r="C248" s="149">
        <f>AVERAGE_MODELS!A238</f>
        <v>43821.854166666664</v>
      </c>
      <c r="D248" s="146">
        <f>AVERAGE_MODELS!G238</f>
        <v>3.8637419242577429</v>
      </c>
      <c r="E248" s="95">
        <f t="shared" si="38"/>
        <v>3.4635265886264652</v>
      </c>
      <c r="F248" s="148">
        <f>AVERAGE_MODELS!F238</f>
        <v>0</v>
      </c>
      <c r="G248" s="96">
        <f t="shared" si="41"/>
        <v>-0.40021533563127765</v>
      </c>
      <c r="H248" s="96">
        <f t="shared" si="44"/>
        <v>0</v>
      </c>
      <c r="I248" s="88">
        <f t="shared" si="46"/>
        <v>0.40021533563127765</v>
      </c>
      <c r="J248" s="88">
        <f t="shared" si="45"/>
        <v>0</v>
      </c>
      <c r="K248" s="88">
        <f t="shared" si="39"/>
        <v>0</v>
      </c>
      <c r="L248" s="96"/>
      <c r="M248" s="96"/>
      <c r="N248" s="97">
        <v>0</v>
      </c>
      <c r="O248" s="97">
        <v>2.5</v>
      </c>
      <c r="P248" s="100"/>
      <c r="Q248" s="100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</row>
    <row r="249" spans="1:28" x14ac:dyDescent="0.3">
      <c r="A249" s="26">
        <f t="shared" si="43"/>
        <v>43</v>
      </c>
      <c r="B249" s="26">
        <v>5</v>
      </c>
      <c r="C249" s="21">
        <f>AVERAGE_MODELS!A239</f>
        <v>43821.875</v>
      </c>
      <c r="D249" s="140">
        <f>AVERAGE_MODELS!G239</f>
        <v>3.6111620981893311</v>
      </c>
      <c r="E249" s="22">
        <f t="shared" si="38"/>
        <v>3.6111620981893311</v>
      </c>
      <c r="F249" s="27">
        <f>AVERAGE_MODELS!F239</f>
        <v>1.6033649444580078E-5</v>
      </c>
      <c r="G249" s="42">
        <f t="shared" si="41"/>
        <v>0</v>
      </c>
      <c r="H249" s="42">
        <f t="shared" si="44"/>
        <v>0</v>
      </c>
      <c r="I249" s="31">
        <f t="shared" si="46"/>
        <v>0</v>
      </c>
      <c r="J249" s="28">
        <f t="shared" si="45"/>
        <v>0</v>
      </c>
      <c r="K249" s="28">
        <f t="shared" si="39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3">
      <c r="A250" s="24">
        <f t="shared" si="43"/>
        <v>44</v>
      </c>
      <c r="B250" s="24">
        <v>5</v>
      </c>
      <c r="C250" s="11">
        <f>AVERAGE_MODELS!A240</f>
        <v>43821.895833333336</v>
      </c>
      <c r="D250" s="13">
        <f>AVERAGE_MODELS!G240</f>
        <v>3.364560031937688</v>
      </c>
      <c r="E250" s="14">
        <f t="shared" si="38"/>
        <v>3.364560031937688</v>
      </c>
      <c r="F250" s="12">
        <f>AVERAGE_MODELS!F240</f>
        <v>1.71661376953125E-5</v>
      </c>
      <c r="G250" s="9">
        <f t="shared" si="41"/>
        <v>0</v>
      </c>
      <c r="H250" s="9">
        <f t="shared" si="44"/>
        <v>0</v>
      </c>
      <c r="I250" s="32">
        <f t="shared" si="46"/>
        <v>0</v>
      </c>
      <c r="J250" s="8">
        <f t="shared" si="45"/>
        <v>0</v>
      </c>
      <c r="K250" s="8">
        <f t="shared" si="39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4">
        <f t="shared" si="43"/>
        <v>45</v>
      </c>
      <c r="B251" s="24">
        <v>5</v>
      </c>
      <c r="C251" s="11">
        <f>AVERAGE_MODELS!A241</f>
        <v>43821.916666666664</v>
      </c>
      <c r="D251" s="13">
        <f>AVERAGE_MODELS!G241</f>
        <v>3.1271770286381222</v>
      </c>
      <c r="E251" s="14">
        <f t="shared" si="38"/>
        <v>3.1271770286381222</v>
      </c>
      <c r="F251" s="12">
        <f>AVERAGE_MODELS!F241</f>
        <v>9.9420547485351563E-5</v>
      </c>
      <c r="G251" s="9">
        <f t="shared" si="41"/>
        <v>0</v>
      </c>
      <c r="H251" s="9">
        <f t="shared" si="44"/>
        <v>0</v>
      </c>
      <c r="I251" s="32">
        <f t="shared" si="46"/>
        <v>0</v>
      </c>
      <c r="J251" s="8">
        <f t="shared" si="45"/>
        <v>0</v>
      </c>
      <c r="K251" s="8">
        <f t="shared" si="39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4">
        <f t="shared" si="43"/>
        <v>46</v>
      </c>
      <c r="B252" s="24">
        <v>5</v>
      </c>
      <c r="C252" s="11">
        <f>AVERAGE_MODELS!A242</f>
        <v>43821.9375</v>
      </c>
      <c r="D252" s="13">
        <f>AVERAGE_MODELS!G242</f>
        <v>2.808745497956235</v>
      </c>
      <c r="E252" s="14">
        <f t="shared" si="38"/>
        <v>2.808745497956235</v>
      </c>
      <c r="F252" s="12">
        <f>AVERAGE_MODELS!F242</f>
        <v>0</v>
      </c>
      <c r="G252" s="9">
        <f t="shared" si="41"/>
        <v>0</v>
      </c>
      <c r="H252" s="9">
        <f t="shared" si="44"/>
        <v>0</v>
      </c>
      <c r="I252" s="32">
        <f t="shared" si="46"/>
        <v>0</v>
      </c>
      <c r="J252" s="8">
        <f t="shared" si="45"/>
        <v>0</v>
      </c>
      <c r="K252" s="8">
        <f t="shared" si="39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5">
        <f t="shared" si="43"/>
        <v>47</v>
      </c>
      <c r="B253" s="25">
        <v>5</v>
      </c>
      <c r="C253" s="11">
        <f>AVERAGE_MODELS!A243</f>
        <v>43821.958333333336</v>
      </c>
      <c r="D253" s="13">
        <f>AVERAGE_MODELS!G243</f>
        <v>2.5265589427610977</v>
      </c>
      <c r="E253" s="18">
        <f t="shared" si="38"/>
        <v>2.5265589427610977</v>
      </c>
      <c r="F253" s="12">
        <f>AVERAGE_MODELS!F243</f>
        <v>2.810359001159668E-5</v>
      </c>
      <c r="G253" s="43">
        <f t="shared" si="41"/>
        <v>0</v>
      </c>
      <c r="H253" s="43">
        <f t="shared" si="44"/>
        <v>0</v>
      </c>
      <c r="I253" s="32">
        <f t="shared" si="46"/>
        <v>0</v>
      </c>
      <c r="J253" s="8">
        <f t="shared" si="45"/>
        <v>0</v>
      </c>
      <c r="K253" s="29">
        <f t="shared" si="39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22" customFormat="1" ht="15" thickBot="1" x14ac:dyDescent="0.35">
      <c r="A254" s="111">
        <f t="shared" si="43"/>
        <v>48</v>
      </c>
      <c r="B254" s="111">
        <v>5</v>
      </c>
      <c r="C254" s="112">
        <f>AVERAGE_MODELS!A244</f>
        <v>43821.979166666664</v>
      </c>
      <c r="D254" s="113">
        <f>AVERAGE_MODELS!G244</f>
        <v>2.3915154288476144</v>
      </c>
      <c r="E254" s="114">
        <f t="shared" si="38"/>
        <v>2.3915154288476144</v>
      </c>
      <c r="F254" s="115">
        <f>AVERAGE_MODELS!F244</f>
        <v>6.6161155700683594E-6</v>
      </c>
      <c r="G254" s="116">
        <f t="shared" si="41"/>
        <v>0</v>
      </c>
      <c r="H254" s="116">
        <f t="shared" si="44"/>
        <v>0</v>
      </c>
      <c r="I254" s="117">
        <f t="shared" si="46"/>
        <v>0</v>
      </c>
      <c r="J254" s="118">
        <f t="shared" si="45"/>
        <v>0</v>
      </c>
      <c r="K254" s="118">
        <f t="shared" si="39"/>
        <v>0</v>
      </c>
      <c r="L254" s="123"/>
      <c r="M254" s="123"/>
      <c r="N254" s="119">
        <v>0</v>
      </c>
      <c r="O254" s="119">
        <v>0</v>
      </c>
      <c r="P254" s="131"/>
      <c r="Q254" s="131"/>
    </row>
    <row r="255" spans="1:28" s="165" customFormat="1" x14ac:dyDescent="0.3">
      <c r="A255" s="159">
        <v>1</v>
      </c>
      <c r="B255" s="159">
        <v>6</v>
      </c>
      <c r="C255" s="166">
        <f>AVERAGE_MODELS!A245</f>
        <v>43822</v>
      </c>
      <c r="D255" s="167">
        <f>AVERAGE_MODELS!G245</f>
        <v>2.5945919856768063</v>
      </c>
      <c r="E255" s="160">
        <f t="shared" si="38"/>
        <v>2.5945919856768063</v>
      </c>
      <c r="F255" s="168">
        <f>AVERAGE_MODELS!F245</f>
        <v>0</v>
      </c>
      <c r="G255" s="161">
        <f t="shared" si="41"/>
        <v>0</v>
      </c>
      <c r="H255" s="161">
        <v>0</v>
      </c>
      <c r="I255" s="162">
        <f t="shared" si="46"/>
        <v>0</v>
      </c>
      <c r="J255" s="162">
        <f t="shared" si="45"/>
        <v>0</v>
      </c>
      <c r="K255" s="162">
        <f t="shared" si="39"/>
        <v>0</v>
      </c>
      <c r="L255" s="162">
        <f t="shared" ref="L255:L285" si="47">MIN(J255,F255)</f>
        <v>0</v>
      </c>
      <c r="M255" s="162">
        <f>J255-L255</f>
        <v>0</v>
      </c>
      <c r="N255" s="163">
        <v>-2.5</v>
      </c>
      <c r="O255" s="163">
        <v>0</v>
      </c>
      <c r="P255" s="164"/>
      <c r="Q255" s="164"/>
    </row>
    <row r="256" spans="1:28" x14ac:dyDescent="0.3">
      <c r="A256" s="24">
        <f>A255+1</f>
        <v>2</v>
      </c>
      <c r="B256" s="24">
        <v>6</v>
      </c>
      <c r="C256" s="11">
        <f>AVERAGE_MODELS!A246</f>
        <v>43822.020833333336</v>
      </c>
      <c r="D256" s="13">
        <f>AVERAGE_MODELS!G246</f>
        <v>2.515364413384066</v>
      </c>
      <c r="E256" s="14">
        <f t="shared" si="38"/>
        <v>2.515364413384066</v>
      </c>
      <c r="F256" s="12">
        <f>AVERAGE_MODELS!F246</f>
        <v>0</v>
      </c>
      <c r="G256" s="9">
        <f t="shared" si="41"/>
        <v>0</v>
      </c>
      <c r="H256" s="9">
        <f t="shared" si="44"/>
        <v>0</v>
      </c>
      <c r="I256" s="32">
        <f t="shared" si="46"/>
        <v>0</v>
      </c>
      <c r="J256" s="8">
        <f t="shared" si="45"/>
        <v>0</v>
      </c>
      <c r="K256" s="8">
        <f t="shared" si="39"/>
        <v>0</v>
      </c>
      <c r="L256" s="8">
        <f t="shared" si="47"/>
        <v>0</v>
      </c>
      <c r="M256" s="8">
        <f t="shared" ref="M256:M285" si="48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4">
        <f t="shared" ref="A257:A302" si="49">A256+1</f>
        <v>3</v>
      </c>
      <c r="B257" s="24">
        <v>6</v>
      </c>
      <c r="C257" s="11">
        <f>AVERAGE_MODELS!A247</f>
        <v>43822.041666666664</v>
      </c>
      <c r="D257" s="13">
        <f>AVERAGE_MODELS!G247</f>
        <v>2.3156933799061803</v>
      </c>
      <c r="E257" s="14">
        <f t="shared" si="38"/>
        <v>2.3156933799061803</v>
      </c>
      <c r="F257" s="12">
        <f>AVERAGE_MODELS!F247</f>
        <v>0</v>
      </c>
      <c r="G257" s="9">
        <f t="shared" si="41"/>
        <v>0</v>
      </c>
      <c r="H257" s="9">
        <f t="shared" si="44"/>
        <v>0</v>
      </c>
      <c r="I257" s="32">
        <f t="shared" si="46"/>
        <v>0</v>
      </c>
      <c r="J257" s="8">
        <f t="shared" si="45"/>
        <v>0</v>
      </c>
      <c r="K257" s="8">
        <f t="shared" si="39"/>
        <v>0</v>
      </c>
      <c r="L257" s="8">
        <f t="shared" si="47"/>
        <v>0</v>
      </c>
      <c r="M257" s="8">
        <f t="shared" si="48"/>
        <v>0</v>
      </c>
      <c r="N257" s="7">
        <v>-2.5</v>
      </c>
      <c r="O257" s="7">
        <v>0</v>
      </c>
      <c r="P257" s="1"/>
      <c r="Q257" s="1"/>
    </row>
    <row r="258" spans="1:17" x14ac:dyDescent="0.3">
      <c r="A258" s="24">
        <f t="shared" si="49"/>
        <v>4</v>
      </c>
      <c r="B258" s="24">
        <v>6</v>
      </c>
      <c r="C258" s="11">
        <f>AVERAGE_MODELS!A248</f>
        <v>43822.0625</v>
      </c>
      <c r="D258" s="13">
        <f>AVERAGE_MODELS!G248</f>
        <v>2.2408386011192407</v>
      </c>
      <c r="E258" s="14">
        <f t="shared" si="38"/>
        <v>2.2408386011192407</v>
      </c>
      <c r="F258" s="12">
        <f>AVERAGE_MODELS!F248</f>
        <v>0</v>
      </c>
      <c r="G258" s="9">
        <f t="shared" si="41"/>
        <v>0</v>
      </c>
      <c r="H258" s="9">
        <f t="shared" si="44"/>
        <v>0</v>
      </c>
      <c r="I258" s="32">
        <f t="shared" si="46"/>
        <v>0</v>
      </c>
      <c r="J258" s="8">
        <f t="shared" si="45"/>
        <v>0</v>
      </c>
      <c r="K258" s="8">
        <f t="shared" si="39"/>
        <v>0</v>
      </c>
      <c r="L258" s="8">
        <f t="shared" si="47"/>
        <v>0</v>
      </c>
      <c r="M258" s="8">
        <f t="shared" si="48"/>
        <v>0</v>
      </c>
      <c r="N258" s="7">
        <v>-2.5</v>
      </c>
      <c r="O258" s="7">
        <v>0</v>
      </c>
      <c r="P258" s="1"/>
      <c r="Q258" s="1"/>
    </row>
    <row r="259" spans="1:17" x14ac:dyDescent="0.3">
      <c r="A259" s="24">
        <f t="shared" si="49"/>
        <v>5</v>
      </c>
      <c r="B259" s="24">
        <v>6</v>
      </c>
      <c r="C259" s="11">
        <f>AVERAGE_MODELS!A249</f>
        <v>43822.083333333336</v>
      </c>
      <c r="D259" s="13">
        <f>AVERAGE_MODELS!G249</f>
        <v>2.1944711528441756</v>
      </c>
      <c r="E259" s="14">
        <f t="shared" si="38"/>
        <v>2.1944711528441756</v>
      </c>
      <c r="F259" s="12">
        <f>AVERAGE_MODELS!F249</f>
        <v>0</v>
      </c>
      <c r="G259" s="9">
        <f t="shared" si="41"/>
        <v>0</v>
      </c>
      <c r="H259" s="9">
        <f t="shared" si="44"/>
        <v>0</v>
      </c>
      <c r="I259" s="32">
        <f t="shared" si="46"/>
        <v>0</v>
      </c>
      <c r="J259" s="8">
        <f t="shared" si="45"/>
        <v>0</v>
      </c>
      <c r="K259" s="8">
        <f t="shared" si="39"/>
        <v>0</v>
      </c>
      <c r="L259" s="8">
        <f t="shared" si="47"/>
        <v>0</v>
      </c>
      <c r="M259" s="8">
        <f t="shared" si="48"/>
        <v>0</v>
      </c>
      <c r="N259" s="7">
        <v>-2.5</v>
      </c>
      <c r="O259" s="7">
        <v>0</v>
      </c>
      <c r="P259" s="1"/>
      <c r="Q259" s="1"/>
    </row>
    <row r="260" spans="1:17" x14ac:dyDescent="0.3">
      <c r="A260" s="24">
        <f t="shared" si="49"/>
        <v>6</v>
      </c>
      <c r="B260" s="24">
        <v>6</v>
      </c>
      <c r="C260" s="11">
        <f>AVERAGE_MODELS!A250</f>
        <v>43822.104166666664</v>
      </c>
      <c r="D260" s="13">
        <f>AVERAGE_MODELS!G250</f>
        <v>2.147727149311089</v>
      </c>
      <c r="E260" s="14">
        <f t="shared" si="38"/>
        <v>2.147727149311089</v>
      </c>
      <c r="F260" s="12">
        <f>AVERAGE_MODELS!F250</f>
        <v>0</v>
      </c>
      <c r="G260" s="9">
        <f t="shared" si="41"/>
        <v>0</v>
      </c>
      <c r="H260" s="9">
        <f t="shared" si="44"/>
        <v>0</v>
      </c>
      <c r="I260" s="32">
        <f t="shared" si="46"/>
        <v>0</v>
      </c>
      <c r="J260" s="8">
        <f t="shared" si="45"/>
        <v>0</v>
      </c>
      <c r="K260" s="8">
        <f t="shared" si="39"/>
        <v>0</v>
      </c>
      <c r="L260" s="8">
        <f t="shared" si="47"/>
        <v>0</v>
      </c>
      <c r="M260" s="8">
        <f t="shared" si="48"/>
        <v>0</v>
      </c>
      <c r="N260" s="7">
        <v>-2.5</v>
      </c>
      <c r="O260" s="7">
        <v>0</v>
      </c>
      <c r="P260" s="1"/>
      <c r="Q260" s="1"/>
    </row>
    <row r="261" spans="1:17" x14ac:dyDescent="0.3">
      <c r="A261" s="24">
        <f t="shared" si="49"/>
        <v>7</v>
      </c>
      <c r="B261" s="24">
        <v>6</v>
      </c>
      <c r="C261" s="11">
        <f>AVERAGE_MODELS!A251</f>
        <v>43822.125</v>
      </c>
      <c r="D261" s="13">
        <f>AVERAGE_MODELS!G251</f>
        <v>2.0384335281524968</v>
      </c>
      <c r="E261" s="14">
        <f t="shared" si="38"/>
        <v>2.0384335281524968</v>
      </c>
      <c r="F261" s="12">
        <f>AVERAGE_MODELS!F251</f>
        <v>0</v>
      </c>
      <c r="G261" s="9">
        <f t="shared" si="41"/>
        <v>0</v>
      </c>
      <c r="H261" s="9">
        <f t="shared" si="44"/>
        <v>0</v>
      </c>
      <c r="I261" s="32">
        <f t="shared" si="46"/>
        <v>0</v>
      </c>
      <c r="J261" s="8">
        <f t="shared" si="45"/>
        <v>0</v>
      </c>
      <c r="K261" s="8">
        <f t="shared" si="39"/>
        <v>0</v>
      </c>
      <c r="L261" s="8">
        <f t="shared" si="47"/>
        <v>0</v>
      </c>
      <c r="M261" s="8">
        <f t="shared" si="48"/>
        <v>0</v>
      </c>
      <c r="N261" s="7">
        <v>-2.5</v>
      </c>
      <c r="O261" s="7">
        <v>0</v>
      </c>
      <c r="P261" s="1"/>
      <c r="Q261" s="1"/>
    </row>
    <row r="262" spans="1:17" x14ac:dyDescent="0.3">
      <c r="A262" s="24">
        <f t="shared" si="49"/>
        <v>8</v>
      </c>
      <c r="B262" s="24">
        <v>6</v>
      </c>
      <c r="C262" s="11">
        <f>AVERAGE_MODELS!A252</f>
        <v>43822.145833333336</v>
      </c>
      <c r="D262" s="13">
        <f>AVERAGE_MODELS!G252</f>
        <v>2.0054312956625657</v>
      </c>
      <c r="E262" s="14">
        <f t="shared" si="38"/>
        <v>2.0054312956625657</v>
      </c>
      <c r="F262" s="12">
        <f>AVERAGE_MODELS!F252</f>
        <v>0</v>
      </c>
      <c r="G262" s="9">
        <f t="shared" si="41"/>
        <v>0</v>
      </c>
      <c r="H262" s="9">
        <f t="shared" si="44"/>
        <v>0</v>
      </c>
      <c r="I262" s="32">
        <f t="shared" si="46"/>
        <v>0</v>
      </c>
      <c r="J262" s="8">
        <f t="shared" si="45"/>
        <v>0</v>
      </c>
      <c r="K262" s="8">
        <f t="shared" si="39"/>
        <v>0</v>
      </c>
      <c r="L262" s="8">
        <f t="shared" si="47"/>
        <v>0</v>
      </c>
      <c r="M262" s="8">
        <f t="shared" si="48"/>
        <v>0</v>
      </c>
      <c r="N262" s="7">
        <v>-2.5</v>
      </c>
      <c r="O262" s="7">
        <v>0</v>
      </c>
      <c r="P262" s="1"/>
      <c r="Q262" s="1"/>
    </row>
    <row r="263" spans="1:17" x14ac:dyDescent="0.3">
      <c r="A263" s="24">
        <f t="shared" si="49"/>
        <v>9</v>
      </c>
      <c r="B263" s="24">
        <v>6</v>
      </c>
      <c r="C263" s="11">
        <f>AVERAGE_MODELS!A253</f>
        <v>43822.166666666664</v>
      </c>
      <c r="D263" s="13">
        <f>AVERAGE_MODELS!G253</f>
        <v>1.9352672255043977</v>
      </c>
      <c r="E263" s="14">
        <f t="shared" si="38"/>
        <v>1.9352672255043977</v>
      </c>
      <c r="F263" s="12">
        <f>AVERAGE_MODELS!F253</f>
        <v>0</v>
      </c>
      <c r="G263" s="9">
        <f t="shared" si="41"/>
        <v>0</v>
      </c>
      <c r="H263" s="9">
        <f t="shared" si="44"/>
        <v>0</v>
      </c>
      <c r="I263" s="32">
        <f t="shared" si="46"/>
        <v>0</v>
      </c>
      <c r="J263" s="8">
        <f t="shared" si="45"/>
        <v>0</v>
      </c>
      <c r="K263" s="8">
        <f t="shared" si="39"/>
        <v>0</v>
      </c>
      <c r="L263" s="8">
        <f t="shared" si="47"/>
        <v>0</v>
      </c>
      <c r="M263" s="8">
        <f t="shared" si="48"/>
        <v>0</v>
      </c>
      <c r="N263" s="7">
        <v>-2.5</v>
      </c>
      <c r="O263" s="7">
        <v>0</v>
      </c>
      <c r="P263" s="1"/>
      <c r="Q263" s="1"/>
    </row>
    <row r="264" spans="1:17" x14ac:dyDescent="0.3">
      <c r="A264" s="24">
        <f t="shared" si="49"/>
        <v>10</v>
      </c>
      <c r="B264" s="24">
        <v>6</v>
      </c>
      <c r="C264" s="11">
        <f>AVERAGE_MODELS!A254</f>
        <v>43822.1875</v>
      </c>
      <c r="D264" s="13">
        <f>AVERAGE_MODELS!G254</f>
        <v>1.918096604040721</v>
      </c>
      <c r="E264" s="14">
        <f t="shared" si="38"/>
        <v>1.918096604040721</v>
      </c>
      <c r="F264" s="12">
        <f>AVERAGE_MODELS!F254</f>
        <v>0</v>
      </c>
      <c r="G264" s="9">
        <f t="shared" si="41"/>
        <v>0</v>
      </c>
      <c r="H264" s="9">
        <f t="shared" si="44"/>
        <v>0</v>
      </c>
      <c r="I264" s="32">
        <f t="shared" si="46"/>
        <v>0</v>
      </c>
      <c r="J264" s="8">
        <f t="shared" si="45"/>
        <v>0</v>
      </c>
      <c r="K264" s="8">
        <f t="shared" si="39"/>
        <v>0</v>
      </c>
      <c r="L264" s="8">
        <f t="shared" si="47"/>
        <v>0</v>
      </c>
      <c r="M264" s="8">
        <f t="shared" si="48"/>
        <v>0</v>
      </c>
      <c r="N264" s="7">
        <v>-2.5</v>
      </c>
      <c r="O264" s="7">
        <v>0</v>
      </c>
      <c r="P264" s="1"/>
      <c r="Q264" s="1"/>
    </row>
    <row r="265" spans="1:17" x14ac:dyDescent="0.3">
      <c r="A265" s="24">
        <f t="shared" si="49"/>
        <v>11</v>
      </c>
      <c r="B265" s="24">
        <v>6</v>
      </c>
      <c r="C265" s="11">
        <f>AVERAGE_MODELS!A255</f>
        <v>43822.208333333336</v>
      </c>
      <c r="D265" s="13">
        <f>AVERAGE_MODELS!G255</f>
        <v>2.0357593824409292</v>
      </c>
      <c r="E265" s="14">
        <f t="shared" si="38"/>
        <v>2.0357593824409292</v>
      </c>
      <c r="F265" s="12">
        <f>AVERAGE_MODELS!F255</f>
        <v>0</v>
      </c>
      <c r="G265" s="9">
        <f t="shared" si="41"/>
        <v>0</v>
      </c>
      <c r="H265" s="9">
        <f t="shared" si="44"/>
        <v>0</v>
      </c>
      <c r="I265" s="32">
        <f t="shared" si="46"/>
        <v>0</v>
      </c>
      <c r="J265" s="8">
        <f t="shared" si="45"/>
        <v>0</v>
      </c>
      <c r="K265" s="8">
        <f t="shared" si="39"/>
        <v>0</v>
      </c>
      <c r="L265" s="8">
        <f t="shared" si="47"/>
        <v>0</v>
      </c>
      <c r="M265" s="8">
        <f t="shared" si="48"/>
        <v>0</v>
      </c>
      <c r="N265" s="7">
        <v>-2.5</v>
      </c>
      <c r="O265" s="7">
        <v>0</v>
      </c>
      <c r="P265" s="1"/>
      <c r="Q265" s="1"/>
    </row>
    <row r="266" spans="1:17" x14ac:dyDescent="0.3">
      <c r="A266" s="24">
        <f t="shared" si="49"/>
        <v>12</v>
      </c>
      <c r="B266" s="24">
        <v>6</v>
      </c>
      <c r="C266" s="11">
        <f>AVERAGE_MODELS!A256</f>
        <v>43822.229166666664</v>
      </c>
      <c r="D266" s="13">
        <f>AVERAGE_MODELS!G256</f>
        <v>2.1312864632311057</v>
      </c>
      <c r="E266" s="14">
        <f t="shared" si="38"/>
        <v>2.1312864632311057</v>
      </c>
      <c r="F266" s="12">
        <f>AVERAGE_MODELS!F256</f>
        <v>0</v>
      </c>
      <c r="G266" s="9">
        <f t="shared" si="41"/>
        <v>0</v>
      </c>
      <c r="H266" s="9">
        <f t="shared" si="44"/>
        <v>0</v>
      </c>
      <c r="I266" s="32">
        <f t="shared" si="46"/>
        <v>0</v>
      </c>
      <c r="J266" s="8">
        <f t="shared" si="45"/>
        <v>0</v>
      </c>
      <c r="K266" s="8">
        <f t="shared" si="39"/>
        <v>0</v>
      </c>
      <c r="L266" s="8">
        <f t="shared" si="47"/>
        <v>0</v>
      </c>
      <c r="M266" s="8">
        <f t="shared" si="48"/>
        <v>0</v>
      </c>
      <c r="N266" s="7">
        <v>-2.5</v>
      </c>
      <c r="O266" s="7">
        <v>0</v>
      </c>
      <c r="P266" s="1"/>
      <c r="Q266" s="1"/>
    </row>
    <row r="267" spans="1:17" x14ac:dyDescent="0.3">
      <c r="A267" s="24">
        <f t="shared" si="49"/>
        <v>13</v>
      </c>
      <c r="B267" s="24">
        <v>6</v>
      </c>
      <c r="C267" s="11">
        <f>AVERAGE_MODELS!A257</f>
        <v>43822.25</v>
      </c>
      <c r="D267" s="13">
        <f>AVERAGE_MODELS!G257</f>
        <v>2.5853889203272455</v>
      </c>
      <c r="E267" s="14">
        <f t="shared" si="38"/>
        <v>2.5853889203272455</v>
      </c>
      <c r="F267" s="12">
        <f>AVERAGE_MODELS!F257</f>
        <v>0</v>
      </c>
      <c r="G267" s="9">
        <f t="shared" si="41"/>
        <v>0</v>
      </c>
      <c r="H267" s="9">
        <f t="shared" si="44"/>
        <v>0</v>
      </c>
      <c r="I267" s="32">
        <f t="shared" si="46"/>
        <v>0</v>
      </c>
      <c r="J267" s="8">
        <f t="shared" si="45"/>
        <v>0</v>
      </c>
      <c r="K267" s="8">
        <f t="shared" si="39"/>
        <v>0</v>
      </c>
      <c r="L267" s="8">
        <f t="shared" si="47"/>
        <v>0</v>
      </c>
      <c r="M267" s="8">
        <f t="shared" si="48"/>
        <v>0</v>
      </c>
      <c r="N267" s="7">
        <v>-2.5</v>
      </c>
      <c r="O267" s="7">
        <v>0</v>
      </c>
      <c r="P267" s="1"/>
      <c r="Q267" s="1"/>
    </row>
    <row r="268" spans="1:17" x14ac:dyDescent="0.3">
      <c r="A268" s="24">
        <f t="shared" si="49"/>
        <v>14</v>
      </c>
      <c r="B268" s="24">
        <v>6</v>
      </c>
      <c r="C268" s="11">
        <f>AVERAGE_MODELS!A258</f>
        <v>43822.270833333336</v>
      </c>
      <c r="D268" s="13">
        <f>AVERAGE_MODELS!G258</f>
        <v>2.9139158010292023</v>
      </c>
      <c r="E268" s="14">
        <f t="shared" si="38"/>
        <v>2.9139158010292023</v>
      </c>
      <c r="F268" s="12">
        <f>AVERAGE_MODELS!F258</f>
        <v>0</v>
      </c>
      <c r="G268" s="9">
        <f t="shared" si="41"/>
        <v>0</v>
      </c>
      <c r="H268" s="9">
        <f t="shared" si="44"/>
        <v>0</v>
      </c>
      <c r="I268" s="32">
        <f t="shared" si="46"/>
        <v>0</v>
      </c>
      <c r="J268" s="8">
        <f t="shared" si="45"/>
        <v>0</v>
      </c>
      <c r="K268" s="8">
        <f t="shared" si="39"/>
        <v>0</v>
      </c>
      <c r="L268" s="8">
        <f t="shared" si="47"/>
        <v>0</v>
      </c>
      <c r="M268" s="8">
        <f t="shared" si="48"/>
        <v>0</v>
      </c>
      <c r="N268" s="7">
        <v>-2.5</v>
      </c>
      <c r="O268" s="7">
        <v>0</v>
      </c>
      <c r="P268" s="1"/>
      <c r="Q268" s="1"/>
    </row>
    <row r="269" spans="1:17" x14ac:dyDescent="0.3">
      <c r="A269" s="24">
        <f t="shared" si="49"/>
        <v>15</v>
      </c>
      <c r="B269" s="24">
        <v>6</v>
      </c>
      <c r="C269" s="11">
        <f>AVERAGE_MODELS!A259</f>
        <v>43822.291666666664</v>
      </c>
      <c r="D269" s="13">
        <f>AVERAGE_MODELS!G259</f>
        <v>3.2412085586489443</v>
      </c>
      <c r="E269" s="14">
        <f t="shared" si="38"/>
        <v>3.2412085586489443</v>
      </c>
      <c r="F269" s="12">
        <f>AVERAGE_MODELS!F259</f>
        <v>0</v>
      </c>
      <c r="G269" s="9">
        <f t="shared" si="41"/>
        <v>0</v>
      </c>
      <c r="H269" s="9">
        <f t="shared" si="44"/>
        <v>0</v>
      </c>
      <c r="I269" s="32">
        <f t="shared" si="46"/>
        <v>0</v>
      </c>
      <c r="J269" s="8">
        <f t="shared" si="45"/>
        <v>0</v>
      </c>
      <c r="K269" s="8">
        <f t="shared" si="39"/>
        <v>0</v>
      </c>
      <c r="L269" s="8">
        <f t="shared" si="47"/>
        <v>0</v>
      </c>
      <c r="M269" s="8">
        <f t="shared" si="48"/>
        <v>0</v>
      </c>
      <c r="N269" s="7">
        <v>-2.5</v>
      </c>
      <c r="O269" s="7">
        <v>0</v>
      </c>
      <c r="P269" s="1"/>
      <c r="Q269" s="1"/>
    </row>
    <row r="270" spans="1:17" x14ac:dyDescent="0.3">
      <c r="A270" s="24">
        <f t="shared" si="49"/>
        <v>16</v>
      </c>
      <c r="B270" s="24">
        <v>6</v>
      </c>
      <c r="C270" s="11">
        <f>AVERAGE_MODELS!A260</f>
        <v>43822.3125</v>
      </c>
      <c r="D270" s="13">
        <f>AVERAGE_MODELS!G260</f>
        <v>3.5254983089171015</v>
      </c>
      <c r="E270" s="14">
        <f t="shared" si="38"/>
        <v>3.5306488493881782</v>
      </c>
      <c r="F270" s="12">
        <f>AVERAGE_MODELS!F260</f>
        <v>3.2393336296081543E-3</v>
      </c>
      <c r="G270" s="9">
        <f t="shared" si="41"/>
        <v>5.150540471076966E-3</v>
      </c>
      <c r="H270" s="9">
        <f t="shared" si="44"/>
        <v>2.575270235538483E-3</v>
      </c>
      <c r="I270" s="32">
        <f t="shared" si="46"/>
        <v>0</v>
      </c>
      <c r="J270" s="8">
        <f t="shared" si="45"/>
        <v>-5.150540471076966E-3</v>
      </c>
      <c r="K270" s="8">
        <f t="shared" si="39"/>
        <v>0</v>
      </c>
      <c r="L270" s="8">
        <f t="shared" si="47"/>
        <v>-5.150540471076966E-3</v>
      </c>
      <c r="M270" s="8">
        <f t="shared" si="48"/>
        <v>0</v>
      </c>
      <c r="N270" s="7">
        <v>-2.5</v>
      </c>
      <c r="O270" s="7">
        <v>0</v>
      </c>
      <c r="P270" s="1"/>
      <c r="Q270" s="1"/>
    </row>
    <row r="271" spans="1:17" x14ac:dyDescent="0.3">
      <c r="A271" s="24">
        <f t="shared" si="49"/>
        <v>17</v>
      </c>
      <c r="B271" s="24">
        <v>6</v>
      </c>
      <c r="C271" s="11">
        <f>AVERAGE_MODELS!A261</f>
        <v>43822.333333333336</v>
      </c>
      <c r="D271" s="13">
        <f>AVERAGE_MODELS!G261</f>
        <v>3.6822175408955671</v>
      </c>
      <c r="E271" s="14">
        <f t="shared" ref="E271:E334" si="50">D271-J271-I271</f>
        <v>3.6930227962150788</v>
      </c>
      <c r="F271" s="12">
        <f>AVERAGE_MODELS!F261</f>
        <v>6.795758062586095E-3</v>
      </c>
      <c r="G271" s="9">
        <f t="shared" si="41"/>
        <v>1.0805255319511892E-2</v>
      </c>
      <c r="H271" s="9">
        <f t="shared" si="44"/>
        <v>7.97789789529443E-3</v>
      </c>
      <c r="I271" s="32">
        <f t="shared" si="46"/>
        <v>0</v>
      </c>
      <c r="J271" s="8">
        <f t="shared" si="45"/>
        <v>-1.0805255319511892E-2</v>
      </c>
      <c r="K271" s="8">
        <f t="shared" ref="K271:K332" si="51">IF(A271&lt;&gt;31,0,-2*((6-H270+((J271*0.5)))))</f>
        <v>0</v>
      </c>
      <c r="L271" s="8">
        <f t="shared" si="47"/>
        <v>-1.0805255319511892E-2</v>
      </c>
      <c r="M271" s="8">
        <f t="shared" si="48"/>
        <v>0</v>
      </c>
      <c r="N271" s="7">
        <v>-2.5</v>
      </c>
      <c r="O271" s="7">
        <v>0</v>
      </c>
      <c r="P271" s="1"/>
      <c r="Q271" s="1"/>
    </row>
    <row r="272" spans="1:17" x14ac:dyDescent="0.3">
      <c r="A272" s="24">
        <f t="shared" si="49"/>
        <v>18</v>
      </c>
      <c r="B272" s="24">
        <v>6</v>
      </c>
      <c r="C272" s="11">
        <f>AVERAGE_MODELS!A262</f>
        <v>43822.354166666664</v>
      </c>
      <c r="D272" s="13">
        <f>AVERAGE_MODELS!G262</f>
        <v>3.8054441134013448</v>
      </c>
      <c r="E272" s="14">
        <f t="shared" si="50"/>
        <v>3.8904614854730877</v>
      </c>
      <c r="F272" s="12">
        <f>AVERAGE_MODELS!F262</f>
        <v>5.3470045328140259E-2</v>
      </c>
      <c r="G272" s="9">
        <f t="shared" ref="G272:G335" si="52">-SUM(I272,J272,K272)</f>
        <v>8.5017372071743022E-2</v>
      </c>
      <c r="H272" s="9">
        <f t="shared" si="44"/>
        <v>5.0486583931165938E-2</v>
      </c>
      <c r="I272" s="32">
        <f t="shared" si="46"/>
        <v>0</v>
      </c>
      <c r="J272" s="8">
        <f t="shared" si="45"/>
        <v>-8.5017372071743022E-2</v>
      </c>
      <c r="K272" s="8">
        <f t="shared" si="51"/>
        <v>0</v>
      </c>
      <c r="L272" s="8">
        <f t="shared" si="47"/>
        <v>-8.5017372071743022E-2</v>
      </c>
      <c r="M272" s="8">
        <f t="shared" si="48"/>
        <v>0</v>
      </c>
      <c r="N272" s="7">
        <v>-2.5</v>
      </c>
      <c r="O272" s="7">
        <v>0</v>
      </c>
      <c r="P272" s="1"/>
      <c r="Q272" s="1"/>
    </row>
    <row r="273" spans="1:28" x14ac:dyDescent="0.3">
      <c r="A273" s="24">
        <f t="shared" si="49"/>
        <v>19</v>
      </c>
      <c r="B273" s="24">
        <v>6</v>
      </c>
      <c r="C273" s="11">
        <f>AVERAGE_MODELS!A263</f>
        <v>43822.375</v>
      </c>
      <c r="D273" s="13">
        <f>AVERAGE_MODELS!G263</f>
        <v>3.9429400224439135</v>
      </c>
      <c r="E273" s="14">
        <f t="shared" si="50"/>
        <v>4.262829546895448</v>
      </c>
      <c r="F273" s="12">
        <f>AVERAGE_MODELS!F263</f>
        <v>0.20118838015819804</v>
      </c>
      <c r="G273" s="9">
        <f t="shared" si="52"/>
        <v>0.3198895244515349</v>
      </c>
      <c r="H273" s="9">
        <f t="shared" ref="H273:H336" si="53">H272+((G273*0.5))</f>
        <v>0.21043134615693337</v>
      </c>
      <c r="I273" s="32">
        <f t="shared" si="46"/>
        <v>0</v>
      </c>
      <c r="J273" s="8">
        <f t="shared" si="45"/>
        <v>-0.3198895244515349</v>
      </c>
      <c r="K273" s="8">
        <f t="shared" si="51"/>
        <v>0</v>
      </c>
      <c r="L273" s="8">
        <f t="shared" si="47"/>
        <v>-0.3198895244515349</v>
      </c>
      <c r="M273" s="8">
        <f t="shared" si="48"/>
        <v>0</v>
      </c>
      <c r="N273" s="7">
        <v>-2.5</v>
      </c>
      <c r="O273" s="7">
        <v>0</v>
      </c>
      <c r="P273" s="1"/>
      <c r="Q273" s="1"/>
    </row>
    <row r="274" spans="1:28" x14ac:dyDescent="0.3">
      <c r="A274" s="24">
        <f t="shared" si="49"/>
        <v>20</v>
      </c>
      <c r="B274" s="24">
        <v>6</v>
      </c>
      <c r="C274" s="11">
        <f>AVERAGE_MODELS!A264</f>
        <v>43822.395833333336</v>
      </c>
      <c r="D274" s="13">
        <f>AVERAGE_MODELS!G264</f>
        <v>3.9761232509047333</v>
      </c>
      <c r="E274" s="14">
        <f t="shared" si="50"/>
        <v>4.571389557104756</v>
      </c>
      <c r="F274" s="12">
        <f>AVERAGE_MODELS!F264</f>
        <v>0.37438132465410245</v>
      </c>
      <c r="G274" s="9">
        <f t="shared" si="52"/>
        <v>0.59526630620002297</v>
      </c>
      <c r="H274" s="9">
        <f t="shared" si="53"/>
        <v>0.50806449925694486</v>
      </c>
      <c r="I274" s="32">
        <f t="shared" si="46"/>
        <v>0</v>
      </c>
      <c r="J274" s="8">
        <f t="shared" ref="J274:J285" si="54">IF(F274&gt;VLOOKUP(B274,$B$2:$F$9,5,FALSE),MAX(N274,-F274*(VLOOKUP(B274,$B$2:$E$9,4,FALSE)),-2*(6-H273),-(VLOOKUP(B274,$B$2:$G$9,6,FALSE)-D274)),0)*(IF(F274&lt;VLOOKUP(B274,$B$1:$Q$9,15,FALSE),VLOOKUP(B274,$B$1:$Q$9,16,FALSE),1))</f>
        <v>-0.59526630620002297</v>
      </c>
      <c r="K274" s="8">
        <f t="shared" si="51"/>
        <v>0</v>
      </c>
      <c r="L274" s="8">
        <f t="shared" si="47"/>
        <v>-0.59526630620002297</v>
      </c>
      <c r="M274" s="8">
        <f t="shared" si="48"/>
        <v>0</v>
      </c>
      <c r="N274" s="7">
        <v>-2.5</v>
      </c>
      <c r="O274" s="7">
        <v>0</v>
      </c>
      <c r="P274" s="1"/>
      <c r="Q274" s="1"/>
    </row>
    <row r="275" spans="1:28" x14ac:dyDescent="0.3">
      <c r="A275" s="24">
        <f t="shared" si="49"/>
        <v>21</v>
      </c>
      <c r="B275" s="24">
        <v>6</v>
      </c>
      <c r="C275" s="11">
        <f>AVERAGE_MODELS!A265</f>
        <v>43822.416666666664</v>
      </c>
      <c r="D275" s="13">
        <f>AVERAGE_MODELS!G265</f>
        <v>3.9234678269155983</v>
      </c>
      <c r="E275" s="14">
        <f t="shared" si="50"/>
        <v>4.9897893356709835</v>
      </c>
      <c r="F275" s="12">
        <f>AVERAGE_MODELS!F265</f>
        <v>0.6706424583367202</v>
      </c>
      <c r="G275" s="9">
        <f t="shared" si="52"/>
        <v>1.0663215087553852</v>
      </c>
      <c r="H275" s="9">
        <f t="shared" si="53"/>
        <v>1.0412252536346376</v>
      </c>
      <c r="I275" s="32">
        <f t="shared" si="46"/>
        <v>0</v>
      </c>
      <c r="J275" s="8">
        <f t="shared" si="54"/>
        <v>-1.0663215087553852</v>
      </c>
      <c r="K275" s="8">
        <f t="shared" si="51"/>
        <v>0</v>
      </c>
      <c r="L275" s="8">
        <f t="shared" si="47"/>
        <v>-1.0663215087553852</v>
      </c>
      <c r="M275" s="8">
        <f t="shared" si="48"/>
        <v>0</v>
      </c>
      <c r="N275" s="7">
        <v>-2.5</v>
      </c>
      <c r="O275" s="7">
        <v>0</v>
      </c>
      <c r="P275" s="1"/>
      <c r="Q275" s="1"/>
    </row>
    <row r="276" spans="1:28" x14ac:dyDescent="0.3">
      <c r="A276" s="24">
        <f t="shared" si="49"/>
        <v>22</v>
      </c>
      <c r="B276" s="24">
        <v>6</v>
      </c>
      <c r="C276" s="11">
        <f>AVERAGE_MODELS!A266</f>
        <v>43822.4375</v>
      </c>
      <c r="D276" s="13">
        <f>AVERAGE_MODELS!G266</f>
        <v>3.8830584883813049</v>
      </c>
      <c r="E276" s="14">
        <f t="shared" si="50"/>
        <v>5.216193537724414</v>
      </c>
      <c r="F276" s="12">
        <f>AVERAGE_MODELS!F266</f>
        <v>0.83844971656799316</v>
      </c>
      <c r="G276" s="9">
        <f t="shared" si="52"/>
        <v>1.3331350493431091</v>
      </c>
      <c r="H276" s="9">
        <f t="shared" si="53"/>
        <v>1.7077927783061921</v>
      </c>
      <c r="I276" s="32">
        <f t="shared" si="46"/>
        <v>0</v>
      </c>
      <c r="J276" s="8">
        <f t="shared" si="54"/>
        <v>-1.3331350493431091</v>
      </c>
      <c r="K276" s="8">
        <f t="shared" si="51"/>
        <v>0</v>
      </c>
      <c r="L276" s="8">
        <f t="shared" si="47"/>
        <v>-1.3331350493431091</v>
      </c>
      <c r="M276" s="8">
        <f t="shared" si="48"/>
        <v>0</v>
      </c>
      <c r="N276" s="7">
        <v>-2.5</v>
      </c>
      <c r="O276" s="7">
        <v>0</v>
      </c>
      <c r="P276" s="1"/>
      <c r="Q276" s="1"/>
    </row>
    <row r="277" spans="1:28" x14ac:dyDescent="0.3">
      <c r="A277" s="24">
        <f t="shared" si="49"/>
        <v>23</v>
      </c>
      <c r="B277" s="24">
        <v>6</v>
      </c>
      <c r="C277" s="11">
        <f>AVERAGE_MODELS!A267</f>
        <v>43822.458333333336</v>
      </c>
      <c r="D277" s="13">
        <f>AVERAGE_MODELS!G267</f>
        <v>3.8054205426607353</v>
      </c>
      <c r="E277" s="14">
        <f t="shared" si="50"/>
        <v>5.266049830618881</v>
      </c>
      <c r="F277" s="12">
        <f>AVERAGE_MODELS!F267</f>
        <v>0.91863477230072021</v>
      </c>
      <c r="G277" s="9">
        <f t="shared" si="52"/>
        <v>1.4606292879581453</v>
      </c>
      <c r="H277" s="9">
        <f t="shared" si="53"/>
        <v>2.438107422285265</v>
      </c>
      <c r="I277" s="32">
        <f t="shared" si="46"/>
        <v>0</v>
      </c>
      <c r="J277" s="8">
        <f t="shared" si="54"/>
        <v>-1.4606292879581453</v>
      </c>
      <c r="K277" s="8">
        <f t="shared" si="51"/>
        <v>0</v>
      </c>
      <c r="L277" s="8">
        <f t="shared" si="47"/>
        <v>-1.4606292879581453</v>
      </c>
      <c r="M277" s="8">
        <f t="shared" si="48"/>
        <v>0</v>
      </c>
      <c r="N277" s="7">
        <v>-2.5</v>
      </c>
      <c r="O277" s="7">
        <v>0</v>
      </c>
      <c r="P277" s="1"/>
      <c r="Q277" s="1"/>
    </row>
    <row r="278" spans="1:28" x14ac:dyDescent="0.3">
      <c r="A278" s="24">
        <f t="shared" si="49"/>
        <v>24</v>
      </c>
      <c r="B278" s="24">
        <v>6</v>
      </c>
      <c r="C278" s="11">
        <f>AVERAGE_MODELS!A268</f>
        <v>43822.479166666664</v>
      </c>
      <c r="D278" s="13">
        <f>AVERAGE_MODELS!G268</f>
        <v>3.7906028310364612</v>
      </c>
      <c r="E278" s="14">
        <f t="shared" si="50"/>
        <v>5.126312060744179</v>
      </c>
      <c r="F278" s="12">
        <f>AVERAGE_MODELS!F268</f>
        <v>0.84006869792938232</v>
      </c>
      <c r="G278" s="9">
        <f t="shared" si="52"/>
        <v>1.335709229707718</v>
      </c>
      <c r="H278" s="9">
        <f t="shared" si="53"/>
        <v>3.1059620371391241</v>
      </c>
      <c r="I278" s="32">
        <f t="shared" si="46"/>
        <v>0</v>
      </c>
      <c r="J278" s="8">
        <f t="shared" si="54"/>
        <v>-1.335709229707718</v>
      </c>
      <c r="K278" s="8">
        <f t="shared" si="51"/>
        <v>0</v>
      </c>
      <c r="L278" s="8">
        <f t="shared" si="47"/>
        <v>-1.335709229707718</v>
      </c>
      <c r="M278" s="8">
        <f t="shared" si="48"/>
        <v>0</v>
      </c>
      <c r="N278" s="7">
        <v>-2.5</v>
      </c>
      <c r="O278" s="7">
        <v>0</v>
      </c>
      <c r="P278" s="1"/>
      <c r="Q278" s="1"/>
    </row>
    <row r="279" spans="1:28" x14ac:dyDescent="0.3">
      <c r="A279" s="24">
        <f t="shared" si="49"/>
        <v>25</v>
      </c>
      <c r="B279" s="24">
        <v>6</v>
      </c>
      <c r="C279" s="11">
        <f>AVERAGE_MODELS!A269</f>
        <v>43822.5</v>
      </c>
      <c r="D279" s="13">
        <f>AVERAGE_MODELS!G269</f>
        <v>3.884957775041642</v>
      </c>
      <c r="E279" s="14">
        <f t="shared" si="50"/>
        <v>5.1762635781021737</v>
      </c>
      <c r="F279" s="12">
        <f>AVERAGE_MODELS!F269</f>
        <v>0.812142014503479</v>
      </c>
      <c r="G279" s="9">
        <f t="shared" si="52"/>
        <v>1.2913058030605318</v>
      </c>
      <c r="H279" s="9">
        <f t="shared" si="53"/>
        <v>3.7516149386693902</v>
      </c>
      <c r="I279" s="32">
        <f t="shared" si="46"/>
        <v>0</v>
      </c>
      <c r="J279" s="8">
        <f t="shared" si="54"/>
        <v>-1.2913058030605318</v>
      </c>
      <c r="K279" s="8">
        <f t="shared" si="51"/>
        <v>0</v>
      </c>
      <c r="L279" s="8">
        <f t="shared" si="47"/>
        <v>-1.2913058030605318</v>
      </c>
      <c r="M279" s="8">
        <f t="shared" si="48"/>
        <v>0</v>
      </c>
      <c r="N279" s="7">
        <v>-2.5</v>
      </c>
      <c r="O279" s="7">
        <v>0</v>
      </c>
      <c r="P279" s="1"/>
      <c r="Q279" s="1"/>
    </row>
    <row r="280" spans="1:28" x14ac:dyDescent="0.3">
      <c r="A280" s="24">
        <f t="shared" si="49"/>
        <v>26</v>
      </c>
      <c r="B280" s="24">
        <v>6</v>
      </c>
      <c r="C280" s="11">
        <f>AVERAGE_MODELS!A270</f>
        <v>43822.520833333336</v>
      </c>
      <c r="D280" s="13">
        <f>AVERAGE_MODELS!G270</f>
        <v>3.8361907386651048</v>
      </c>
      <c r="E280" s="14">
        <f t="shared" si="50"/>
        <v>5.0205131022139344</v>
      </c>
      <c r="F280" s="12">
        <f>AVERAGE_MODELS!F270</f>
        <v>0.74485683242064782</v>
      </c>
      <c r="G280" s="9">
        <f t="shared" si="52"/>
        <v>1.18432236354883</v>
      </c>
      <c r="H280" s="9">
        <f t="shared" si="53"/>
        <v>4.3437761204438052</v>
      </c>
      <c r="I280" s="32">
        <f t="shared" si="46"/>
        <v>0</v>
      </c>
      <c r="J280" s="8">
        <f t="shared" si="54"/>
        <v>-1.18432236354883</v>
      </c>
      <c r="K280" s="8">
        <f t="shared" si="51"/>
        <v>0</v>
      </c>
      <c r="L280" s="8">
        <f t="shared" si="47"/>
        <v>-1.18432236354883</v>
      </c>
      <c r="M280" s="8">
        <f t="shared" si="48"/>
        <v>0</v>
      </c>
      <c r="N280" s="7">
        <v>-2.5</v>
      </c>
      <c r="O280" s="7">
        <v>0</v>
      </c>
      <c r="P280" s="1"/>
      <c r="Q280" s="1"/>
    </row>
    <row r="281" spans="1:28" x14ac:dyDescent="0.3">
      <c r="A281" s="24">
        <f t="shared" si="49"/>
        <v>27</v>
      </c>
      <c r="B281" s="24">
        <v>6</v>
      </c>
      <c r="C281" s="11">
        <f>AVERAGE_MODELS!A271</f>
        <v>43822.541666666664</v>
      </c>
      <c r="D281" s="13">
        <f>AVERAGE_MODELS!G271</f>
        <v>3.8627158053157786</v>
      </c>
      <c r="E281" s="14">
        <f t="shared" si="50"/>
        <v>4.8262278576133708</v>
      </c>
      <c r="F281" s="12">
        <f>AVERAGE_MODELS!F271</f>
        <v>0.60598242282867432</v>
      </c>
      <c r="G281" s="9">
        <f t="shared" si="52"/>
        <v>0.96351205229759218</v>
      </c>
      <c r="H281" s="9">
        <f t="shared" si="53"/>
        <v>4.8255321465926011</v>
      </c>
      <c r="I281" s="32">
        <f t="shared" si="46"/>
        <v>0</v>
      </c>
      <c r="J281" s="8">
        <f t="shared" si="54"/>
        <v>-0.96351205229759218</v>
      </c>
      <c r="K281" s="8">
        <f t="shared" si="51"/>
        <v>0</v>
      </c>
      <c r="L281" s="8">
        <f t="shared" si="47"/>
        <v>-0.96351205229759218</v>
      </c>
      <c r="M281" s="8">
        <f t="shared" si="48"/>
        <v>0</v>
      </c>
      <c r="N281" s="7">
        <v>-2.5</v>
      </c>
      <c r="O281" s="7">
        <v>0</v>
      </c>
      <c r="P281" s="1"/>
      <c r="Q281" s="1"/>
    </row>
    <row r="282" spans="1:28" x14ac:dyDescent="0.3">
      <c r="A282" s="24">
        <f t="shared" si="49"/>
        <v>28</v>
      </c>
      <c r="B282" s="24">
        <v>6</v>
      </c>
      <c r="C282" s="11">
        <f>AVERAGE_MODELS!A272</f>
        <v>43822.5625</v>
      </c>
      <c r="D282" s="13">
        <f>AVERAGE_MODELS!G272</f>
        <v>3.8132492618080351</v>
      </c>
      <c r="E282" s="14">
        <f t="shared" si="50"/>
        <v>4.7246561768433493</v>
      </c>
      <c r="F282" s="12">
        <f>AVERAGE_MODELS!F272</f>
        <v>0.57321189624862523</v>
      </c>
      <c r="G282" s="9">
        <f t="shared" si="52"/>
        <v>0.91140691503531412</v>
      </c>
      <c r="H282" s="9">
        <f t="shared" si="53"/>
        <v>5.2812356041102584</v>
      </c>
      <c r="I282" s="32">
        <f t="shared" si="46"/>
        <v>0</v>
      </c>
      <c r="J282" s="8">
        <f t="shared" si="54"/>
        <v>-0.91140691503531412</v>
      </c>
      <c r="K282" s="8">
        <f t="shared" si="51"/>
        <v>0</v>
      </c>
      <c r="L282" s="8">
        <f t="shared" si="47"/>
        <v>-0.91140691503531412</v>
      </c>
      <c r="M282" s="8">
        <f t="shared" si="48"/>
        <v>0</v>
      </c>
      <c r="N282" s="7">
        <v>-2.5</v>
      </c>
      <c r="O282" s="7">
        <v>0</v>
      </c>
      <c r="P282" s="1"/>
      <c r="Q282" s="1"/>
    </row>
    <row r="283" spans="1:28" x14ac:dyDescent="0.3">
      <c r="A283" s="24">
        <f t="shared" si="49"/>
        <v>29</v>
      </c>
      <c r="B283" s="24">
        <v>6</v>
      </c>
      <c r="C283" s="11">
        <f>AVERAGE_MODELS!A273</f>
        <v>43822.583333333336</v>
      </c>
      <c r="D283" s="13">
        <f>AVERAGE_MODELS!G273</f>
        <v>3.7055895368808689</v>
      </c>
      <c r="E283" s="14">
        <f t="shared" si="50"/>
        <v>4.5008726190084403</v>
      </c>
      <c r="F283" s="12">
        <f>AVERAGE_MODELS!F273</f>
        <v>0.50017803907394409</v>
      </c>
      <c r="G283" s="9">
        <f t="shared" si="52"/>
        <v>0.79528308212757115</v>
      </c>
      <c r="H283" s="9">
        <f t="shared" si="53"/>
        <v>5.6788771451740443</v>
      </c>
      <c r="I283" s="32">
        <f t="shared" si="46"/>
        <v>0</v>
      </c>
      <c r="J283" s="8">
        <f t="shared" si="54"/>
        <v>-0.79528308212757115</v>
      </c>
      <c r="K283" s="8">
        <f t="shared" si="51"/>
        <v>0</v>
      </c>
      <c r="L283" s="8">
        <f t="shared" si="47"/>
        <v>-0.79528308212757115</v>
      </c>
      <c r="M283" s="8">
        <f t="shared" si="48"/>
        <v>0</v>
      </c>
      <c r="N283" s="7">
        <v>-2.5</v>
      </c>
      <c r="O283" s="7">
        <v>0</v>
      </c>
      <c r="P283" s="1"/>
      <c r="Q283" s="1"/>
    </row>
    <row r="284" spans="1:28" x14ac:dyDescent="0.3">
      <c r="A284" s="25">
        <f t="shared" si="49"/>
        <v>30</v>
      </c>
      <c r="B284" s="25">
        <v>6</v>
      </c>
      <c r="C284" s="11">
        <f>AVERAGE_MODELS!A274</f>
        <v>43822.604166666664</v>
      </c>
      <c r="D284" s="13">
        <f>AVERAGE_MODELS!G274</f>
        <v>3.7296289460205685</v>
      </c>
      <c r="E284" s="18">
        <f t="shared" si="50"/>
        <v>4.1899322371029504</v>
      </c>
      <c r="F284" s="12">
        <f>AVERAGE_MODELS!F274</f>
        <v>0.28949892520904541</v>
      </c>
      <c r="G284" s="9">
        <f t="shared" si="52"/>
        <v>0.46030329108238222</v>
      </c>
      <c r="H284" s="9">
        <f t="shared" si="53"/>
        <v>5.9090287907152357</v>
      </c>
      <c r="I284" s="32">
        <f t="shared" si="46"/>
        <v>0</v>
      </c>
      <c r="J284" s="8">
        <f t="shared" si="54"/>
        <v>-0.46030329108238222</v>
      </c>
      <c r="K284" s="8">
        <f t="shared" si="51"/>
        <v>0</v>
      </c>
      <c r="L284" s="29">
        <f t="shared" si="47"/>
        <v>-0.46030329108238222</v>
      </c>
      <c r="M284" s="29">
        <f t="shared" si="48"/>
        <v>0</v>
      </c>
      <c r="N284" s="17">
        <v>-2.5</v>
      </c>
      <c r="O284" s="17">
        <v>0</v>
      </c>
      <c r="P284" s="1"/>
      <c r="Q284" s="1"/>
    </row>
    <row r="285" spans="1:28" s="104" customFormat="1" ht="15" thickBot="1" x14ac:dyDescent="0.35">
      <c r="A285" s="89">
        <f t="shared" si="49"/>
        <v>31</v>
      </c>
      <c r="B285" s="89">
        <v>6</v>
      </c>
      <c r="C285" s="145">
        <f>AVERAGE_MODELS!A275</f>
        <v>43822.625</v>
      </c>
      <c r="D285" s="146">
        <f>AVERAGE_MODELS!G275</f>
        <v>3.6940749002890256</v>
      </c>
      <c r="E285" s="90">
        <f t="shared" si="50"/>
        <v>3.8760173188585543</v>
      </c>
      <c r="F285" s="147">
        <f>AVERAGE_MODELS!F275</f>
        <v>0.14862802624702454</v>
      </c>
      <c r="G285" s="91">
        <f t="shared" si="52"/>
        <v>0.18194241856952864</v>
      </c>
      <c r="H285" s="91">
        <f t="shared" si="53"/>
        <v>6</v>
      </c>
      <c r="I285" s="92">
        <f t="shared" si="46"/>
        <v>0</v>
      </c>
      <c r="J285" s="87">
        <f t="shared" si="54"/>
        <v>-0.18194241856952864</v>
      </c>
      <c r="K285" s="87">
        <f t="shared" si="51"/>
        <v>0</v>
      </c>
      <c r="L285" s="87">
        <f t="shared" si="47"/>
        <v>-0.18194241856952864</v>
      </c>
      <c r="M285" s="87">
        <f t="shared" si="48"/>
        <v>0</v>
      </c>
      <c r="N285" s="93">
        <v>-2.5</v>
      </c>
      <c r="O285" s="93">
        <v>0</v>
      </c>
      <c r="P285" s="98"/>
      <c r="Q285" s="98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</row>
    <row r="286" spans="1:28" s="74" customFormat="1" x14ac:dyDescent="0.3">
      <c r="A286" s="59">
        <f>A285+1</f>
        <v>32</v>
      </c>
      <c r="B286" s="59">
        <v>6</v>
      </c>
      <c r="C286" s="60">
        <f>AVERAGE_MODELS!A276</f>
        <v>43822.645833333336</v>
      </c>
      <c r="D286" s="157">
        <f>AVERAGE_MODELS!G276</f>
        <v>3.8837103654433829</v>
      </c>
      <c r="E286" s="61">
        <f t="shared" si="50"/>
        <v>3.4131723279972994</v>
      </c>
      <c r="F286" s="62">
        <f>AVERAGE_MODELS!F276</f>
        <v>5.7510793209075928E-2</v>
      </c>
      <c r="G286" s="63">
        <f t="shared" si="52"/>
        <v>-0.47053803744608347</v>
      </c>
      <c r="H286" s="63">
        <f t="shared" si="53"/>
        <v>5.7647309812769585</v>
      </c>
      <c r="I286" s="65">
        <f t="shared" si="46"/>
        <v>0.47053803744608347</v>
      </c>
      <c r="J286" s="65">
        <f t="shared" ref="J286:J336" si="55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65">
        <f t="shared" si="51"/>
        <v>0</v>
      </c>
      <c r="L286" s="63"/>
      <c r="M286" s="63"/>
      <c r="N286" s="66">
        <v>0</v>
      </c>
      <c r="O286" s="66">
        <v>2.5</v>
      </c>
      <c r="P286" s="73"/>
      <c r="Q286" s="73"/>
    </row>
    <row r="287" spans="1:28" s="74" customFormat="1" x14ac:dyDescent="0.3">
      <c r="A287" s="67">
        <f t="shared" si="49"/>
        <v>33</v>
      </c>
      <c r="B287" s="67">
        <v>6</v>
      </c>
      <c r="C287" s="68">
        <f>AVERAGE_MODELS!A277</f>
        <v>43822.666666666664</v>
      </c>
      <c r="D287" s="156">
        <f>AVERAGE_MODELS!G277</f>
        <v>4.3091708824589716</v>
      </c>
      <c r="E287" s="69">
        <f t="shared" si="50"/>
        <v>3.3918993021465202</v>
      </c>
      <c r="F287" s="70">
        <f>AVERAGE_MODELS!F277</f>
        <v>9.7717344760894775E-3</v>
      </c>
      <c r="G287" s="71">
        <f t="shared" si="52"/>
        <v>-0.91727158031245137</v>
      </c>
      <c r="H287" s="71">
        <f t="shared" si="53"/>
        <v>5.3060951911207326</v>
      </c>
      <c r="I287" s="64">
        <f t="shared" si="46"/>
        <v>0.91727158031245137</v>
      </c>
      <c r="J287" s="64">
        <f t="shared" si="55"/>
        <v>0</v>
      </c>
      <c r="K287" s="64">
        <f t="shared" si="51"/>
        <v>0</v>
      </c>
      <c r="L287" s="71"/>
      <c r="M287" s="71"/>
      <c r="N287" s="72">
        <v>0</v>
      </c>
      <c r="O287" s="72">
        <v>2.5</v>
      </c>
      <c r="P287" s="73"/>
      <c r="Q287" s="73"/>
    </row>
    <row r="288" spans="1:28" s="74" customFormat="1" x14ac:dyDescent="0.3">
      <c r="A288" s="67">
        <f t="shared" si="49"/>
        <v>34</v>
      </c>
      <c r="B288" s="67">
        <v>6</v>
      </c>
      <c r="C288" s="68">
        <f>AVERAGE_MODELS!A278</f>
        <v>43822.6875</v>
      </c>
      <c r="D288" s="156">
        <f>AVERAGE_MODELS!G278</f>
        <v>4.7569290818229701</v>
      </c>
      <c r="E288" s="69">
        <f t="shared" si="50"/>
        <v>3.3695113921783197</v>
      </c>
      <c r="F288" s="70">
        <f>AVERAGE_MODELS!F278</f>
        <v>0</v>
      </c>
      <c r="G288" s="71">
        <f t="shared" si="52"/>
        <v>-1.3874176896446504</v>
      </c>
      <c r="H288" s="71">
        <f t="shared" si="53"/>
        <v>4.6123863462984076</v>
      </c>
      <c r="I288" s="64">
        <f t="shared" si="46"/>
        <v>1.3874176896446504</v>
      </c>
      <c r="J288" s="64">
        <f t="shared" si="55"/>
        <v>0</v>
      </c>
      <c r="K288" s="64">
        <f t="shared" si="51"/>
        <v>0</v>
      </c>
      <c r="L288" s="71"/>
      <c r="M288" s="71"/>
      <c r="N288" s="72">
        <v>0</v>
      </c>
      <c r="O288" s="72">
        <v>2.5</v>
      </c>
      <c r="P288" s="73"/>
      <c r="Q288" s="73"/>
    </row>
    <row r="289" spans="1:28" s="74" customFormat="1" x14ac:dyDescent="0.3">
      <c r="A289" s="67">
        <f t="shared" si="49"/>
        <v>35</v>
      </c>
      <c r="B289" s="67">
        <v>6</v>
      </c>
      <c r="C289" s="68">
        <f>AVERAGE_MODELS!A279</f>
        <v>43822.708333333336</v>
      </c>
      <c r="D289" s="156">
        <f>AVERAGE_MODELS!G279</f>
        <v>4.8787337577628342</v>
      </c>
      <c r="E289" s="69">
        <f t="shared" si="50"/>
        <v>3.3634211583813269</v>
      </c>
      <c r="F289" s="70">
        <f>AVERAGE_MODELS!F279</f>
        <v>0</v>
      </c>
      <c r="G289" s="71">
        <f t="shared" si="52"/>
        <v>-1.5153125993815073</v>
      </c>
      <c r="H289" s="71">
        <f t="shared" si="53"/>
        <v>3.8547300466076537</v>
      </c>
      <c r="I289" s="64">
        <f t="shared" si="46"/>
        <v>1.5153125993815073</v>
      </c>
      <c r="J289" s="64">
        <f t="shared" si="55"/>
        <v>0</v>
      </c>
      <c r="K289" s="64">
        <f t="shared" si="51"/>
        <v>0</v>
      </c>
      <c r="L289" s="71"/>
      <c r="M289" s="71"/>
      <c r="N289" s="72">
        <v>0</v>
      </c>
      <c r="O289" s="72">
        <v>2.5</v>
      </c>
      <c r="P289" s="73"/>
      <c r="Q289" s="73"/>
    </row>
    <row r="290" spans="1:28" s="74" customFormat="1" x14ac:dyDescent="0.3">
      <c r="A290" s="67">
        <f t="shared" si="49"/>
        <v>36</v>
      </c>
      <c r="B290" s="67">
        <v>6</v>
      </c>
      <c r="C290" s="68">
        <f>AVERAGE_MODELS!A280</f>
        <v>43822.729166666664</v>
      </c>
      <c r="D290" s="156">
        <f>AVERAGE_MODELS!G280</f>
        <v>4.9850662952378713</v>
      </c>
      <c r="E290" s="69">
        <f t="shared" si="50"/>
        <v>3.3581045315075753</v>
      </c>
      <c r="F290" s="70">
        <f>AVERAGE_MODELS!F280</f>
        <v>0</v>
      </c>
      <c r="G290" s="71">
        <f t="shared" si="52"/>
        <v>-1.626961763730296</v>
      </c>
      <c r="H290" s="71">
        <f t="shared" si="53"/>
        <v>3.0412491647425055</v>
      </c>
      <c r="I290" s="64">
        <f t="shared" si="46"/>
        <v>1.626961763730296</v>
      </c>
      <c r="J290" s="64">
        <f t="shared" si="55"/>
        <v>0</v>
      </c>
      <c r="K290" s="64">
        <f t="shared" si="51"/>
        <v>0</v>
      </c>
      <c r="L290" s="71"/>
      <c r="M290" s="71"/>
      <c r="N290" s="72">
        <v>0</v>
      </c>
      <c r="O290" s="72">
        <v>2.5</v>
      </c>
      <c r="P290" s="73"/>
      <c r="Q290" s="73"/>
    </row>
    <row r="291" spans="1:28" s="74" customFormat="1" x14ac:dyDescent="0.3">
      <c r="A291" s="67">
        <f t="shared" si="49"/>
        <v>37</v>
      </c>
      <c r="B291" s="67">
        <v>6</v>
      </c>
      <c r="C291" s="68">
        <f>AVERAGE_MODELS!A281</f>
        <v>43822.75</v>
      </c>
      <c r="D291" s="156">
        <f>AVERAGE_MODELS!G281</f>
        <v>4.7968384615476509</v>
      </c>
      <c r="E291" s="69">
        <f t="shared" si="50"/>
        <v>3.3675159231920859</v>
      </c>
      <c r="F291" s="70">
        <f>AVERAGE_MODELS!F281</f>
        <v>3.853142261505127E-4</v>
      </c>
      <c r="G291" s="71">
        <f t="shared" si="52"/>
        <v>-1.429322538355565</v>
      </c>
      <c r="H291" s="71">
        <f t="shared" si="53"/>
        <v>2.3265878955647228</v>
      </c>
      <c r="I291" s="64">
        <f t="shared" si="46"/>
        <v>1.429322538355565</v>
      </c>
      <c r="J291" s="64">
        <f t="shared" si="55"/>
        <v>0</v>
      </c>
      <c r="K291" s="64">
        <f t="shared" si="51"/>
        <v>0</v>
      </c>
      <c r="L291" s="71"/>
      <c r="M291" s="71"/>
      <c r="N291" s="72">
        <v>0</v>
      </c>
      <c r="O291" s="72">
        <v>2.5</v>
      </c>
      <c r="P291" s="73"/>
      <c r="Q291" s="73"/>
    </row>
    <row r="292" spans="1:28" s="74" customFormat="1" x14ac:dyDescent="0.3">
      <c r="A292" s="67">
        <f t="shared" si="49"/>
        <v>38</v>
      </c>
      <c r="B292" s="67">
        <v>6</v>
      </c>
      <c r="C292" s="68">
        <f>AVERAGE_MODELS!A282</f>
        <v>43822.770833333336</v>
      </c>
      <c r="D292" s="156">
        <f>AVERAGE_MODELS!G282</f>
        <v>4.7526730383987807</v>
      </c>
      <c r="E292" s="69">
        <f t="shared" si="50"/>
        <v>3.3697241943495295</v>
      </c>
      <c r="F292" s="70">
        <f>AVERAGE_MODELS!F282</f>
        <v>0</v>
      </c>
      <c r="G292" s="71">
        <f t="shared" si="52"/>
        <v>-1.3829488440492512</v>
      </c>
      <c r="H292" s="71">
        <f t="shared" si="53"/>
        <v>1.6351134735400972</v>
      </c>
      <c r="I292" s="64">
        <f t="shared" si="46"/>
        <v>1.3829488440492512</v>
      </c>
      <c r="J292" s="64">
        <f t="shared" si="55"/>
        <v>0</v>
      </c>
      <c r="K292" s="64">
        <f t="shared" si="51"/>
        <v>0</v>
      </c>
      <c r="L292" s="71"/>
      <c r="M292" s="71"/>
      <c r="N292" s="72">
        <v>0</v>
      </c>
      <c r="O292" s="72">
        <v>2.5</v>
      </c>
      <c r="P292" s="73"/>
      <c r="Q292" s="73"/>
    </row>
    <row r="293" spans="1:28" s="74" customFormat="1" x14ac:dyDescent="0.3">
      <c r="A293" s="67">
        <f t="shared" si="49"/>
        <v>39</v>
      </c>
      <c r="B293" s="67">
        <v>6</v>
      </c>
      <c r="C293" s="68">
        <f>AVERAGE_MODELS!A283</f>
        <v>43822.791666666664</v>
      </c>
      <c r="D293" s="156">
        <f>AVERAGE_MODELS!G283</f>
        <v>4.4732555023604084</v>
      </c>
      <c r="E293" s="69">
        <f t="shared" si="50"/>
        <v>3.3836950711514482</v>
      </c>
      <c r="F293" s="70">
        <f>AVERAGE_MODELS!F283</f>
        <v>9.2142820358276367E-4</v>
      </c>
      <c r="G293" s="71">
        <f t="shared" si="52"/>
        <v>-1.0895604312089602</v>
      </c>
      <c r="H293" s="71">
        <f t="shared" si="53"/>
        <v>1.0903332579356171</v>
      </c>
      <c r="I293" s="64">
        <f t="shared" si="46"/>
        <v>1.0895604312089602</v>
      </c>
      <c r="J293" s="64">
        <f t="shared" si="55"/>
        <v>0</v>
      </c>
      <c r="K293" s="64">
        <f t="shared" si="51"/>
        <v>0</v>
      </c>
      <c r="L293" s="71"/>
      <c r="M293" s="71"/>
      <c r="N293" s="72">
        <v>0</v>
      </c>
      <c r="O293" s="72">
        <v>2.5</v>
      </c>
      <c r="P293" s="73"/>
      <c r="Q293" s="73"/>
    </row>
    <row r="294" spans="1:28" s="74" customFormat="1" x14ac:dyDescent="0.3">
      <c r="A294" s="67">
        <f t="shared" si="49"/>
        <v>40</v>
      </c>
      <c r="B294" s="67">
        <v>6</v>
      </c>
      <c r="C294" s="68">
        <f>AVERAGE_MODELS!A284</f>
        <v>43822.8125</v>
      </c>
      <c r="D294" s="156">
        <f>AVERAGE_MODELS!G284</f>
        <v>4.3488102804048552</v>
      </c>
      <c r="E294" s="69">
        <f t="shared" si="50"/>
        <v>3.3899173322492255</v>
      </c>
      <c r="F294" s="70">
        <f>AVERAGE_MODELS!F284</f>
        <v>5.5134296417236328E-6</v>
      </c>
      <c r="G294" s="71">
        <f t="shared" si="52"/>
        <v>-0.95889294815562964</v>
      </c>
      <c r="H294" s="71">
        <f t="shared" si="53"/>
        <v>0.61088678385780226</v>
      </c>
      <c r="I294" s="64">
        <f t="shared" si="46"/>
        <v>0.95889294815562964</v>
      </c>
      <c r="J294" s="64">
        <f t="shared" si="55"/>
        <v>0</v>
      </c>
      <c r="K294" s="64">
        <f t="shared" si="51"/>
        <v>0</v>
      </c>
      <c r="L294" s="71"/>
      <c r="M294" s="71"/>
      <c r="N294" s="72">
        <v>0</v>
      </c>
      <c r="O294" s="72">
        <v>2.5</v>
      </c>
      <c r="P294" s="73"/>
      <c r="Q294" s="73"/>
    </row>
    <row r="295" spans="1:28" s="74" customFormat="1" x14ac:dyDescent="0.3">
      <c r="A295" s="75">
        <f t="shared" si="49"/>
        <v>41</v>
      </c>
      <c r="B295" s="75">
        <v>6</v>
      </c>
      <c r="C295" s="68">
        <f>AVERAGE_MODELS!A285</f>
        <v>43822.833333333336</v>
      </c>
      <c r="D295" s="156">
        <f>AVERAGE_MODELS!G285</f>
        <v>4.0821234865932157</v>
      </c>
      <c r="E295" s="76">
        <f t="shared" si="50"/>
        <v>3.4032516719398074</v>
      </c>
      <c r="F295" s="70">
        <f>AVERAGE_MODELS!F285</f>
        <v>5.0452351570129395E-4</v>
      </c>
      <c r="G295" s="71">
        <f t="shared" si="52"/>
        <v>-0.67887181465340829</v>
      </c>
      <c r="H295" s="71">
        <f t="shared" si="53"/>
        <v>0.27145087653109812</v>
      </c>
      <c r="I295" s="64">
        <f t="shared" si="46"/>
        <v>0.67887181465340829</v>
      </c>
      <c r="J295" s="64">
        <f t="shared" si="55"/>
        <v>0</v>
      </c>
      <c r="K295" s="64">
        <f t="shared" si="51"/>
        <v>0</v>
      </c>
      <c r="L295" s="77"/>
      <c r="M295" s="77"/>
      <c r="N295" s="78">
        <v>0</v>
      </c>
      <c r="O295" s="78">
        <v>2.5</v>
      </c>
      <c r="P295" s="73"/>
      <c r="Q295" s="73"/>
    </row>
    <row r="296" spans="1:28" s="102" customFormat="1" ht="15" thickBot="1" x14ac:dyDescent="0.35">
      <c r="A296" s="94">
        <f t="shared" si="49"/>
        <v>42</v>
      </c>
      <c r="B296" s="94">
        <v>6</v>
      </c>
      <c r="C296" s="149">
        <f>AVERAGE_MODELS!A286</f>
        <v>43822.854166666664</v>
      </c>
      <c r="D296" s="158">
        <f>AVERAGE_MODELS!G286</f>
        <v>3.9526281898396798</v>
      </c>
      <c r="E296" s="95">
        <f t="shared" si="50"/>
        <v>3.4097264367774849</v>
      </c>
      <c r="F296" s="148">
        <f>AVERAGE_MODELS!F286</f>
        <v>9.1162323951721191E-4</v>
      </c>
      <c r="G296" s="96">
        <f t="shared" si="52"/>
        <v>-0.5429017530621949</v>
      </c>
      <c r="H296" s="96">
        <f t="shared" si="53"/>
        <v>6.6613381477509392E-16</v>
      </c>
      <c r="I296" s="88">
        <f t="shared" si="46"/>
        <v>0.5429017530621949</v>
      </c>
      <c r="J296" s="88">
        <f t="shared" si="55"/>
        <v>0</v>
      </c>
      <c r="K296" s="88">
        <f t="shared" si="51"/>
        <v>0</v>
      </c>
      <c r="L296" s="96"/>
      <c r="M296" s="96"/>
      <c r="N296" s="97">
        <v>0</v>
      </c>
      <c r="O296" s="97">
        <v>2.5</v>
      </c>
      <c r="P296" s="100"/>
      <c r="Q296" s="100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</row>
    <row r="297" spans="1:28" x14ac:dyDescent="0.3">
      <c r="A297" s="26">
        <f t="shared" si="49"/>
        <v>43</v>
      </c>
      <c r="B297" s="26">
        <v>6</v>
      </c>
      <c r="C297" s="21">
        <f>AVERAGE_MODELS!A287</f>
        <v>43822.875</v>
      </c>
      <c r="D297" s="140">
        <f>AVERAGE_MODELS!G287</f>
        <v>3.617868095044348</v>
      </c>
      <c r="E297" s="22">
        <f t="shared" si="50"/>
        <v>3.617868095044348</v>
      </c>
      <c r="F297" s="27">
        <f>AVERAGE_MODELS!F287</f>
        <v>0</v>
      </c>
      <c r="G297" s="42">
        <f t="shared" si="52"/>
        <v>0</v>
      </c>
      <c r="H297" s="42">
        <f t="shared" si="53"/>
        <v>6.6613381477509392E-16</v>
      </c>
      <c r="I297" s="31">
        <f t="shared" si="46"/>
        <v>0</v>
      </c>
      <c r="J297" s="28">
        <f t="shared" si="55"/>
        <v>0</v>
      </c>
      <c r="K297" s="28">
        <f t="shared" si="51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3">
      <c r="A298" s="24">
        <f t="shared" si="49"/>
        <v>44</v>
      </c>
      <c r="B298" s="24">
        <v>6</v>
      </c>
      <c r="C298" s="11">
        <f>AVERAGE_MODELS!A288</f>
        <v>43822.895833333336</v>
      </c>
      <c r="D298" s="13">
        <f>AVERAGE_MODELS!G288</f>
        <v>3.3954625934246545</v>
      </c>
      <c r="E298" s="14">
        <f t="shared" si="50"/>
        <v>3.3954625934246545</v>
      </c>
      <c r="F298" s="12">
        <f>AVERAGE_MODELS!F288</f>
        <v>0</v>
      </c>
      <c r="G298" s="9">
        <f t="shared" si="52"/>
        <v>0</v>
      </c>
      <c r="H298" s="9">
        <f t="shared" si="53"/>
        <v>6.6613381477509392E-16</v>
      </c>
      <c r="I298" s="32">
        <f t="shared" si="46"/>
        <v>0</v>
      </c>
      <c r="J298" s="8">
        <f t="shared" si="55"/>
        <v>0</v>
      </c>
      <c r="K298" s="8">
        <f t="shared" si="51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4">
        <f t="shared" si="49"/>
        <v>45</v>
      </c>
      <c r="B299" s="24">
        <v>6</v>
      </c>
      <c r="C299" s="11">
        <f>AVERAGE_MODELS!A289</f>
        <v>43822.916666666664</v>
      </c>
      <c r="D299" s="13">
        <f>AVERAGE_MODELS!G289</f>
        <v>3.1045408626723998</v>
      </c>
      <c r="E299" s="14">
        <f t="shared" si="50"/>
        <v>3.1045408626723998</v>
      </c>
      <c r="F299" s="12">
        <f>AVERAGE_MODELS!F289</f>
        <v>0</v>
      </c>
      <c r="G299" s="9">
        <f t="shared" si="52"/>
        <v>0</v>
      </c>
      <c r="H299" s="9">
        <f t="shared" si="53"/>
        <v>6.6613381477509392E-16</v>
      </c>
      <c r="I299" s="32">
        <f t="shared" si="46"/>
        <v>0</v>
      </c>
      <c r="J299" s="8">
        <f t="shared" si="55"/>
        <v>0</v>
      </c>
      <c r="K299" s="8">
        <f t="shared" si="51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4">
        <f t="shared" si="49"/>
        <v>46</v>
      </c>
      <c r="B300" s="24">
        <v>6</v>
      </c>
      <c r="C300" s="11">
        <f>AVERAGE_MODELS!A290</f>
        <v>43822.9375</v>
      </c>
      <c r="D300" s="13">
        <f>AVERAGE_MODELS!G290</f>
        <v>2.8184386623510407</v>
      </c>
      <c r="E300" s="14">
        <f t="shared" si="50"/>
        <v>2.8184386623510407</v>
      </c>
      <c r="F300" s="12">
        <f>AVERAGE_MODELS!F290</f>
        <v>0</v>
      </c>
      <c r="G300" s="9">
        <f t="shared" si="52"/>
        <v>0</v>
      </c>
      <c r="H300" s="9">
        <f t="shared" si="53"/>
        <v>6.6613381477509392E-16</v>
      </c>
      <c r="I300" s="32">
        <f t="shared" si="46"/>
        <v>0</v>
      </c>
      <c r="J300" s="8">
        <f t="shared" si="55"/>
        <v>0</v>
      </c>
      <c r="K300" s="8">
        <f t="shared" si="51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5">
        <f t="shared" si="49"/>
        <v>47</v>
      </c>
      <c r="B301" s="25">
        <v>6</v>
      </c>
      <c r="C301" s="11">
        <f>AVERAGE_MODELS!A291</f>
        <v>43822.958333333336</v>
      </c>
      <c r="D301" s="13">
        <f>AVERAGE_MODELS!G291</f>
        <v>2.5492531639208447</v>
      </c>
      <c r="E301" s="18">
        <f t="shared" si="50"/>
        <v>2.5492531639208447</v>
      </c>
      <c r="F301" s="12">
        <f>AVERAGE_MODELS!F291</f>
        <v>0</v>
      </c>
      <c r="G301" s="43">
        <f t="shared" si="52"/>
        <v>0</v>
      </c>
      <c r="H301" s="43">
        <f t="shared" si="53"/>
        <v>6.6613381477509392E-16</v>
      </c>
      <c r="I301" s="32">
        <f t="shared" si="46"/>
        <v>0</v>
      </c>
      <c r="J301" s="8">
        <f t="shared" si="55"/>
        <v>0</v>
      </c>
      <c r="K301" s="29">
        <f t="shared" si="51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22" customFormat="1" ht="15" thickBot="1" x14ac:dyDescent="0.35">
      <c r="A302" s="111">
        <f t="shared" si="49"/>
        <v>48</v>
      </c>
      <c r="B302" s="111">
        <v>6</v>
      </c>
      <c r="C302" s="112">
        <f>AVERAGE_MODELS!A292</f>
        <v>43822.979166666664</v>
      </c>
      <c r="D302" s="113">
        <f>AVERAGE_MODELS!G292</f>
        <v>2.4394403626258372</v>
      </c>
      <c r="E302" s="114">
        <f t="shared" si="50"/>
        <v>2.4394403626258372</v>
      </c>
      <c r="F302" s="115">
        <f>AVERAGE_MODELS!F292</f>
        <v>0</v>
      </c>
      <c r="G302" s="116">
        <f t="shared" si="52"/>
        <v>0</v>
      </c>
      <c r="H302" s="116">
        <f t="shared" si="53"/>
        <v>6.6613381477509392E-16</v>
      </c>
      <c r="I302" s="117">
        <f t="shared" si="46"/>
        <v>0</v>
      </c>
      <c r="J302" s="118">
        <f t="shared" si="55"/>
        <v>0</v>
      </c>
      <c r="K302" s="118">
        <f t="shared" si="51"/>
        <v>0</v>
      </c>
      <c r="L302" s="123"/>
      <c r="M302" s="123"/>
      <c r="N302" s="119">
        <v>0</v>
      </c>
      <c r="O302" s="119">
        <v>0</v>
      </c>
      <c r="P302" s="131"/>
      <c r="Q302" s="131"/>
    </row>
    <row r="303" spans="1:28" s="165" customFormat="1" x14ac:dyDescent="0.3">
      <c r="A303" s="159">
        <v>1</v>
      </c>
      <c r="B303" s="159">
        <v>7</v>
      </c>
      <c r="C303" s="166">
        <f>AVERAGE_MODELS!A293</f>
        <v>43823</v>
      </c>
      <c r="D303" s="167">
        <f>AVERAGE_MODELS!G293</f>
        <v>2.6548334445612842</v>
      </c>
      <c r="E303" s="160">
        <f t="shared" si="50"/>
        <v>2.6548334445612842</v>
      </c>
      <c r="F303" s="168">
        <f>AVERAGE_MODELS!F293</f>
        <v>0</v>
      </c>
      <c r="G303" s="161">
        <f t="shared" si="52"/>
        <v>0</v>
      </c>
      <c r="H303" s="161">
        <v>0</v>
      </c>
      <c r="I303" s="162">
        <f t="shared" ref="I303:I350" si="56">MAX(0,MIN(O303,H302*2,(D303*(1+VLOOKUP(B303,$B$2:$R$9,17,FALSE))-VLOOKUP(B303,$B$2:$D$9,3,FALSE))))</f>
        <v>0</v>
      </c>
      <c r="J303" s="162">
        <f t="shared" si="55"/>
        <v>0</v>
      </c>
      <c r="K303" s="162">
        <f t="shared" si="51"/>
        <v>0</v>
      </c>
      <c r="L303" s="162">
        <f t="shared" ref="L303:L333" si="57">MIN(J303,F303)</f>
        <v>0</v>
      </c>
      <c r="M303" s="162">
        <f>J303-L303</f>
        <v>0</v>
      </c>
      <c r="N303" s="163">
        <v>-2.5</v>
      </c>
      <c r="O303" s="163">
        <v>0</v>
      </c>
      <c r="P303" s="164"/>
      <c r="Q303" s="164"/>
    </row>
    <row r="304" spans="1:28" x14ac:dyDescent="0.3">
      <c r="A304" s="24">
        <f>A303+1</f>
        <v>2</v>
      </c>
      <c r="B304" s="24">
        <v>7</v>
      </c>
      <c r="C304" s="11">
        <f>AVERAGE_MODELS!A294</f>
        <v>43823.020833333336</v>
      </c>
      <c r="D304" s="13">
        <f>AVERAGE_MODELS!G294</f>
        <v>2.5559578782043926</v>
      </c>
      <c r="E304" s="14">
        <f t="shared" si="50"/>
        <v>2.5559578782043926</v>
      </c>
      <c r="F304" s="12">
        <f>AVERAGE_MODELS!F294</f>
        <v>0</v>
      </c>
      <c r="G304" s="9">
        <f t="shared" si="52"/>
        <v>0</v>
      </c>
      <c r="H304" s="9">
        <f t="shared" si="53"/>
        <v>0</v>
      </c>
      <c r="I304" s="32">
        <f t="shared" si="56"/>
        <v>0</v>
      </c>
      <c r="J304" s="8">
        <f t="shared" si="55"/>
        <v>0</v>
      </c>
      <c r="K304" s="8">
        <f t="shared" si="51"/>
        <v>0</v>
      </c>
      <c r="L304" s="8">
        <f t="shared" si="57"/>
        <v>0</v>
      </c>
      <c r="M304" s="8">
        <f t="shared" ref="M304:M333" si="58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4">
        <f t="shared" ref="A305:A350" si="59">A304+1</f>
        <v>3</v>
      </c>
      <c r="B305" s="24">
        <v>7</v>
      </c>
      <c r="C305" s="11">
        <f>AVERAGE_MODELS!A295</f>
        <v>43823.041666666664</v>
      </c>
      <c r="D305" s="13">
        <f>AVERAGE_MODELS!G295</f>
        <v>2.3323281094019594</v>
      </c>
      <c r="E305" s="14">
        <f t="shared" si="50"/>
        <v>2.3323281094019594</v>
      </c>
      <c r="F305" s="12">
        <f>AVERAGE_MODELS!F295</f>
        <v>0</v>
      </c>
      <c r="G305" s="9">
        <f t="shared" si="52"/>
        <v>0</v>
      </c>
      <c r="H305" s="9">
        <f t="shared" si="53"/>
        <v>0</v>
      </c>
      <c r="I305" s="32">
        <f t="shared" si="56"/>
        <v>0</v>
      </c>
      <c r="J305" s="8">
        <f t="shared" si="55"/>
        <v>0</v>
      </c>
      <c r="K305" s="8">
        <f t="shared" si="51"/>
        <v>0</v>
      </c>
      <c r="L305" s="8">
        <f t="shared" si="57"/>
        <v>0</v>
      </c>
      <c r="M305" s="8">
        <f t="shared" si="58"/>
        <v>0</v>
      </c>
      <c r="N305" s="7">
        <v>-2.5</v>
      </c>
      <c r="O305" s="7">
        <v>0</v>
      </c>
      <c r="P305" s="1"/>
      <c r="Q305" s="1"/>
    </row>
    <row r="306" spans="1:17" x14ac:dyDescent="0.3">
      <c r="A306" s="24">
        <f t="shared" si="59"/>
        <v>4</v>
      </c>
      <c r="B306" s="24">
        <v>7</v>
      </c>
      <c r="C306" s="11">
        <f>AVERAGE_MODELS!A296</f>
        <v>43823.0625</v>
      </c>
      <c r="D306" s="13">
        <f>AVERAGE_MODELS!G296</f>
        <v>2.2659780159479368</v>
      </c>
      <c r="E306" s="14">
        <f t="shared" si="50"/>
        <v>2.2659780159479368</v>
      </c>
      <c r="F306" s="12">
        <f>AVERAGE_MODELS!F296</f>
        <v>0</v>
      </c>
      <c r="G306" s="9">
        <f t="shared" si="52"/>
        <v>0</v>
      </c>
      <c r="H306" s="9">
        <f t="shared" si="53"/>
        <v>0</v>
      </c>
      <c r="I306" s="32">
        <f t="shared" si="56"/>
        <v>0</v>
      </c>
      <c r="J306" s="8">
        <f t="shared" si="55"/>
        <v>0</v>
      </c>
      <c r="K306" s="8">
        <f t="shared" si="51"/>
        <v>0</v>
      </c>
      <c r="L306" s="8">
        <f t="shared" si="57"/>
        <v>0</v>
      </c>
      <c r="M306" s="8">
        <f t="shared" si="58"/>
        <v>0</v>
      </c>
      <c r="N306" s="7">
        <v>-2.5</v>
      </c>
      <c r="O306" s="7">
        <v>0</v>
      </c>
      <c r="P306" s="1"/>
      <c r="Q306" s="1"/>
    </row>
    <row r="307" spans="1:17" x14ac:dyDescent="0.3">
      <c r="A307" s="24">
        <f t="shared" si="59"/>
        <v>5</v>
      </c>
      <c r="B307" s="24">
        <v>7</v>
      </c>
      <c r="C307" s="11">
        <f>AVERAGE_MODELS!A297</f>
        <v>43823.083333333336</v>
      </c>
      <c r="D307" s="13">
        <f>AVERAGE_MODELS!G297</f>
        <v>2.1782724113501661</v>
      </c>
      <c r="E307" s="14">
        <f t="shared" si="50"/>
        <v>2.1782724113501661</v>
      </c>
      <c r="F307" s="12">
        <f>AVERAGE_MODELS!F297</f>
        <v>0</v>
      </c>
      <c r="G307" s="9">
        <f t="shared" si="52"/>
        <v>0</v>
      </c>
      <c r="H307" s="9">
        <f t="shared" si="53"/>
        <v>0</v>
      </c>
      <c r="I307" s="32">
        <f t="shared" si="56"/>
        <v>0</v>
      </c>
      <c r="J307" s="8">
        <f t="shared" si="55"/>
        <v>0</v>
      </c>
      <c r="K307" s="8">
        <f t="shared" si="51"/>
        <v>0</v>
      </c>
      <c r="L307" s="8">
        <f t="shared" si="57"/>
        <v>0</v>
      </c>
      <c r="M307" s="8">
        <f t="shared" si="58"/>
        <v>0</v>
      </c>
      <c r="N307" s="7">
        <v>-2.5</v>
      </c>
      <c r="O307" s="7">
        <v>0</v>
      </c>
      <c r="P307" s="1"/>
      <c r="Q307" s="1"/>
    </row>
    <row r="308" spans="1:17" x14ac:dyDescent="0.3">
      <c r="A308" s="24">
        <f t="shared" si="59"/>
        <v>6</v>
      </c>
      <c r="B308" s="24">
        <v>7</v>
      </c>
      <c r="C308" s="11">
        <f>AVERAGE_MODELS!A298</f>
        <v>43823.104166666664</v>
      </c>
      <c r="D308" s="13">
        <f>AVERAGE_MODELS!G298</f>
        <v>2.1315284078170791</v>
      </c>
      <c r="E308" s="14">
        <f t="shared" si="50"/>
        <v>2.1315284078170791</v>
      </c>
      <c r="F308" s="12">
        <f>AVERAGE_MODELS!F298</f>
        <v>0</v>
      </c>
      <c r="G308" s="9">
        <f t="shared" si="52"/>
        <v>0</v>
      </c>
      <c r="H308" s="9">
        <f t="shared" si="53"/>
        <v>0</v>
      </c>
      <c r="I308" s="32">
        <f t="shared" si="56"/>
        <v>0</v>
      </c>
      <c r="J308" s="8">
        <f t="shared" si="55"/>
        <v>0</v>
      </c>
      <c r="K308" s="8">
        <f t="shared" si="51"/>
        <v>0</v>
      </c>
      <c r="L308" s="8">
        <f t="shared" si="57"/>
        <v>0</v>
      </c>
      <c r="M308" s="8">
        <f t="shared" si="58"/>
        <v>0</v>
      </c>
      <c r="N308" s="7">
        <v>-2.5</v>
      </c>
      <c r="O308" s="7">
        <v>0</v>
      </c>
      <c r="P308" s="1"/>
      <c r="Q308" s="1"/>
    </row>
    <row r="309" spans="1:17" x14ac:dyDescent="0.3">
      <c r="A309" s="24">
        <f t="shared" si="59"/>
        <v>7</v>
      </c>
      <c r="B309" s="24">
        <v>7</v>
      </c>
      <c r="C309" s="11">
        <f>AVERAGE_MODELS!A299</f>
        <v>43823.125</v>
      </c>
      <c r="D309" s="13">
        <f>AVERAGE_MODELS!G299</f>
        <v>2.0330191976585206</v>
      </c>
      <c r="E309" s="14">
        <f t="shared" si="50"/>
        <v>2.0330191976585206</v>
      </c>
      <c r="F309" s="12">
        <f>AVERAGE_MODELS!F299</f>
        <v>0</v>
      </c>
      <c r="G309" s="9">
        <f t="shared" si="52"/>
        <v>0</v>
      </c>
      <c r="H309" s="9">
        <f t="shared" si="53"/>
        <v>0</v>
      </c>
      <c r="I309" s="32">
        <f t="shared" si="56"/>
        <v>0</v>
      </c>
      <c r="J309" s="8">
        <f t="shared" si="55"/>
        <v>0</v>
      </c>
      <c r="K309" s="8">
        <f t="shared" si="51"/>
        <v>0</v>
      </c>
      <c r="L309" s="8">
        <f t="shared" si="57"/>
        <v>0</v>
      </c>
      <c r="M309" s="8">
        <f t="shared" si="58"/>
        <v>0</v>
      </c>
      <c r="N309" s="7">
        <v>-2.5</v>
      </c>
      <c r="O309" s="7">
        <v>0</v>
      </c>
      <c r="P309" s="1"/>
      <c r="Q309" s="1"/>
    </row>
    <row r="310" spans="1:17" x14ac:dyDescent="0.3">
      <c r="A310" s="24">
        <f t="shared" si="59"/>
        <v>8</v>
      </c>
      <c r="B310" s="24">
        <v>7</v>
      </c>
      <c r="C310" s="11">
        <f>AVERAGE_MODELS!A300</f>
        <v>43823.145833333336</v>
      </c>
      <c r="D310" s="13">
        <f>AVERAGE_MODELS!G300</f>
        <v>1.9991182350220806</v>
      </c>
      <c r="E310" s="14">
        <f t="shared" si="50"/>
        <v>1.9991182350220806</v>
      </c>
      <c r="F310" s="12">
        <f>AVERAGE_MODELS!F300</f>
        <v>0</v>
      </c>
      <c r="G310" s="9">
        <f t="shared" si="52"/>
        <v>0</v>
      </c>
      <c r="H310" s="9">
        <f t="shared" si="53"/>
        <v>0</v>
      </c>
      <c r="I310" s="32">
        <f t="shared" si="56"/>
        <v>0</v>
      </c>
      <c r="J310" s="8">
        <f t="shared" si="55"/>
        <v>0</v>
      </c>
      <c r="K310" s="8">
        <f t="shared" si="51"/>
        <v>0</v>
      </c>
      <c r="L310" s="8">
        <f t="shared" si="57"/>
        <v>0</v>
      </c>
      <c r="M310" s="8">
        <f t="shared" si="58"/>
        <v>0</v>
      </c>
      <c r="N310" s="7">
        <v>-2.5</v>
      </c>
      <c r="O310" s="7">
        <v>0</v>
      </c>
      <c r="P310" s="1"/>
      <c r="Q310" s="1"/>
    </row>
    <row r="311" spans="1:17" x14ac:dyDescent="0.3">
      <c r="A311" s="24">
        <f t="shared" si="59"/>
        <v>9</v>
      </c>
      <c r="B311" s="24">
        <v>7</v>
      </c>
      <c r="C311" s="11">
        <f>AVERAGE_MODELS!A301</f>
        <v>43823.166666666664</v>
      </c>
      <c r="D311" s="13">
        <f>AVERAGE_MODELS!G301</f>
        <v>1.9117281293084505</v>
      </c>
      <c r="E311" s="14">
        <f t="shared" si="50"/>
        <v>1.9117281293084505</v>
      </c>
      <c r="F311" s="12">
        <f>AVERAGE_MODELS!F301</f>
        <v>0</v>
      </c>
      <c r="G311" s="9">
        <f t="shared" si="52"/>
        <v>0</v>
      </c>
      <c r="H311" s="9">
        <f t="shared" si="53"/>
        <v>0</v>
      </c>
      <c r="I311" s="32">
        <f t="shared" si="56"/>
        <v>0</v>
      </c>
      <c r="J311" s="8">
        <f t="shared" si="55"/>
        <v>0</v>
      </c>
      <c r="K311" s="8">
        <f t="shared" si="51"/>
        <v>0</v>
      </c>
      <c r="L311" s="8">
        <f t="shared" si="57"/>
        <v>0</v>
      </c>
      <c r="M311" s="8">
        <f t="shared" si="58"/>
        <v>0</v>
      </c>
      <c r="N311" s="7">
        <v>-2.5</v>
      </c>
      <c r="O311" s="7">
        <v>0</v>
      </c>
      <c r="P311" s="1"/>
      <c r="Q311" s="1"/>
    </row>
    <row r="312" spans="1:17" x14ac:dyDescent="0.3">
      <c r="A312" s="24">
        <f t="shared" si="59"/>
        <v>10</v>
      </c>
      <c r="B312" s="24">
        <v>7</v>
      </c>
      <c r="C312" s="11">
        <f>AVERAGE_MODELS!A302</f>
        <v>43823.1875</v>
      </c>
      <c r="D312" s="13">
        <f>AVERAGE_MODELS!G302</f>
        <v>1.8970237780919232</v>
      </c>
      <c r="E312" s="14">
        <f t="shared" si="50"/>
        <v>1.8970237780919232</v>
      </c>
      <c r="F312" s="12">
        <f>AVERAGE_MODELS!F302</f>
        <v>0</v>
      </c>
      <c r="G312" s="9">
        <f t="shared" si="52"/>
        <v>0</v>
      </c>
      <c r="H312" s="9">
        <f t="shared" si="53"/>
        <v>0</v>
      </c>
      <c r="I312" s="32">
        <f t="shared" si="56"/>
        <v>0</v>
      </c>
      <c r="J312" s="8">
        <f t="shared" si="55"/>
        <v>0</v>
      </c>
      <c r="K312" s="8">
        <f t="shared" si="51"/>
        <v>0</v>
      </c>
      <c r="L312" s="8">
        <f t="shared" si="57"/>
        <v>0</v>
      </c>
      <c r="M312" s="8">
        <f t="shared" si="58"/>
        <v>0</v>
      </c>
      <c r="N312" s="7">
        <v>-2.5</v>
      </c>
      <c r="O312" s="7">
        <v>0</v>
      </c>
      <c r="P312" s="1"/>
      <c r="Q312" s="1"/>
    </row>
    <row r="313" spans="1:17" x14ac:dyDescent="0.3">
      <c r="A313" s="24">
        <f t="shared" si="59"/>
        <v>11</v>
      </c>
      <c r="B313" s="24">
        <v>7</v>
      </c>
      <c r="C313" s="11">
        <f>AVERAGE_MODELS!A303</f>
        <v>43823.208333333336</v>
      </c>
      <c r="D313" s="13">
        <f>AVERAGE_MODELS!G303</f>
        <v>1.9984724533568188</v>
      </c>
      <c r="E313" s="14">
        <f t="shared" si="50"/>
        <v>1.9984724533568188</v>
      </c>
      <c r="F313" s="12">
        <f>AVERAGE_MODELS!F303</f>
        <v>0</v>
      </c>
      <c r="G313" s="9">
        <f t="shared" si="52"/>
        <v>0</v>
      </c>
      <c r="H313" s="9">
        <f t="shared" si="53"/>
        <v>0</v>
      </c>
      <c r="I313" s="32">
        <f t="shared" si="56"/>
        <v>0</v>
      </c>
      <c r="J313" s="8">
        <f t="shared" si="55"/>
        <v>0</v>
      </c>
      <c r="K313" s="8">
        <f t="shared" si="51"/>
        <v>0</v>
      </c>
      <c r="L313" s="8">
        <f t="shared" si="57"/>
        <v>0</v>
      </c>
      <c r="M313" s="8">
        <f t="shared" si="58"/>
        <v>0</v>
      </c>
      <c r="N313" s="7">
        <v>-2.5</v>
      </c>
      <c r="O313" s="7">
        <v>0</v>
      </c>
      <c r="P313" s="1"/>
      <c r="Q313" s="1"/>
    </row>
    <row r="314" spans="1:17" x14ac:dyDescent="0.3">
      <c r="A314" s="24">
        <f t="shared" si="59"/>
        <v>12</v>
      </c>
      <c r="B314" s="24">
        <v>7</v>
      </c>
      <c r="C314" s="11">
        <f>AVERAGE_MODELS!A304</f>
        <v>43823.229166666664</v>
      </c>
      <c r="D314" s="13">
        <f>AVERAGE_MODELS!G304</f>
        <v>2.1002424887041977</v>
      </c>
      <c r="E314" s="14">
        <f t="shared" si="50"/>
        <v>2.1002424887041977</v>
      </c>
      <c r="F314" s="12">
        <f>AVERAGE_MODELS!F304</f>
        <v>0</v>
      </c>
      <c r="G314" s="9">
        <f t="shared" si="52"/>
        <v>0</v>
      </c>
      <c r="H314" s="9">
        <f t="shared" si="53"/>
        <v>0</v>
      </c>
      <c r="I314" s="32">
        <f t="shared" si="56"/>
        <v>0</v>
      </c>
      <c r="J314" s="8">
        <f t="shared" si="55"/>
        <v>0</v>
      </c>
      <c r="K314" s="8">
        <f t="shared" si="51"/>
        <v>0</v>
      </c>
      <c r="L314" s="8">
        <f t="shared" si="57"/>
        <v>0</v>
      </c>
      <c r="M314" s="8">
        <f t="shared" si="58"/>
        <v>0</v>
      </c>
      <c r="N314" s="7">
        <v>-2.5</v>
      </c>
      <c r="O314" s="7">
        <v>0</v>
      </c>
      <c r="P314" s="1"/>
      <c r="Q314" s="1"/>
    </row>
    <row r="315" spans="1:17" x14ac:dyDescent="0.3">
      <c r="A315" s="24">
        <f t="shared" si="59"/>
        <v>13</v>
      </c>
      <c r="B315" s="24">
        <v>7</v>
      </c>
      <c r="C315" s="11">
        <f>AVERAGE_MODELS!A305</f>
        <v>43823.25</v>
      </c>
      <c r="D315" s="13">
        <f>AVERAGE_MODELS!G305</f>
        <v>2.4476923654562235</v>
      </c>
      <c r="E315" s="14">
        <f t="shared" si="50"/>
        <v>2.4476923654562235</v>
      </c>
      <c r="F315" s="12">
        <f>AVERAGE_MODELS!F305</f>
        <v>0</v>
      </c>
      <c r="G315" s="9">
        <f t="shared" si="52"/>
        <v>0</v>
      </c>
      <c r="H315" s="9">
        <f t="shared" si="53"/>
        <v>0</v>
      </c>
      <c r="I315" s="32">
        <f t="shared" si="56"/>
        <v>0</v>
      </c>
      <c r="J315" s="8">
        <f t="shared" si="55"/>
        <v>0</v>
      </c>
      <c r="K315" s="8">
        <f t="shared" si="51"/>
        <v>0</v>
      </c>
      <c r="L315" s="8">
        <f t="shared" si="57"/>
        <v>0</v>
      </c>
      <c r="M315" s="8">
        <f t="shared" si="58"/>
        <v>0</v>
      </c>
      <c r="N315" s="7">
        <v>-2.5</v>
      </c>
      <c r="O315" s="7">
        <v>0</v>
      </c>
      <c r="P315" s="1"/>
      <c r="Q315" s="1"/>
    </row>
    <row r="316" spans="1:17" x14ac:dyDescent="0.3">
      <c r="A316" s="24">
        <f t="shared" si="59"/>
        <v>14</v>
      </c>
      <c r="B316" s="24">
        <v>7</v>
      </c>
      <c r="C316" s="11">
        <f>AVERAGE_MODELS!A306</f>
        <v>43823.270833333336</v>
      </c>
      <c r="D316" s="13">
        <f>AVERAGE_MODELS!G306</f>
        <v>2.6937382457734924</v>
      </c>
      <c r="E316" s="14">
        <f t="shared" si="50"/>
        <v>2.6937382457734924</v>
      </c>
      <c r="F316" s="12">
        <f>AVERAGE_MODELS!F306</f>
        <v>0</v>
      </c>
      <c r="G316" s="9">
        <f t="shared" si="52"/>
        <v>0</v>
      </c>
      <c r="H316" s="9">
        <f t="shared" si="53"/>
        <v>0</v>
      </c>
      <c r="I316" s="32">
        <f t="shared" si="56"/>
        <v>0</v>
      </c>
      <c r="J316" s="8">
        <f t="shared" si="55"/>
        <v>0</v>
      </c>
      <c r="K316" s="8">
        <f t="shared" si="51"/>
        <v>0</v>
      </c>
      <c r="L316" s="8">
        <f t="shared" si="57"/>
        <v>0</v>
      </c>
      <c r="M316" s="8">
        <f t="shared" si="58"/>
        <v>0</v>
      </c>
      <c r="N316" s="7">
        <v>-2.5</v>
      </c>
      <c r="O316" s="7">
        <v>0</v>
      </c>
      <c r="P316" s="1"/>
      <c r="Q316" s="1"/>
    </row>
    <row r="317" spans="1:17" x14ac:dyDescent="0.3">
      <c r="A317" s="24">
        <f t="shared" si="59"/>
        <v>15</v>
      </c>
      <c r="B317" s="24">
        <v>7</v>
      </c>
      <c r="C317" s="11">
        <f>AVERAGE_MODELS!A307</f>
        <v>43823.291666666664</v>
      </c>
      <c r="D317" s="13">
        <f>AVERAGE_MODELS!G307</f>
        <v>3.1168001167517034</v>
      </c>
      <c r="E317" s="14">
        <f t="shared" si="50"/>
        <v>3.1168001167517034</v>
      </c>
      <c r="F317" s="12">
        <f>AVERAGE_MODELS!F307</f>
        <v>0</v>
      </c>
      <c r="G317" s="9">
        <f t="shared" si="52"/>
        <v>0</v>
      </c>
      <c r="H317" s="9">
        <f t="shared" si="53"/>
        <v>0</v>
      </c>
      <c r="I317" s="32">
        <f t="shared" si="56"/>
        <v>0</v>
      </c>
      <c r="J317" s="8">
        <f t="shared" si="55"/>
        <v>0</v>
      </c>
      <c r="K317" s="8">
        <f t="shared" si="51"/>
        <v>0</v>
      </c>
      <c r="L317" s="8">
        <f t="shared" si="57"/>
        <v>0</v>
      </c>
      <c r="M317" s="8">
        <f t="shared" si="58"/>
        <v>0</v>
      </c>
      <c r="N317" s="7">
        <v>-2.5</v>
      </c>
      <c r="O317" s="7">
        <v>0</v>
      </c>
      <c r="P317" s="1"/>
      <c r="Q317" s="1"/>
    </row>
    <row r="318" spans="1:17" x14ac:dyDescent="0.3">
      <c r="A318" s="24">
        <f t="shared" si="59"/>
        <v>16</v>
      </c>
      <c r="B318" s="24">
        <v>7</v>
      </c>
      <c r="C318" s="11">
        <f>AVERAGE_MODELS!A308</f>
        <v>43823.3125</v>
      </c>
      <c r="D318" s="13">
        <f>AVERAGE_MODELS!G308</f>
        <v>3.3789007897199927</v>
      </c>
      <c r="E318" s="14">
        <f t="shared" si="50"/>
        <v>3.3842663760008156</v>
      </c>
      <c r="F318" s="12">
        <f>AVERAGE_MODELS!F308</f>
        <v>2.4389028549194336E-3</v>
      </c>
      <c r="G318" s="9">
        <f t="shared" si="52"/>
        <v>5.3655862808227543E-3</v>
      </c>
      <c r="H318" s="9">
        <f t="shared" si="53"/>
        <v>2.6827931404113771E-3</v>
      </c>
      <c r="I318" s="32">
        <f t="shared" si="56"/>
        <v>0</v>
      </c>
      <c r="J318" s="8">
        <f t="shared" si="55"/>
        <v>-5.3655862808227543E-3</v>
      </c>
      <c r="K318" s="8">
        <f t="shared" si="51"/>
        <v>0</v>
      </c>
      <c r="L318" s="8">
        <f t="shared" si="57"/>
        <v>-5.3655862808227543E-3</v>
      </c>
      <c r="M318" s="8">
        <f t="shared" si="58"/>
        <v>0</v>
      </c>
      <c r="N318" s="7">
        <v>-2.5</v>
      </c>
      <c r="O318" s="7">
        <v>0</v>
      </c>
      <c r="P318" s="1"/>
      <c r="Q318" s="1"/>
    </row>
    <row r="319" spans="1:17" x14ac:dyDescent="0.3">
      <c r="A319" s="24">
        <f t="shared" si="59"/>
        <v>17</v>
      </c>
      <c r="B319" s="24">
        <v>7</v>
      </c>
      <c r="C319" s="11">
        <f>AVERAGE_MODELS!A309</f>
        <v>43823.333333333336</v>
      </c>
      <c r="D319" s="13">
        <f>AVERAGE_MODELS!G309</f>
        <v>3.637367223869401</v>
      </c>
      <c r="E319" s="14">
        <f t="shared" si="50"/>
        <v>3.6570919556914503</v>
      </c>
      <c r="F319" s="12">
        <f>AVERAGE_MODELS!F309</f>
        <v>8.9657871918405393E-3</v>
      </c>
      <c r="G319" s="9">
        <f t="shared" si="52"/>
        <v>1.9724731822049188E-2</v>
      </c>
      <c r="H319" s="9">
        <f t="shared" si="53"/>
        <v>1.254515905143597E-2</v>
      </c>
      <c r="I319" s="32">
        <f t="shared" si="56"/>
        <v>0</v>
      </c>
      <c r="J319" s="8">
        <f t="shared" si="55"/>
        <v>-1.9724731822049188E-2</v>
      </c>
      <c r="K319" s="8">
        <f t="shared" si="51"/>
        <v>0</v>
      </c>
      <c r="L319" s="8">
        <f t="shared" si="57"/>
        <v>-1.9724731822049188E-2</v>
      </c>
      <c r="M319" s="8">
        <f t="shared" si="58"/>
        <v>0</v>
      </c>
      <c r="N319" s="7">
        <v>-2.5</v>
      </c>
      <c r="O319" s="7">
        <v>0</v>
      </c>
      <c r="P319" s="1"/>
      <c r="Q319" s="1"/>
    </row>
    <row r="320" spans="1:17" x14ac:dyDescent="0.3">
      <c r="A320" s="24">
        <f t="shared" si="59"/>
        <v>18</v>
      </c>
      <c r="B320" s="24">
        <v>7</v>
      </c>
      <c r="C320" s="11">
        <f>AVERAGE_MODELS!A310</f>
        <v>43823.354166666664</v>
      </c>
      <c r="D320" s="13">
        <f>AVERAGE_MODELS!G310</f>
        <v>3.745563790034915</v>
      </c>
      <c r="E320" s="14">
        <f t="shared" si="50"/>
        <v>3.842327728700305</v>
      </c>
      <c r="F320" s="12">
        <f>AVERAGE_MODELS!F310</f>
        <v>4.3983608484268188E-2</v>
      </c>
      <c r="G320" s="9">
        <f t="shared" si="52"/>
        <v>9.6763938665390029E-2</v>
      </c>
      <c r="H320" s="9">
        <f t="shared" si="53"/>
        <v>6.0927128384130988E-2</v>
      </c>
      <c r="I320" s="32">
        <f t="shared" si="56"/>
        <v>0</v>
      </c>
      <c r="J320" s="8">
        <f t="shared" si="55"/>
        <v>-9.6763938665390029E-2</v>
      </c>
      <c r="K320" s="8">
        <f t="shared" si="51"/>
        <v>0</v>
      </c>
      <c r="L320" s="8">
        <f t="shared" si="57"/>
        <v>-9.6763938665390029E-2</v>
      </c>
      <c r="M320" s="8">
        <f t="shared" si="58"/>
        <v>0</v>
      </c>
      <c r="N320" s="7">
        <v>-2.5</v>
      </c>
      <c r="O320" s="7">
        <v>0</v>
      </c>
      <c r="P320" s="1"/>
      <c r="Q320" s="1"/>
    </row>
    <row r="321" spans="1:28" x14ac:dyDescent="0.3">
      <c r="A321" s="24">
        <f t="shared" si="59"/>
        <v>19</v>
      </c>
      <c r="B321" s="24">
        <v>7</v>
      </c>
      <c r="C321" s="11">
        <f>AVERAGE_MODELS!A311</f>
        <v>43823.375</v>
      </c>
      <c r="D321" s="13">
        <f>AVERAGE_MODELS!G311</f>
        <v>4.0062604512802462</v>
      </c>
      <c r="E321" s="14">
        <f t="shared" si="50"/>
        <v>4.389259453233457</v>
      </c>
      <c r="F321" s="12">
        <f>AVERAGE_MODELS!F311</f>
        <v>0.17409045543327759</v>
      </c>
      <c r="G321" s="9">
        <f t="shared" si="52"/>
        <v>0.38299900195321074</v>
      </c>
      <c r="H321" s="9">
        <f t="shared" si="53"/>
        <v>0.25242662936073634</v>
      </c>
      <c r="I321" s="32">
        <f t="shared" si="56"/>
        <v>0</v>
      </c>
      <c r="J321" s="8">
        <f t="shared" si="55"/>
        <v>-0.38299900195321074</v>
      </c>
      <c r="K321" s="8">
        <f t="shared" si="51"/>
        <v>0</v>
      </c>
      <c r="L321" s="8">
        <f t="shared" si="57"/>
        <v>-0.38299900195321074</v>
      </c>
      <c r="M321" s="8">
        <f t="shared" si="58"/>
        <v>0</v>
      </c>
      <c r="N321" s="7">
        <v>-2.5</v>
      </c>
      <c r="O321" s="7">
        <v>0</v>
      </c>
      <c r="P321" s="1"/>
      <c r="Q321" s="1"/>
      <c r="R321">
        <f>VLOOKUP($B$16,$B$2:$F$9,5,FALSE)</f>
        <v>0</v>
      </c>
    </row>
    <row r="322" spans="1:28" x14ac:dyDescent="0.3">
      <c r="A322" s="24">
        <f t="shared" si="59"/>
        <v>20</v>
      </c>
      <c r="B322" s="24">
        <v>7</v>
      </c>
      <c r="C322" s="11">
        <f>AVERAGE_MODELS!A312</f>
        <v>43823.395833333336</v>
      </c>
      <c r="D322" s="13">
        <f>AVERAGE_MODELS!G312</f>
        <v>4.0270104547173169</v>
      </c>
      <c r="E322" s="14">
        <f t="shared" si="50"/>
        <v>4.6132248499192823</v>
      </c>
      <c r="F322" s="12">
        <f>AVERAGE_MODELS!F312</f>
        <v>0.26646108872816587</v>
      </c>
      <c r="G322" s="9">
        <f t="shared" si="52"/>
        <v>0.58621439520196494</v>
      </c>
      <c r="H322" s="9">
        <f t="shared" si="53"/>
        <v>0.54553382696171882</v>
      </c>
      <c r="I322" s="32">
        <f t="shared" si="56"/>
        <v>0</v>
      </c>
      <c r="J322" s="8">
        <f t="shared" si="55"/>
        <v>-0.58621439520196494</v>
      </c>
      <c r="K322" s="8">
        <f t="shared" si="51"/>
        <v>0</v>
      </c>
      <c r="L322" s="8">
        <f t="shared" si="57"/>
        <v>-0.58621439520196494</v>
      </c>
      <c r="M322" s="8">
        <f t="shared" si="58"/>
        <v>0</v>
      </c>
      <c r="N322" s="7">
        <v>-2.5</v>
      </c>
      <c r="O322" s="7">
        <v>0</v>
      </c>
      <c r="P322" s="1"/>
      <c r="Q322" s="1"/>
    </row>
    <row r="323" spans="1:28" x14ac:dyDescent="0.3">
      <c r="A323" s="24">
        <f t="shared" si="59"/>
        <v>21</v>
      </c>
      <c r="B323" s="24">
        <v>7</v>
      </c>
      <c r="C323" s="11">
        <f>AVERAGE_MODELS!A313</f>
        <v>43823.416666666664</v>
      </c>
      <c r="D323" s="13">
        <f>AVERAGE_MODELS!G313</f>
        <v>4.0155442920950133</v>
      </c>
      <c r="E323" s="14">
        <f t="shared" si="50"/>
        <v>5.1184283742062835</v>
      </c>
      <c r="F323" s="12">
        <f>AVERAGE_MODELS!F313</f>
        <v>0.50131094641421359</v>
      </c>
      <c r="G323" s="9">
        <f t="shared" si="52"/>
        <v>1.10288408211127</v>
      </c>
      <c r="H323" s="9">
        <f t="shared" si="53"/>
        <v>1.0969758680173538</v>
      </c>
      <c r="I323" s="32">
        <f t="shared" si="56"/>
        <v>0</v>
      </c>
      <c r="J323" s="8">
        <f t="shared" si="55"/>
        <v>-1.10288408211127</v>
      </c>
      <c r="K323" s="8">
        <f t="shared" si="51"/>
        <v>0</v>
      </c>
      <c r="L323" s="8">
        <f t="shared" si="57"/>
        <v>-1.10288408211127</v>
      </c>
      <c r="M323" s="8">
        <f t="shared" si="58"/>
        <v>0</v>
      </c>
      <c r="N323" s="7">
        <v>-2.5</v>
      </c>
      <c r="O323" s="7">
        <v>0</v>
      </c>
      <c r="P323" s="1"/>
      <c r="Q323" s="1"/>
    </row>
    <row r="324" spans="1:28" x14ac:dyDescent="0.3">
      <c r="A324" s="24">
        <f t="shared" si="59"/>
        <v>22</v>
      </c>
      <c r="B324" s="24">
        <v>7</v>
      </c>
      <c r="C324" s="11">
        <f>AVERAGE_MODELS!A314</f>
        <v>43823.4375</v>
      </c>
      <c r="D324" s="13">
        <f>AVERAGE_MODELS!G314</f>
        <v>4.0176707348420653</v>
      </c>
      <c r="E324" s="14">
        <f t="shared" si="50"/>
        <v>5.1800898127840984</v>
      </c>
      <c r="F324" s="12">
        <f>AVERAGE_MODELS!F314</f>
        <v>0.52837230815546954</v>
      </c>
      <c r="G324" s="9">
        <f t="shared" si="52"/>
        <v>1.1624190779420331</v>
      </c>
      <c r="H324" s="9">
        <f t="shared" si="53"/>
        <v>1.6781854069883704</v>
      </c>
      <c r="I324" s="32">
        <f t="shared" si="56"/>
        <v>0</v>
      </c>
      <c r="J324" s="8">
        <f t="shared" si="55"/>
        <v>-1.1624190779420331</v>
      </c>
      <c r="K324" s="8">
        <f t="shared" si="51"/>
        <v>0</v>
      </c>
      <c r="L324" s="8">
        <f t="shared" si="57"/>
        <v>-1.1624190779420331</v>
      </c>
      <c r="M324" s="8">
        <f t="shared" si="58"/>
        <v>0</v>
      </c>
      <c r="N324" s="7">
        <v>-2.5</v>
      </c>
      <c r="O324" s="7">
        <v>0</v>
      </c>
      <c r="P324" s="1"/>
      <c r="Q324" s="1"/>
    </row>
    <row r="325" spans="1:28" x14ac:dyDescent="0.3">
      <c r="A325" s="24">
        <f t="shared" si="59"/>
        <v>23</v>
      </c>
      <c r="B325" s="24">
        <v>7</v>
      </c>
      <c r="C325" s="11">
        <f>AVERAGE_MODELS!A315</f>
        <v>43823.458333333336</v>
      </c>
      <c r="D325" s="13">
        <f>AVERAGE_MODELS!G315</f>
        <v>3.9771299822843922</v>
      </c>
      <c r="E325" s="14">
        <f t="shared" si="50"/>
        <v>5.593473722825161</v>
      </c>
      <c r="F325" s="12">
        <f>AVERAGE_MODELS!F315</f>
        <v>0.73470170024580395</v>
      </c>
      <c r="G325" s="9">
        <f t="shared" si="52"/>
        <v>1.6163437405407688</v>
      </c>
      <c r="H325" s="9">
        <f t="shared" si="53"/>
        <v>2.4863572772587546</v>
      </c>
      <c r="I325" s="32">
        <f t="shared" si="56"/>
        <v>0</v>
      </c>
      <c r="J325" s="8">
        <f t="shared" si="55"/>
        <v>-1.6163437405407688</v>
      </c>
      <c r="K325" s="8">
        <f t="shared" si="51"/>
        <v>0</v>
      </c>
      <c r="L325" s="8">
        <f t="shared" si="57"/>
        <v>-1.6163437405407688</v>
      </c>
      <c r="M325" s="8">
        <f t="shared" si="58"/>
        <v>0</v>
      </c>
      <c r="N325" s="7">
        <v>-2.5</v>
      </c>
      <c r="O325" s="7">
        <v>0</v>
      </c>
      <c r="P325" s="1"/>
      <c r="Q325" s="1"/>
    </row>
    <row r="326" spans="1:28" x14ac:dyDescent="0.3">
      <c r="A326" s="24">
        <f t="shared" si="59"/>
        <v>24</v>
      </c>
      <c r="B326" s="24">
        <v>7</v>
      </c>
      <c r="C326" s="11">
        <f>AVERAGE_MODELS!A316</f>
        <v>43823.479166666664</v>
      </c>
      <c r="D326" s="13">
        <f>AVERAGE_MODELS!G316</f>
        <v>3.9530380178928755</v>
      </c>
      <c r="E326" s="14">
        <f t="shared" si="50"/>
        <v>5.6084661532879254</v>
      </c>
      <c r="F326" s="12">
        <f>AVERAGE_MODELS!F316</f>
        <v>0.75246733427047729</v>
      </c>
      <c r="G326" s="9">
        <f t="shared" si="52"/>
        <v>1.6554281353950502</v>
      </c>
      <c r="H326" s="9">
        <f t="shared" si="53"/>
        <v>3.3140713449562798</v>
      </c>
      <c r="I326" s="32">
        <f t="shared" si="56"/>
        <v>0</v>
      </c>
      <c r="J326" s="8">
        <f t="shared" si="55"/>
        <v>-1.6554281353950502</v>
      </c>
      <c r="K326" s="8">
        <f t="shared" si="51"/>
        <v>0</v>
      </c>
      <c r="L326" s="8">
        <f t="shared" si="57"/>
        <v>-1.6554281353950502</v>
      </c>
      <c r="M326" s="8">
        <f t="shared" si="58"/>
        <v>0</v>
      </c>
      <c r="N326" s="7">
        <v>-2.5</v>
      </c>
      <c r="O326" s="7">
        <v>0</v>
      </c>
      <c r="P326" s="1"/>
      <c r="Q326" s="1"/>
    </row>
    <row r="327" spans="1:28" x14ac:dyDescent="0.3">
      <c r="A327" s="24">
        <f t="shared" si="59"/>
        <v>25</v>
      </c>
      <c r="B327" s="24">
        <v>7</v>
      </c>
      <c r="C327" s="11">
        <f>AVERAGE_MODELS!A317</f>
        <v>43823.5</v>
      </c>
      <c r="D327" s="13">
        <f>AVERAGE_MODELS!G317</f>
        <v>4.0965963334613553</v>
      </c>
      <c r="E327" s="14">
        <f t="shared" si="50"/>
        <v>5.5614704344660781</v>
      </c>
      <c r="F327" s="12">
        <f>AVERAGE_MODELS!F317</f>
        <v>0.66585186409305586</v>
      </c>
      <c r="G327" s="9">
        <f t="shared" si="52"/>
        <v>1.464874101004723</v>
      </c>
      <c r="H327" s="9">
        <f t="shared" si="53"/>
        <v>4.0465083954586412</v>
      </c>
      <c r="I327" s="32">
        <f t="shared" si="56"/>
        <v>0</v>
      </c>
      <c r="J327" s="8">
        <f t="shared" si="55"/>
        <v>-1.464874101004723</v>
      </c>
      <c r="K327" s="8">
        <f t="shared" si="51"/>
        <v>0</v>
      </c>
      <c r="L327" s="8">
        <f t="shared" si="57"/>
        <v>-1.464874101004723</v>
      </c>
      <c r="M327" s="8">
        <f t="shared" si="58"/>
        <v>0</v>
      </c>
      <c r="N327" s="7">
        <v>-2.5</v>
      </c>
      <c r="O327" s="7">
        <v>0</v>
      </c>
      <c r="P327" s="1"/>
      <c r="Q327" s="1"/>
    </row>
    <row r="328" spans="1:28" x14ac:dyDescent="0.3">
      <c r="A328" s="24">
        <f t="shared" si="59"/>
        <v>26</v>
      </c>
      <c r="B328" s="24">
        <v>7</v>
      </c>
      <c r="C328" s="11">
        <f>AVERAGE_MODELS!A318</f>
        <v>43823.520833333336</v>
      </c>
      <c r="D328" s="13">
        <f>AVERAGE_MODELS!G318</f>
        <v>4.0588477648130761</v>
      </c>
      <c r="E328" s="14">
        <f t="shared" si="50"/>
        <v>5.4933622641986579</v>
      </c>
      <c r="F328" s="12">
        <f>AVERAGE_MODELS!F318</f>
        <v>0.65205204517526438</v>
      </c>
      <c r="G328" s="9">
        <f t="shared" si="52"/>
        <v>1.4345144993855818</v>
      </c>
      <c r="H328" s="9">
        <f t="shared" si="53"/>
        <v>4.7637656451514321</v>
      </c>
      <c r="I328" s="32">
        <f t="shared" si="56"/>
        <v>0</v>
      </c>
      <c r="J328" s="8">
        <f t="shared" si="55"/>
        <v>-1.4345144993855818</v>
      </c>
      <c r="K328" s="8">
        <f t="shared" si="51"/>
        <v>0</v>
      </c>
      <c r="L328" s="8">
        <f t="shared" si="57"/>
        <v>-1.4345144993855818</v>
      </c>
      <c r="M328" s="8">
        <f t="shared" si="58"/>
        <v>0</v>
      </c>
      <c r="N328" s="7">
        <v>-2.5</v>
      </c>
      <c r="O328" s="7">
        <v>0</v>
      </c>
      <c r="P328" s="1"/>
      <c r="Q328" s="1"/>
    </row>
    <row r="329" spans="1:28" x14ac:dyDescent="0.3">
      <c r="A329" s="24">
        <f t="shared" si="59"/>
        <v>27</v>
      </c>
      <c r="B329" s="24">
        <v>7</v>
      </c>
      <c r="C329" s="11">
        <f>AVERAGE_MODELS!A319</f>
        <v>43823.541666666664</v>
      </c>
      <c r="D329" s="13">
        <f>AVERAGE_MODELS!G319</f>
        <v>4.0055143605718042</v>
      </c>
      <c r="E329" s="14">
        <f t="shared" si="50"/>
        <v>4.863024962428617</v>
      </c>
      <c r="F329" s="12">
        <f>AVERAGE_MODELS!F319</f>
        <v>0.38977754629855121</v>
      </c>
      <c r="G329" s="9">
        <f t="shared" si="52"/>
        <v>0.85751060185681272</v>
      </c>
      <c r="H329" s="9">
        <f t="shared" si="53"/>
        <v>5.1925209460798385</v>
      </c>
      <c r="I329" s="32">
        <f t="shared" si="56"/>
        <v>0</v>
      </c>
      <c r="J329" s="8">
        <f t="shared" si="55"/>
        <v>-0.85751060185681272</v>
      </c>
      <c r="K329" s="8">
        <f t="shared" si="51"/>
        <v>0</v>
      </c>
      <c r="L329" s="8">
        <f t="shared" si="57"/>
        <v>-0.85751060185681272</v>
      </c>
      <c r="M329" s="8">
        <f t="shared" si="58"/>
        <v>0</v>
      </c>
      <c r="N329" s="7">
        <v>-2.5</v>
      </c>
      <c r="O329" s="7">
        <v>0</v>
      </c>
      <c r="P329" s="1"/>
      <c r="Q329" s="1"/>
    </row>
    <row r="330" spans="1:28" x14ac:dyDescent="0.3">
      <c r="A330" s="24">
        <f t="shared" si="59"/>
        <v>28</v>
      </c>
      <c r="B330" s="24">
        <v>7</v>
      </c>
      <c r="C330" s="11">
        <f>AVERAGE_MODELS!A320</f>
        <v>43823.5625</v>
      </c>
      <c r="D330" s="13">
        <f>AVERAGE_MODELS!G320</f>
        <v>3.9743893095622971</v>
      </c>
      <c r="E330" s="14">
        <f t="shared" si="50"/>
        <v>4.711506012651185</v>
      </c>
      <c r="F330" s="12">
        <f>AVERAGE_MODELS!F320</f>
        <v>0.33505304685858539</v>
      </c>
      <c r="G330" s="9">
        <f t="shared" si="52"/>
        <v>0.73711670308888788</v>
      </c>
      <c r="H330" s="9">
        <f t="shared" si="53"/>
        <v>5.561079297624282</v>
      </c>
      <c r="I330" s="32">
        <f t="shared" si="56"/>
        <v>0</v>
      </c>
      <c r="J330" s="8">
        <f t="shared" si="55"/>
        <v>-0.73711670308888788</v>
      </c>
      <c r="K330" s="8">
        <f t="shared" si="51"/>
        <v>0</v>
      </c>
      <c r="L330" s="8">
        <f t="shared" si="57"/>
        <v>-0.73711670308888788</v>
      </c>
      <c r="M330" s="8">
        <f t="shared" si="58"/>
        <v>0</v>
      </c>
      <c r="N330" s="7">
        <v>-2.5</v>
      </c>
      <c r="O330" s="7">
        <v>0</v>
      </c>
      <c r="P330" s="1"/>
      <c r="Q330" s="1"/>
    </row>
    <row r="331" spans="1:28" x14ac:dyDescent="0.3">
      <c r="A331" s="24">
        <f t="shared" si="59"/>
        <v>29</v>
      </c>
      <c r="B331" s="24">
        <v>7</v>
      </c>
      <c r="C331" s="11">
        <f>AVERAGE_MODELS!A321</f>
        <v>43823.583333333336</v>
      </c>
      <c r="D331" s="13">
        <f>AVERAGE_MODELS!G321</f>
        <v>3.7289373473497593</v>
      </c>
      <c r="E331" s="14">
        <f t="shared" si="50"/>
        <v>4.2537103192182748</v>
      </c>
      <c r="F331" s="12">
        <f>AVERAGE_MODELS!F321</f>
        <v>0.23853316903114319</v>
      </c>
      <c r="G331" s="9">
        <f t="shared" si="52"/>
        <v>0.52477297186851501</v>
      </c>
      <c r="H331" s="9">
        <f t="shared" si="53"/>
        <v>5.8234657835585395</v>
      </c>
      <c r="I331" s="32">
        <f t="shared" si="56"/>
        <v>0</v>
      </c>
      <c r="J331" s="8">
        <f t="shared" si="55"/>
        <v>-0.52477297186851501</v>
      </c>
      <c r="K331" s="8">
        <f t="shared" si="51"/>
        <v>0</v>
      </c>
      <c r="L331" s="8">
        <f t="shared" si="57"/>
        <v>-0.52477297186851501</v>
      </c>
      <c r="M331" s="8">
        <f t="shared" si="58"/>
        <v>0</v>
      </c>
      <c r="N331" s="7">
        <v>-2.5</v>
      </c>
      <c r="O331" s="7">
        <v>0</v>
      </c>
      <c r="P331" s="1"/>
      <c r="Q331" s="1"/>
    </row>
    <row r="332" spans="1:28" x14ac:dyDescent="0.3">
      <c r="A332" s="25">
        <f t="shared" si="59"/>
        <v>30</v>
      </c>
      <c r="B332" s="25">
        <v>7</v>
      </c>
      <c r="C332" s="11">
        <f>AVERAGE_MODELS!A322</f>
        <v>43823.604166666664</v>
      </c>
      <c r="D332" s="13">
        <f>AVERAGE_MODELS!G322</f>
        <v>3.7609457665633532</v>
      </c>
      <c r="E332" s="18">
        <f t="shared" si="50"/>
        <v>4.1140141994462738</v>
      </c>
      <c r="F332" s="12">
        <f>AVERAGE_MODELS!F322</f>
        <v>0.1730673611164093</v>
      </c>
      <c r="G332" s="9">
        <f t="shared" si="52"/>
        <v>0.353068432882921</v>
      </c>
      <c r="H332" s="9">
        <f t="shared" si="53"/>
        <v>6</v>
      </c>
      <c r="I332" s="32">
        <f t="shared" si="56"/>
        <v>0</v>
      </c>
      <c r="J332" s="8">
        <f t="shared" si="55"/>
        <v>-0.353068432882921</v>
      </c>
      <c r="K332" s="8">
        <f t="shared" si="51"/>
        <v>0</v>
      </c>
      <c r="L332" s="29">
        <f t="shared" si="57"/>
        <v>-0.353068432882921</v>
      </c>
      <c r="M332" s="29">
        <f t="shared" si="58"/>
        <v>0</v>
      </c>
      <c r="N332" s="17">
        <v>-2.5</v>
      </c>
      <c r="O332" s="17">
        <v>0</v>
      </c>
      <c r="P332" s="1"/>
      <c r="Q332" s="1"/>
    </row>
    <row r="333" spans="1:28" s="104" customFormat="1" ht="15" thickBot="1" x14ac:dyDescent="0.35">
      <c r="A333" s="89">
        <f t="shared" si="59"/>
        <v>31</v>
      </c>
      <c r="B333" s="89">
        <v>7</v>
      </c>
      <c r="C333" s="145">
        <f>AVERAGE_MODELS!A323</f>
        <v>43823.625</v>
      </c>
      <c r="D333" s="146">
        <f>AVERAGE_MODELS!G323</f>
        <v>3.6378316916450757</v>
      </c>
      <c r="E333" s="90">
        <f t="shared" si="50"/>
        <v>3.6378316916450757</v>
      </c>
      <c r="F333" s="147">
        <f>AVERAGE_MODELS!F323</f>
        <v>3.4089386463165283E-2</v>
      </c>
      <c r="G333" s="91">
        <f>-SUM(I333,J333,K333)</f>
        <v>0</v>
      </c>
      <c r="H333" s="91">
        <f>H332+((G333*0.5))</f>
        <v>6</v>
      </c>
      <c r="I333" s="92">
        <f t="shared" si="56"/>
        <v>0</v>
      </c>
      <c r="J333" s="87">
        <f t="shared" si="55"/>
        <v>0</v>
      </c>
      <c r="K333" s="87">
        <f>IF(A333&lt;&gt;31,0,-2*((6-H332+((J333*0.5)))))</f>
        <v>0</v>
      </c>
      <c r="L333" s="87">
        <f t="shared" si="57"/>
        <v>0</v>
      </c>
      <c r="M333" s="87">
        <f t="shared" si="58"/>
        <v>0</v>
      </c>
      <c r="N333" s="93">
        <v>-2.5</v>
      </c>
      <c r="O333" s="93">
        <v>0</v>
      </c>
      <c r="P333" s="98"/>
      <c r="Q333" s="98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</row>
    <row r="334" spans="1:28" s="74" customFormat="1" x14ac:dyDescent="0.3">
      <c r="A334" s="59">
        <f>A333+1</f>
        <v>32</v>
      </c>
      <c r="B334" s="59">
        <v>7</v>
      </c>
      <c r="C334" s="60">
        <f>AVERAGE_MODELS!A324</f>
        <v>43823.645833333336</v>
      </c>
      <c r="D334" s="140">
        <f>AVERAGE_MODELS!G324</f>
        <v>3.8302514811450252</v>
      </c>
      <c r="E334" s="61">
        <f t="shared" si="50"/>
        <v>3.3298972428481339</v>
      </c>
      <c r="F334" s="62">
        <f>AVERAGE_MODELS!F324</f>
        <v>8.0118588080802106E-3</v>
      </c>
      <c r="G334" s="63">
        <f t="shared" si="52"/>
        <v>-0.5003542382968913</v>
      </c>
      <c r="H334" s="63">
        <f t="shared" si="53"/>
        <v>5.7498228808515544</v>
      </c>
      <c r="I334" s="65">
        <f t="shared" si="56"/>
        <v>0.5003542382968913</v>
      </c>
      <c r="J334" s="65">
        <f t="shared" si="55"/>
        <v>0</v>
      </c>
      <c r="K334" s="65">
        <f t="shared" ref="K334:K350" si="60">IF(A334&lt;&gt;31,0,-2*((6-H333+((J334*0.5)))))</f>
        <v>0</v>
      </c>
      <c r="L334" s="63"/>
      <c r="M334" s="63"/>
      <c r="N334" s="66">
        <v>0</v>
      </c>
      <c r="O334" s="66">
        <v>2.5</v>
      </c>
      <c r="P334" s="73"/>
      <c r="Q334" s="73"/>
    </row>
    <row r="335" spans="1:28" s="74" customFormat="1" x14ac:dyDescent="0.3">
      <c r="A335" s="67">
        <f t="shared" si="59"/>
        <v>33</v>
      </c>
      <c r="B335" s="67">
        <v>7</v>
      </c>
      <c r="C335" s="68">
        <f>AVERAGE_MODELS!A325</f>
        <v>43823.666666666664</v>
      </c>
      <c r="D335" s="13">
        <f>AVERAGE_MODELS!G325</f>
        <v>4.2524211971819641</v>
      </c>
      <c r="E335" s="69">
        <f t="shared" ref="E335:E350" si="61">D335-J335-I335</f>
        <v>3.2876802712444402</v>
      </c>
      <c r="F335" s="70">
        <f>AVERAGE_MODELS!F325</f>
        <v>1.6782522201538086E-2</v>
      </c>
      <c r="G335" s="71">
        <f t="shared" si="52"/>
        <v>-0.96474092593752392</v>
      </c>
      <c r="H335" s="71">
        <f t="shared" si="53"/>
        <v>5.2674524178827919</v>
      </c>
      <c r="I335" s="64">
        <f t="shared" si="56"/>
        <v>0.96474092593752392</v>
      </c>
      <c r="J335" s="64">
        <f t="shared" si="55"/>
        <v>0</v>
      </c>
      <c r="K335" s="64">
        <f t="shared" si="60"/>
        <v>0</v>
      </c>
      <c r="L335" s="71"/>
      <c r="M335" s="71"/>
      <c r="N335" s="72">
        <v>0</v>
      </c>
      <c r="O335" s="72">
        <v>2.5</v>
      </c>
      <c r="P335" s="73"/>
      <c r="Q335" s="73"/>
    </row>
    <row r="336" spans="1:28" s="74" customFormat="1" x14ac:dyDescent="0.3">
      <c r="A336" s="67">
        <f t="shared" si="59"/>
        <v>34</v>
      </c>
      <c r="B336" s="67">
        <v>7</v>
      </c>
      <c r="C336" s="68">
        <f>AVERAGE_MODELS!A326</f>
        <v>43823.6875</v>
      </c>
      <c r="D336" s="13">
        <f>AVERAGE_MODELS!G326</f>
        <v>4.6467608125095188</v>
      </c>
      <c r="E336" s="69">
        <f t="shared" si="61"/>
        <v>3.2482463097116847</v>
      </c>
      <c r="F336" s="70">
        <f>AVERAGE_MODELS!F326</f>
        <v>0</v>
      </c>
      <c r="G336" s="71">
        <f t="shared" ref="G336:G350" si="62">-SUM(I336,J336,K336)</f>
        <v>-1.3985145027978341</v>
      </c>
      <c r="H336" s="71">
        <f t="shared" si="53"/>
        <v>4.5681951664838749</v>
      </c>
      <c r="I336" s="64">
        <f t="shared" si="56"/>
        <v>1.3985145027978341</v>
      </c>
      <c r="J336" s="64">
        <f t="shared" si="55"/>
        <v>0</v>
      </c>
      <c r="K336" s="64">
        <f t="shared" si="60"/>
        <v>0</v>
      </c>
      <c r="L336" s="71"/>
      <c r="M336" s="71"/>
      <c r="N336" s="72">
        <v>0</v>
      </c>
      <c r="O336" s="72">
        <v>2.5</v>
      </c>
      <c r="P336" s="73"/>
      <c r="Q336" s="73"/>
    </row>
    <row r="337" spans="1:17" s="74" customFormat="1" x14ac:dyDescent="0.3">
      <c r="A337" s="67">
        <f t="shared" si="59"/>
        <v>35</v>
      </c>
      <c r="B337" s="67">
        <v>7</v>
      </c>
      <c r="C337" s="68">
        <f>AVERAGE_MODELS!A327</f>
        <v>43823.708333333336</v>
      </c>
      <c r="D337" s="13">
        <f>AVERAGE_MODELS!G327</f>
        <v>4.7598182656253805</v>
      </c>
      <c r="E337" s="69">
        <f t="shared" si="61"/>
        <v>3.2369405644000988</v>
      </c>
      <c r="F337" s="70">
        <f>AVERAGE_MODELS!F327</f>
        <v>1.4793872833251953E-4</v>
      </c>
      <c r="G337" s="71">
        <f t="shared" si="62"/>
        <v>-1.5228777012252817</v>
      </c>
      <c r="H337" s="71">
        <f t="shared" ref="H337:H350" si="63">H336+((G337*0.5))</f>
        <v>3.8067563158712341</v>
      </c>
      <c r="I337" s="64">
        <f t="shared" si="56"/>
        <v>1.5228777012252817</v>
      </c>
      <c r="J337" s="64">
        <f t="shared" ref="J337:J350" si="64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64">
        <f t="shared" si="60"/>
        <v>0</v>
      </c>
      <c r="L337" s="71"/>
      <c r="M337" s="71"/>
      <c r="N337" s="72">
        <v>0</v>
      </c>
      <c r="O337" s="72">
        <v>2.5</v>
      </c>
      <c r="P337" s="73"/>
      <c r="Q337" s="73"/>
    </row>
    <row r="338" spans="1:17" s="74" customFormat="1" x14ac:dyDescent="0.3">
      <c r="A338" s="67">
        <f t="shared" si="59"/>
        <v>36</v>
      </c>
      <c r="B338" s="67">
        <v>7</v>
      </c>
      <c r="C338" s="68">
        <f>AVERAGE_MODELS!A328</f>
        <v>43823.729166666664</v>
      </c>
      <c r="D338" s="13">
        <f>AVERAGE_MODELS!G328</f>
        <v>4.8692180448723956</v>
      </c>
      <c r="E338" s="69">
        <f t="shared" si="61"/>
        <v>3.2260005864753971</v>
      </c>
      <c r="F338" s="70">
        <f>AVERAGE_MODELS!F328</f>
        <v>0</v>
      </c>
      <c r="G338" s="71">
        <f t="shared" si="62"/>
        <v>-1.6432174583969985</v>
      </c>
      <c r="H338" s="71">
        <f t="shared" si="63"/>
        <v>2.9851475866727348</v>
      </c>
      <c r="I338" s="64">
        <f t="shared" si="56"/>
        <v>1.6432174583969985</v>
      </c>
      <c r="J338" s="64">
        <f t="shared" si="64"/>
        <v>0</v>
      </c>
      <c r="K338" s="64">
        <f t="shared" si="60"/>
        <v>0</v>
      </c>
      <c r="L338" s="71"/>
      <c r="M338" s="71"/>
      <c r="N338" s="72">
        <v>0</v>
      </c>
      <c r="O338" s="72">
        <v>2.5</v>
      </c>
      <c r="P338" s="73"/>
      <c r="Q338" s="73"/>
    </row>
    <row r="339" spans="1:17" s="74" customFormat="1" x14ac:dyDescent="0.3">
      <c r="A339" s="67">
        <f t="shared" si="59"/>
        <v>37</v>
      </c>
      <c r="B339" s="67">
        <v>7</v>
      </c>
      <c r="C339" s="68">
        <f>AVERAGE_MODELS!A329</f>
        <v>43823.75</v>
      </c>
      <c r="D339" s="13">
        <f>AVERAGE_MODELS!G329</f>
        <v>4.6883418182605761</v>
      </c>
      <c r="E339" s="69">
        <f t="shared" si="61"/>
        <v>3.2440882091365788</v>
      </c>
      <c r="F339" s="70">
        <f>AVERAGE_MODELS!F329</f>
        <v>1.2961626052856445E-3</v>
      </c>
      <c r="G339" s="71">
        <f t="shared" si="62"/>
        <v>-1.4442536091239973</v>
      </c>
      <c r="H339" s="71">
        <f t="shared" si="63"/>
        <v>2.2630207821107362</v>
      </c>
      <c r="I339" s="64">
        <f t="shared" si="56"/>
        <v>1.4442536091239973</v>
      </c>
      <c r="J339" s="64">
        <f t="shared" si="64"/>
        <v>0</v>
      </c>
      <c r="K339" s="64">
        <f t="shared" si="60"/>
        <v>0</v>
      </c>
      <c r="L339" s="71"/>
      <c r="M339" s="71"/>
      <c r="N339" s="72">
        <v>0</v>
      </c>
      <c r="O339" s="72">
        <v>2.5</v>
      </c>
      <c r="P339" s="73"/>
      <c r="Q339" s="73"/>
    </row>
    <row r="340" spans="1:17" s="74" customFormat="1" x14ac:dyDescent="0.3">
      <c r="A340" s="67">
        <f t="shared" si="59"/>
        <v>38</v>
      </c>
      <c r="B340" s="67">
        <v>7</v>
      </c>
      <c r="C340" s="68">
        <f>AVERAGE_MODELS!A330</f>
        <v>43823.770833333336</v>
      </c>
      <c r="D340" s="13">
        <f>AVERAGE_MODELS!G330</f>
        <v>4.6770100583685315</v>
      </c>
      <c r="E340" s="69">
        <f t="shared" si="61"/>
        <v>3.2452213851257836</v>
      </c>
      <c r="F340" s="70">
        <f>AVERAGE_MODELS!F330</f>
        <v>0</v>
      </c>
      <c r="G340" s="71">
        <f t="shared" si="62"/>
        <v>-1.4317886732427478</v>
      </c>
      <c r="H340" s="71">
        <f t="shared" si="63"/>
        <v>1.5471264454893623</v>
      </c>
      <c r="I340" s="64">
        <f t="shared" si="56"/>
        <v>1.4317886732427478</v>
      </c>
      <c r="J340" s="64">
        <f t="shared" si="64"/>
        <v>0</v>
      </c>
      <c r="K340" s="64">
        <f t="shared" si="60"/>
        <v>0</v>
      </c>
      <c r="L340" s="71"/>
      <c r="M340" s="71"/>
      <c r="N340" s="72">
        <v>0</v>
      </c>
      <c r="O340" s="72">
        <v>2.5</v>
      </c>
      <c r="P340" s="73"/>
      <c r="Q340" s="73"/>
    </row>
    <row r="341" spans="1:17" s="74" customFormat="1" x14ac:dyDescent="0.3">
      <c r="A341" s="67">
        <f t="shared" si="59"/>
        <v>39</v>
      </c>
      <c r="B341" s="67">
        <v>7</v>
      </c>
      <c r="C341" s="68">
        <f>AVERAGE_MODELS!A331</f>
        <v>43823.791666666664</v>
      </c>
      <c r="D341" s="13">
        <f>AVERAGE_MODELS!G331</f>
        <v>4.3130424952326463</v>
      </c>
      <c r="E341" s="69">
        <f t="shared" si="61"/>
        <v>3.2816181414393721</v>
      </c>
      <c r="F341" s="70">
        <f>AVERAGE_MODELS!F331</f>
        <v>0</v>
      </c>
      <c r="G341" s="71">
        <f t="shared" si="62"/>
        <v>-1.0314243537932741</v>
      </c>
      <c r="H341" s="71">
        <f t="shared" si="63"/>
        <v>1.0314142685927252</v>
      </c>
      <c r="I341" s="64">
        <f t="shared" si="56"/>
        <v>1.0314243537932741</v>
      </c>
      <c r="J341" s="64">
        <f t="shared" si="64"/>
        <v>0</v>
      </c>
      <c r="K341" s="64">
        <f t="shared" si="60"/>
        <v>0</v>
      </c>
      <c r="L341" s="71"/>
      <c r="M341" s="71"/>
      <c r="N341" s="72">
        <v>0</v>
      </c>
      <c r="O341" s="72">
        <v>2.5</v>
      </c>
      <c r="P341" s="73"/>
      <c r="Q341" s="73"/>
    </row>
    <row r="342" spans="1:17" s="74" customFormat="1" x14ac:dyDescent="0.3">
      <c r="A342" s="67">
        <f t="shared" si="59"/>
        <v>40</v>
      </c>
      <c r="B342" s="67">
        <v>7</v>
      </c>
      <c r="C342" s="68">
        <f>AVERAGE_MODELS!A332</f>
        <v>43823.8125</v>
      </c>
      <c r="D342" s="13">
        <f>AVERAGE_MODELS!G332</f>
        <v>4.2374252214024404</v>
      </c>
      <c r="E342" s="69">
        <f t="shared" si="61"/>
        <v>3.2891798688223925</v>
      </c>
      <c r="F342" s="70">
        <f>AVERAGE_MODELS!F332</f>
        <v>0</v>
      </c>
      <c r="G342" s="71">
        <f t="shared" si="62"/>
        <v>-0.94824535258004783</v>
      </c>
      <c r="H342" s="71">
        <f t="shared" si="63"/>
        <v>0.55729159230270131</v>
      </c>
      <c r="I342" s="64">
        <f t="shared" si="56"/>
        <v>0.94824535258004783</v>
      </c>
      <c r="J342" s="64">
        <f t="shared" si="64"/>
        <v>0</v>
      </c>
      <c r="K342" s="64">
        <f t="shared" si="60"/>
        <v>0</v>
      </c>
      <c r="L342" s="71"/>
      <c r="M342" s="71"/>
      <c r="N342" s="72">
        <v>0</v>
      </c>
      <c r="O342" s="72">
        <v>2.5</v>
      </c>
      <c r="P342" s="73"/>
      <c r="Q342" s="73"/>
    </row>
    <row r="343" spans="1:17" s="74" customFormat="1" x14ac:dyDescent="0.3">
      <c r="A343" s="75">
        <f t="shared" si="59"/>
        <v>41</v>
      </c>
      <c r="B343" s="75">
        <v>7</v>
      </c>
      <c r="C343" s="68">
        <f>AVERAGE_MODELS!A333</f>
        <v>43823.833333333336</v>
      </c>
      <c r="D343" s="13">
        <f>AVERAGE_MODELS!G333</f>
        <v>3.9431931993481752</v>
      </c>
      <c r="E343" s="76">
        <f t="shared" si="61"/>
        <v>3.3186030710278196</v>
      </c>
      <c r="F343" s="70">
        <f>AVERAGE_MODELS!F333</f>
        <v>0</v>
      </c>
      <c r="G343" s="77">
        <f t="shared" si="62"/>
        <v>-0.62459012832035565</v>
      </c>
      <c r="H343" s="77">
        <f t="shared" si="63"/>
        <v>0.24499652814252348</v>
      </c>
      <c r="I343" s="64">
        <f t="shared" si="56"/>
        <v>0.62459012832035565</v>
      </c>
      <c r="J343" s="64">
        <f t="shared" si="64"/>
        <v>0</v>
      </c>
      <c r="K343" s="81">
        <f t="shared" si="60"/>
        <v>0</v>
      </c>
      <c r="L343" s="77"/>
      <c r="M343" s="77"/>
      <c r="N343" s="78">
        <v>0</v>
      </c>
      <c r="O343" s="78">
        <v>2.5</v>
      </c>
      <c r="P343" s="73"/>
      <c r="Q343" s="73"/>
    </row>
    <row r="344" spans="1:17" s="102" customFormat="1" ht="15" thickBot="1" x14ac:dyDescent="0.35">
      <c r="A344" s="94">
        <f t="shared" si="59"/>
        <v>42</v>
      </c>
      <c r="B344" s="94">
        <v>7</v>
      </c>
      <c r="C344" s="149">
        <f>AVERAGE_MODELS!A334</f>
        <v>43823.854166666664</v>
      </c>
      <c r="D344" s="146">
        <f>AVERAGE_MODELS!G334</f>
        <v>3.8208322247706294</v>
      </c>
      <c r="E344" s="95">
        <f t="shared" si="61"/>
        <v>3.3308391684855825</v>
      </c>
      <c r="F344" s="148">
        <f>AVERAGE_MODELS!F334</f>
        <v>0</v>
      </c>
      <c r="G344" s="96">
        <f t="shared" si="62"/>
        <v>-0.48999305628504697</v>
      </c>
      <c r="H344" s="96">
        <f t="shared" si="63"/>
        <v>0</v>
      </c>
      <c r="I344" s="88">
        <f t="shared" si="56"/>
        <v>0.48999305628504697</v>
      </c>
      <c r="J344" s="88">
        <f t="shared" si="64"/>
        <v>0</v>
      </c>
      <c r="K344" s="88">
        <f t="shared" si="60"/>
        <v>0</v>
      </c>
      <c r="L344" s="96"/>
      <c r="M344" s="96"/>
      <c r="N344" s="97">
        <v>0</v>
      </c>
      <c r="O344" s="97">
        <v>2.5</v>
      </c>
      <c r="P344" s="105"/>
      <c r="Q344" s="105"/>
    </row>
    <row r="345" spans="1:17" x14ac:dyDescent="0.3">
      <c r="A345" s="26">
        <f t="shared" si="59"/>
        <v>43</v>
      </c>
      <c r="B345" s="26">
        <v>7</v>
      </c>
      <c r="C345" s="21">
        <f>AVERAGE_MODELS!A335</f>
        <v>43823.875</v>
      </c>
      <c r="D345" s="140">
        <f>AVERAGE_MODELS!G335</f>
        <v>3.5813532899783267</v>
      </c>
      <c r="E345" s="22">
        <f t="shared" si="61"/>
        <v>3.5813532899783267</v>
      </c>
      <c r="F345" s="27">
        <f>AVERAGE_MODELS!F335</f>
        <v>0</v>
      </c>
      <c r="G345" s="42">
        <f t="shared" si="62"/>
        <v>0</v>
      </c>
      <c r="H345" s="42">
        <f t="shared" si="63"/>
        <v>0</v>
      </c>
      <c r="I345" s="31">
        <f t="shared" si="56"/>
        <v>0</v>
      </c>
      <c r="J345" s="28">
        <f t="shared" si="64"/>
        <v>0</v>
      </c>
      <c r="K345" s="28">
        <f t="shared" si="60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3">
      <c r="A346" s="24">
        <f t="shared" si="59"/>
        <v>44</v>
      </c>
      <c r="B346" s="24">
        <v>7</v>
      </c>
      <c r="C346" s="11">
        <f>AVERAGE_MODELS!A336</f>
        <v>43823.895833333336</v>
      </c>
      <c r="D346" s="13">
        <f>AVERAGE_MODELS!G336</f>
        <v>3.3940945964984355</v>
      </c>
      <c r="E346" s="14">
        <f t="shared" si="61"/>
        <v>3.3940945964984355</v>
      </c>
      <c r="F346" s="12">
        <f>AVERAGE_MODELS!F336</f>
        <v>0</v>
      </c>
      <c r="G346" s="9">
        <f t="shared" si="62"/>
        <v>0</v>
      </c>
      <c r="H346" s="9">
        <f t="shared" si="63"/>
        <v>0</v>
      </c>
      <c r="I346" s="32">
        <f t="shared" si="56"/>
        <v>0</v>
      </c>
      <c r="J346" s="8">
        <f t="shared" si="64"/>
        <v>0</v>
      </c>
      <c r="K346" s="8">
        <f t="shared" si="60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4">
        <f t="shared" si="59"/>
        <v>45</v>
      </c>
      <c r="B347" s="24">
        <v>7</v>
      </c>
      <c r="C347" s="11">
        <f>AVERAGE_MODELS!A337</f>
        <v>43823.916666666664</v>
      </c>
      <c r="D347" s="13">
        <f>AVERAGE_MODELS!G337</f>
        <v>3.0656803863255409</v>
      </c>
      <c r="E347" s="14">
        <f t="shared" si="61"/>
        <v>3.0656803863255409</v>
      </c>
      <c r="F347" s="12">
        <f>AVERAGE_MODELS!F337</f>
        <v>0</v>
      </c>
      <c r="G347" s="9">
        <f t="shared" si="62"/>
        <v>0</v>
      </c>
      <c r="H347" s="9">
        <f t="shared" si="63"/>
        <v>0</v>
      </c>
      <c r="I347" s="32">
        <f t="shared" si="56"/>
        <v>0</v>
      </c>
      <c r="J347" s="8">
        <f t="shared" si="64"/>
        <v>0</v>
      </c>
      <c r="K347" s="8">
        <f t="shared" si="60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4">
        <f t="shared" si="59"/>
        <v>46</v>
      </c>
      <c r="B348" s="24">
        <v>7</v>
      </c>
      <c r="C348" s="11">
        <f>AVERAGE_MODELS!A338</f>
        <v>43823.9375</v>
      </c>
      <c r="D348" s="13">
        <f>AVERAGE_MODELS!G338</f>
        <v>2.8177514425754615</v>
      </c>
      <c r="E348" s="14">
        <f t="shared" si="61"/>
        <v>2.8177514425754615</v>
      </c>
      <c r="F348" s="12">
        <f>AVERAGE_MODELS!F338</f>
        <v>0</v>
      </c>
      <c r="G348" s="9">
        <f t="shared" si="62"/>
        <v>0</v>
      </c>
      <c r="H348" s="9">
        <f t="shared" si="63"/>
        <v>0</v>
      </c>
      <c r="I348" s="32">
        <f t="shared" si="56"/>
        <v>0</v>
      </c>
      <c r="J348" s="8">
        <f t="shared" si="64"/>
        <v>0</v>
      </c>
      <c r="K348" s="8">
        <f t="shared" si="60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5">
        <f t="shared" si="59"/>
        <v>47</v>
      </c>
      <c r="B349" s="25">
        <v>7</v>
      </c>
      <c r="C349" s="11">
        <f>AVERAGE_MODELS!A339</f>
        <v>43823.958333333336</v>
      </c>
      <c r="D349" s="13">
        <f>AVERAGE_MODELS!G339</f>
        <v>2.5352566626781941</v>
      </c>
      <c r="E349" s="18">
        <f t="shared" si="61"/>
        <v>2.5352566626781941</v>
      </c>
      <c r="F349" s="12">
        <f>AVERAGE_MODELS!F339</f>
        <v>0</v>
      </c>
      <c r="G349" s="43">
        <f t="shared" si="62"/>
        <v>0</v>
      </c>
      <c r="H349" s="43">
        <f t="shared" si="63"/>
        <v>0</v>
      </c>
      <c r="I349" s="32">
        <f t="shared" si="56"/>
        <v>0</v>
      </c>
      <c r="J349" s="8">
        <f t="shared" si="64"/>
        <v>0</v>
      </c>
      <c r="K349" s="29">
        <f t="shared" si="60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22" customFormat="1" ht="15" thickBot="1" x14ac:dyDescent="0.35">
      <c r="A350" s="111">
        <f t="shared" si="59"/>
        <v>48</v>
      </c>
      <c r="B350" s="111">
        <v>7</v>
      </c>
      <c r="C350" s="112">
        <f>AVERAGE_MODELS!A340</f>
        <v>43823.979166666664</v>
      </c>
      <c r="D350" s="113">
        <f>AVERAGE_MODELS!G340</f>
        <v>2.433559913680035</v>
      </c>
      <c r="E350" s="114">
        <f t="shared" si="61"/>
        <v>2.433559913680035</v>
      </c>
      <c r="F350" s="115">
        <f>AVERAGE_MODELS!F340</f>
        <v>0</v>
      </c>
      <c r="G350" s="116">
        <f t="shared" si="62"/>
        <v>0</v>
      </c>
      <c r="H350" s="116">
        <f t="shared" si="63"/>
        <v>0</v>
      </c>
      <c r="I350" s="117">
        <f t="shared" si="56"/>
        <v>0</v>
      </c>
      <c r="J350" s="118">
        <f t="shared" si="64"/>
        <v>0</v>
      </c>
      <c r="K350" s="118">
        <f t="shared" si="60"/>
        <v>0</v>
      </c>
      <c r="L350" s="123"/>
      <c r="M350" s="123"/>
      <c r="N350" s="119">
        <v>0</v>
      </c>
      <c r="O350" s="119">
        <v>0</v>
      </c>
      <c r="P350" s="131"/>
      <c r="Q350" s="131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11" priority="8" operator="notEqual">
      <formula>0</formula>
    </cfRule>
  </conditionalFormatting>
  <conditionalFormatting sqref="K15:K350">
    <cfRule type="cellIs" dxfId="10" priority="7" operator="notEqual">
      <formula>0</formula>
    </cfRule>
  </conditionalFormatting>
  <conditionalFormatting sqref="O11">
    <cfRule type="cellIs" dxfId="9" priority="6" operator="lessThan">
      <formula>2.5</formula>
    </cfRule>
  </conditionalFormatting>
  <conditionalFormatting sqref="O12">
    <cfRule type="cellIs" dxfId="8" priority="5" operator="greaterThan">
      <formula>-2.5</formula>
    </cfRule>
  </conditionalFormatting>
  <conditionalFormatting sqref="O13">
    <cfRule type="cellIs" dxfId="7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abSelected="1" workbookViewId="0">
      <selection activeCell="H12" sqref="H12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33203125" bestFit="1" customWidth="1"/>
    <col min="12" max="13" width="11.6640625" bestFit="1" customWidth="1"/>
    <col min="14" max="14" width="12.3320312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83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3">
      <c r="A2" t="str">
        <f>TEXT(task3ForecastsPVandDemand_Run2!C15,"YYYY-MM-DD HH:MM:SS")</f>
        <v>2019-12-18 00:00:00</v>
      </c>
      <c r="B2">
        <f>-task3ForecastsPVandDemand_Run2!G15</f>
        <v>0</v>
      </c>
      <c r="C2">
        <v>3</v>
      </c>
      <c r="D2">
        <v>3</v>
      </c>
      <c r="E2" s="83">
        <v>44267.428472222222</v>
      </c>
      <c r="F2">
        <f>task3ForecastsPVandDemand_Run2!B15</f>
        <v>1</v>
      </c>
      <c r="G2">
        <f>task3ForecastsPVandDemand_Run2!A15</f>
        <v>1</v>
      </c>
      <c r="H2">
        <f>task3ForecastsPVandDemand_Run2!D15</f>
        <v>2.6481966414870541</v>
      </c>
      <c r="I2">
        <f>task3ForecastsPVandDemand_Run2!E15</f>
        <v>2.6481966414870541</v>
      </c>
      <c r="J2">
        <f>task3ForecastsPVandDemand_Run2!F15</f>
        <v>0</v>
      </c>
      <c r="K2">
        <f>task3ForecastsPVandDemand_Run2!G15</f>
        <v>0</v>
      </c>
      <c r="L2">
        <f>task3ForecastsPVandDemand_Run2!H15</f>
        <v>0</v>
      </c>
      <c r="M2">
        <f>task3ForecastsPVandDemand_Run2!I15</f>
        <v>0</v>
      </c>
      <c r="N2">
        <f>task3ForecastsPVandDemand_Run2!J15</f>
        <v>0</v>
      </c>
      <c r="O2">
        <f>task3ForecastsPVandDemand_Run2!K15</f>
        <v>0</v>
      </c>
      <c r="P2">
        <f>task3ForecastsPVandDemand_Run2!L15</f>
        <v>0</v>
      </c>
      <c r="Q2">
        <f>task3ForecastsPVandDemand_Run2!M15</f>
        <v>0</v>
      </c>
    </row>
    <row r="3" spans="1:17" x14ac:dyDescent="0.3">
      <c r="A3" t="str">
        <f>TEXT(task3ForecastsPVandDemand_Run2!C16,"YYYY-MM-DD HH:MM:SS")</f>
        <v>2019-12-18 00:30:00</v>
      </c>
      <c r="B3">
        <f>-task3ForecastsPVandDemand_Run2!G16</f>
        <v>0</v>
      </c>
      <c r="C3">
        <f>C2</f>
        <v>3</v>
      </c>
      <c r="D3">
        <v>3</v>
      </c>
      <c r="E3" s="83">
        <f>E2</f>
        <v>44267.428472222222</v>
      </c>
      <c r="F3">
        <f>task3ForecastsPVandDemand_Run2!B16</f>
        <v>1</v>
      </c>
      <c r="G3">
        <f>task3ForecastsPVandDemand_Run2!A16</f>
        <v>2</v>
      </c>
      <c r="H3">
        <f>task3ForecastsPVandDemand_Run2!D16</f>
        <v>2.5906078899141116</v>
      </c>
      <c r="I3">
        <f>task3ForecastsPVandDemand_Run2!E16</f>
        <v>2.5906078899141116</v>
      </c>
      <c r="J3">
        <f>task3ForecastsPVandDemand_Run2!F16</f>
        <v>0</v>
      </c>
      <c r="K3">
        <f>task3ForecastsPVandDemand_Run2!G16</f>
        <v>0</v>
      </c>
      <c r="L3">
        <f>task3ForecastsPVandDemand_Run2!H16</f>
        <v>0</v>
      </c>
      <c r="M3">
        <f>task3ForecastsPVandDemand_Run2!I16</f>
        <v>0</v>
      </c>
      <c r="N3">
        <f>task3ForecastsPVandDemand_Run2!J16</f>
        <v>0</v>
      </c>
      <c r="O3">
        <f>task3ForecastsPVandDemand_Run2!K16</f>
        <v>0</v>
      </c>
      <c r="P3">
        <f>task3ForecastsPVandDemand_Run2!L16</f>
        <v>0</v>
      </c>
      <c r="Q3">
        <f>task3ForecastsPVandDemand_Run2!M16</f>
        <v>0</v>
      </c>
    </row>
    <row r="4" spans="1:17" x14ac:dyDescent="0.3">
      <c r="A4" t="str">
        <f>TEXT(task3ForecastsPVandDemand_Run2!C17,"YYYY-MM-DD HH:MM:SS")</f>
        <v>2019-12-18 01:00:00</v>
      </c>
      <c r="B4">
        <f>-task3ForecastsPVandDemand_Run2!G17</f>
        <v>0</v>
      </c>
      <c r="C4">
        <f t="shared" ref="C4:C67" si="0">C3</f>
        <v>3</v>
      </c>
      <c r="D4">
        <v>3</v>
      </c>
      <c r="E4" s="83">
        <f t="shared" ref="E4:E67" si="1">E3</f>
        <v>44267.428472222222</v>
      </c>
      <c r="F4">
        <f>task3ForecastsPVandDemand_Run2!B17</f>
        <v>1</v>
      </c>
      <c r="G4">
        <f>task3ForecastsPVandDemand_Run2!A17</f>
        <v>3</v>
      </c>
      <c r="H4">
        <f>task3ForecastsPVandDemand_Run2!D17</f>
        <v>2.3787189448074555</v>
      </c>
      <c r="I4">
        <f>task3ForecastsPVandDemand_Run2!E17</f>
        <v>2.3787189448074555</v>
      </c>
      <c r="J4">
        <f>task3ForecastsPVandDemand_Run2!F17</f>
        <v>0</v>
      </c>
      <c r="K4">
        <f>task3ForecastsPVandDemand_Run2!G17</f>
        <v>0</v>
      </c>
      <c r="L4">
        <f>task3ForecastsPVandDemand_Run2!H17</f>
        <v>0</v>
      </c>
      <c r="M4">
        <f>task3ForecastsPVandDemand_Run2!I17</f>
        <v>0</v>
      </c>
      <c r="N4">
        <f>task3ForecastsPVandDemand_Run2!J17</f>
        <v>0</v>
      </c>
      <c r="O4">
        <f>task3ForecastsPVandDemand_Run2!K17</f>
        <v>0</v>
      </c>
      <c r="P4">
        <f>task3ForecastsPVandDemand_Run2!L17</f>
        <v>0</v>
      </c>
      <c r="Q4">
        <f>task3ForecastsPVandDemand_Run2!M17</f>
        <v>0</v>
      </c>
    </row>
    <row r="5" spans="1:17" x14ac:dyDescent="0.3">
      <c r="A5" t="str">
        <f>TEXT(task3ForecastsPVandDemand_Run2!C18,"YYYY-MM-DD HH:MM:SS")</f>
        <v>2019-12-18 01:30:00</v>
      </c>
      <c r="B5">
        <f>-task3ForecastsPVandDemand_Run2!G18</f>
        <v>0</v>
      </c>
      <c r="C5">
        <f t="shared" si="0"/>
        <v>3</v>
      </c>
      <c r="D5">
        <v>3</v>
      </c>
      <c r="E5" s="83">
        <f t="shared" si="1"/>
        <v>44267.428472222222</v>
      </c>
      <c r="F5">
        <f>task3ForecastsPVandDemand_Run2!B18</f>
        <v>1</v>
      </c>
      <c r="G5">
        <f>task3ForecastsPVandDemand_Run2!A18</f>
        <v>4</v>
      </c>
      <c r="H5">
        <f>task3ForecastsPVandDemand_Run2!D18</f>
        <v>2.3305070120502882</v>
      </c>
      <c r="I5">
        <f>task3ForecastsPVandDemand_Run2!E18</f>
        <v>2.3305070120502882</v>
      </c>
      <c r="J5">
        <f>task3ForecastsPVandDemand_Run2!F18</f>
        <v>0</v>
      </c>
      <c r="K5">
        <f>task3ForecastsPVandDemand_Run2!G18</f>
        <v>0</v>
      </c>
      <c r="L5">
        <f>task3ForecastsPVandDemand_Run2!H18</f>
        <v>0</v>
      </c>
      <c r="M5">
        <f>task3ForecastsPVandDemand_Run2!I18</f>
        <v>0</v>
      </c>
      <c r="N5">
        <f>task3ForecastsPVandDemand_Run2!J18</f>
        <v>0</v>
      </c>
      <c r="O5">
        <f>task3ForecastsPVandDemand_Run2!K18</f>
        <v>0</v>
      </c>
      <c r="P5">
        <f>task3ForecastsPVandDemand_Run2!L18</f>
        <v>0</v>
      </c>
      <c r="Q5">
        <f>task3ForecastsPVandDemand_Run2!M18</f>
        <v>0</v>
      </c>
    </row>
    <row r="6" spans="1:17" x14ac:dyDescent="0.3">
      <c r="A6" t="str">
        <f>TEXT(task3ForecastsPVandDemand_Run2!C19,"YYYY-MM-DD HH:MM:SS")</f>
        <v>2019-12-18 02:00:00</v>
      </c>
      <c r="B6">
        <f>-task3ForecastsPVandDemand_Run2!G19</f>
        <v>0</v>
      </c>
      <c r="C6">
        <f t="shared" si="0"/>
        <v>3</v>
      </c>
      <c r="D6">
        <v>3</v>
      </c>
      <c r="E6" s="83">
        <f t="shared" si="1"/>
        <v>44267.428472222222</v>
      </c>
      <c r="F6">
        <f>task3ForecastsPVandDemand_Run2!B19</f>
        <v>1</v>
      </c>
      <c r="G6">
        <f>task3ForecastsPVandDemand_Run2!A19</f>
        <v>5</v>
      </c>
      <c r="H6">
        <f>task3ForecastsPVandDemand_Run2!D19</f>
        <v>2.2442406761166054</v>
      </c>
      <c r="I6">
        <f>task3ForecastsPVandDemand_Run2!E19</f>
        <v>2.2442406761166054</v>
      </c>
      <c r="J6">
        <f>task3ForecastsPVandDemand_Run2!F19</f>
        <v>0</v>
      </c>
      <c r="K6">
        <f>task3ForecastsPVandDemand_Run2!G19</f>
        <v>0</v>
      </c>
      <c r="L6">
        <f>task3ForecastsPVandDemand_Run2!H19</f>
        <v>0</v>
      </c>
      <c r="M6">
        <f>task3ForecastsPVandDemand_Run2!I19</f>
        <v>0</v>
      </c>
      <c r="N6">
        <f>task3ForecastsPVandDemand_Run2!J19</f>
        <v>0</v>
      </c>
      <c r="O6">
        <f>task3ForecastsPVandDemand_Run2!K19</f>
        <v>0</v>
      </c>
      <c r="P6">
        <f>task3ForecastsPVandDemand_Run2!L19</f>
        <v>0</v>
      </c>
      <c r="Q6">
        <f>task3ForecastsPVandDemand_Run2!M19</f>
        <v>0</v>
      </c>
    </row>
    <row r="7" spans="1:17" x14ac:dyDescent="0.3">
      <c r="A7" t="str">
        <f>TEXT(task3ForecastsPVandDemand_Run2!C20,"YYYY-MM-DD HH:MM:SS")</f>
        <v>2019-12-18 02:30:00</v>
      </c>
      <c r="B7">
        <f>-task3ForecastsPVandDemand_Run2!G20</f>
        <v>0</v>
      </c>
      <c r="C7">
        <f t="shared" si="0"/>
        <v>3</v>
      </c>
      <c r="D7">
        <v>3</v>
      </c>
      <c r="E7" s="83">
        <f t="shared" si="1"/>
        <v>44267.428472222222</v>
      </c>
      <c r="F7">
        <f>task3ForecastsPVandDemand_Run2!B20</f>
        <v>1</v>
      </c>
      <c r="G7">
        <f>task3ForecastsPVandDemand_Run2!A20</f>
        <v>6</v>
      </c>
      <c r="H7">
        <f>task3ForecastsPVandDemand_Run2!D20</f>
        <v>2.2293187541260795</v>
      </c>
      <c r="I7">
        <f>task3ForecastsPVandDemand_Run2!E20</f>
        <v>2.2293187541260795</v>
      </c>
      <c r="J7">
        <f>task3ForecastsPVandDemand_Run2!F20</f>
        <v>0</v>
      </c>
      <c r="K7">
        <f>task3ForecastsPVandDemand_Run2!G20</f>
        <v>0</v>
      </c>
      <c r="L7">
        <f>task3ForecastsPVandDemand_Run2!H20</f>
        <v>0</v>
      </c>
      <c r="M7">
        <f>task3ForecastsPVandDemand_Run2!I20</f>
        <v>0</v>
      </c>
      <c r="N7">
        <f>task3ForecastsPVandDemand_Run2!J20</f>
        <v>0</v>
      </c>
      <c r="O7">
        <f>task3ForecastsPVandDemand_Run2!K20</f>
        <v>0</v>
      </c>
      <c r="P7">
        <f>task3ForecastsPVandDemand_Run2!L20</f>
        <v>0</v>
      </c>
      <c r="Q7">
        <f>task3ForecastsPVandDemand_Run2!M20</f>
        <v>0</v>
      </c>
    </row>
    <row r="8" spans="1:17" x14ac:dyDescent="0.3">
      <c r="A8" t="str">
        <f>TEXT(task3ForecastsPVandDemand_Run2!C21,"YYYY-MM-DD HH:MM:SS")</f>
        <v>2019-12-18 03:00:00</v>
      </c>
      <c r="B8">
        <f>-task3ForecastsPVandDemand_Run2!G21</f>
        <v>0</v>
      </c>
      <c r="C8">
        <f t="shared" si="0"/>
        <v>3</v>
      </c>
      <c r="D8">
        <v>3</v>
      </c>
      <c r="E8" s="83">
        <f t="shared" si="1"/>
        <v>44267.428472222222</v>
      </c>
      <c r="F8">
        <f>task3ForecastsPVandDemand_Run2!B21</f>
        <v>1</v>
      </c>
      <c r="G8">
        <f>task3ForecastsPVandDemand_Run2!A21</f>
        <v>7</v>
      </c>
      <c r="H8">
        <f>task3ForecastsPVandDemand_Run2!D21</f>
        <v>2.113849402768313</v>
      </c>
      <c r="I8">
        <f>task3ForecastsPVandDemand_Run2!E21</f>
        <v>2.113849402768313</v>
      </c>
      <c r="J8">
        <f>task3ForecastsPVandDemand_Run2!F21</f>
        <v>0</v>
      </c>
      <c r="K8">
        <f>task3ForecastsPVandDemand_Run2!G21</f>
        <v>0</v>
      </c>
      <c r="L8">
        <f>task3ForecastsPVandDemand_Run2!H21</f>
        <v>0</v>
      </c>
      <c r="M8">
        <f>task3ForecastsPVandDemand_Run2!I21</f>
        <v>0</v>
      </c>
      <c r="N8">
        <f>task3ForecastsPVandDemand_Run2!J21</f>
        <v>0</v>
      </c>
      <c r="O8">
        <f>task3ForecastsPVandDemand_Run2!K21</f>
        <v>0</v>
      </c>
      <c r="P8">
        <f>task3ForecastsPVandDemand_Run2!L21</f>
        <v>0</v>
      </c>
      <c r="Q8">
        <f>task3ForecastsPVandDemand_Run2!M21</f>
        <v>0</v>
      </c>
    </row>
    <row r="9" spans="1:17" x14ac:dyDescent="0.3">
      <c r="A9" t="str">
        <f>TEXT(task3ForecastsPVandDemand_Run2!C22,"YYYY-MM-DD HH:MM:SS")</f>
        <v>2019-12-18 03:30:00</v>
      </c>
      <c r="B9">
        <f>-task3ForecastsPVandDemand_Run2!G22</f>
        <v>0</v>
      </c>
      <c r="C9">
        <f t="shared" si="0"/>
        <v>3</v>
      </c>
      <c r="D9">
        <v>3</v>
      </c>
      <c r="E9" s="83">
        <f t="shared" si="1"/>
        <v>44267.428472222222</v>
      </c>
      <c r="F9">
        <f>task3ForecastsPVandDemand_Run2!B22</f>
        <v>1</v>
      </c>
      <c r="G9">
        <f>task3ForecastsPVandDemand_Run2!A22</f>
        <v>8</v>
      </c>
      <c r="H9">
        <f>task3ForecastsPVandDemand_Run2!D22</f>
        <v>2.0748653159382298</v>
      </c>
      <c r="I9">
        <f>task3ForecastsPVandDemand_Run2!E22</f>
        <v>2.0748653159382298</v>
      </c>
      <c r="J9">
        <f>task3ForecastsPVandDemand_Run2!F22</f>
        <v>0</v>
      </c>
      <c r="K9">
        <f>task3ForecastsPVandDemand_Run2!G22</f>
        <v>0</v>
      </c>
      <c r="L9">
        <f>task3ForecastsPVandDemand_Run2!H22</f>
        <v>0</v>
      </c>
      <c r="M9">
        <f>task3ForecastsPVandDemand_Run2!I22</f>
        <v>0</v>
      </c>
      <c r="N9">
        <f>task3ForecastsPVandDemand_Run2!J22</f>
        <v>0</v>
      </c>
      <c r="O9">
        <f>task3ForecastsPVandDemand_Run2!K22</f>
        <v>0</v>
      </c>
      <c r="P9">
        <f>task3ForecastsPVandDemand_Run2!L22</f>
        <v>0</v>
      </c>
      <c r="Q9">
        <f>task3ForecastsPVandDemand_Run2!M22</f>
        <v>0</v>
      </c>
    </row>
    <row r="10" spans="1:17" x14ac:dyDescent="0.3">
      <c r="A10" t="str">
        <f>TEXT(task3ForecastsPVandDemand_Run2!C23,"YYYY-MM-DD HH:MM:SS")</f>
        <v>2019-12-18 04:00:00</v>
      </c>
      <c r="B10">
        <f>-task3ForecastsPVandDemand_Run2!G23</f>
        <v>0</v>
      </c>
      <c r="C10">
        <f t="shared" si="0"/>
        <v>3</v>
      </c>
      <c r="D10">
        <v>3</v>
      </c>
      <c r="E10" s="83">
        <f t="shared" si="1"/>
        <v>44267.428472222222</v>
      </c>
      <c r="F10">
        <f>task3ForecastsPVandDemand_Run2!B23</f>
        <v>1</v>
      </c>
      <c r="G10">
        <f>task3ForecastsPVandDemand_Run2!A23</f>
        <v>9</v>
      </c>
      <c r="H10">
        <f>task3ForecastsPVandDemand_Run2!D23</f>
        <v>2.0228103711982817</v>
      </c>
      <c r="I10">
        <f>task3ForecastsPVandDemand_Run2!E23</f>
        <v>2.0228103711982817</v>
      </c>
      <c r="J10">
        <f>task3ForecastsPVandDemand_Run2!F23</f>
        <v>0</v>
      </c>
      <c r="K10">
        <f>task3ForecastsPVandDemand_Run2!G23</f>
        <v>0</v>
      </c>
      <c r="L10">
        <f>task3ForecastsPVandDemand_Run2!H23</f>
        <v>0</v>
      </c>
      <c r="M10">
        <f>task3ForecastsPVandDemand_Run2!I23</f>
        <v>0</v>
      </c>
      <c r="N10">
        <f>task3ForecastsPVandDemand_Run2!J23</f>
        <v>0</v>
      </c>
      <c r="O10">
        <f>task3ForecastsPVandDemand_Run2!K23</f>
        <v>0</v>
      </c>
      <c r="P10">
        <f>task3ForecastsPVandDemand_Run2!L23</f>
        <v>0</v>
      </c>
      <c r="Q10">
        <f>task3ForecastsPVandDemand_Run2!M23</f>
        <v>0</v>
      </c>
    </row>
    <row r="11" spans="1:17" x14ac:dyDescent="0.3">
      <c r="A11" t="str">
        <f>TEXT(task3ForecastsPVandDemand_Run2!C24,"YYYY-MM-DD HH:MM:SS")</f>
        <v>2019-12-18 04:30:00</v>
      </c>
      <c r="B11">
        <f>-task3ForecastsPVandDemand_Run2!G24</f>
        <v>0</v>
      </c>
      <c r="C11">
        <f t="shared" si="0"/>
        <v>3</v>
      </c>
      <c r="D11">
        <v>3</v>
      </c>
      <c r="E11" s="83">
        <f t="shared" si="1"/>
        <v>44267.428472222222</v>
      </c>
      <c r="F11">
        <f>task3ForecastsPVandDemand_Run2!B24</f>
        <v>1</v>
      </c>
      <c r="G11">
        <f>task3ForecastsPVandDemand_Run2!A24</f>
        <v>10</v>
      </c>
      <c r="H11">
        <f>task3ForecastsPVandDemand_Run2!D24</f>
        <v>1.9983407785017335</v>
      </c>
      <c r="I11">
        <f>task3ForecastsPVandDemand_Run2!E24</f>
        <v>1.9983407785017335</v>
      </c>
      <c r="J11">
        <f>task3ForecastsPVandDemand_Run2!F24</f>
        <v>0</v>
      </c>
      <c r="K11">
        <f>task3ForecastsPVandDemand_Run2!G24</f>
        <v>0</v>
      </c>
      <c r="L11">
        <f>task3ForecastsPVandDemand_Run2!H24</f>
        <v>0</v>
      </c>
      <c r="M11">
        <f>task3ForecastsPVandDemand_Run2!I24</f>
        <v>0</v>
      </c>
      <c r="N11">
        <f>task3ForecastsPVandDemand_Run2!J24</f>
        <v>0</v>
      </c>
      <c r="O11">
        <f>task3ForecastsPVandDemand_Run2!K24</f>
        <v>0</v>
      </c>
      <c r="P11">
        <f>task3ForecastsPVandDemand_Run2!L24</f>
        <v>0</v>
      </c>
      <c r="Q11">
        <f>task3ForecastsPVandDemand_Run2!M24</f>
        <v>0</v>
      </c>
    </row>
    <row r="12" spans="1:17" x14ac:dyDescent="0.3">
      <c r="A12" t="str">
        <f>TEXT(task3ForecastsPVandDemand_Run2!C25,"YYYY-MM-DD HH:MM:SS")</f>
        <v>2019-12-18 05:00:00</v>
      </c>
      <c r="B12">
        <f>-task3ForecastsPVandDemand_Run2!G25</f>
        <v>0</v>
      </c>
      <c r="C12">
        <f t="shared" si="0"/>
        <v>3</v>
      </c>
      <c r="D12">
        <v>3</v>
      </c>
      <c r="E12" s="83">
        <f t="shared" si="1"/>
        <v>44267.428472222222</v>
      </c>
      <c r="F12">
        <f>task3ForecastsPVandDemand_Run2!B25</f>
        <v>1</v>
      </c>
      <c r="G12">
        <f>task3ForecastsPVandDemand_Run2!A25</f>
        <v>11</v>
      </c>
      <c r="H12">
        <f>task3ForecastsPVandDemand_Run2!D25</f>
        <v>2.0851903581324862</v>
      </c>
      <c r="I12">
        <f>task3ForecastsPVandDemand_Run2!E25</f>
        <v>2.0851903581324862</v>
      </c>
      <c r="J12">
        <f>task3ForecastsPVandDemand_Run2!F25</f>
        <v>0</v>
      </c>
      <c r="K12">
        <f>task3ForecastsPVandDemand_Run2!G25</f>
        <v>0</v>
      </c>
      <c r="L12">
        <f>task3ForecastsPVandDemand_Run2!H25</f>
        <v>0</v>
      </c>
      <c r="M12">
        <f>task3ForecastsPVandDemand_Run2!I25</f>
        <v>0</v>
      </c>
      <c r="N12">
        <f>task3ForecastsPVandDemand_Run2!J25</f>
        <v>0</v>
      </c>
      <c r="O12">
        <f>task3ForecastsPVandDemand_Run2!K25</f>
        <v>0</v>
      </c>
      <c r="P12">
        <f>task3ForecastsPVandDemand_Run2!L25</f>
        <v>0</v>
      </c>
      <c r="Q12">
        <f>task3ForecastsPVandDemand_Run2!M25</f>
        <v>0</v>
      </c>
    </row>
    <row r="13" spans="1:17" x14ac:dyDescent="0.3">
      <c r="A13" t="str">
        <f>TEXT(task3ForecastsPVandDemand_Run2!C26,"YYYY-MM-DD HH:MM:SS")</f>
        <v>2019-12-18 05:30:00</v>
      </c>
      <c r="B13">
        <f>-task3ForecastsPVandDemand_Run2!G26</f>
        <v>0</v>
      </c>
      <c r="C13">
        <f t="shared" si="0"/>
        <v>3</v>
      </c>
      <c r="D13">
        <v>3</v>
      </c>
      <c r="E13" s="83">
        <f t="shared" si="1"/>
        <v>44267.428472222222</v>
      </c>
      <c r="F13">
        <f>task3ForecastsPVandDemand_Run2!B26</f>
        <v>1</v>
      </c>
      <c r="G13">
        <f>task3ForecastsPVandDemand_Run2!A26</f>
        <v>12</v>
      </c>
      <c r="H13">
        <f>task3ForecastsPVandDemand_Run2!D26</f>
        <v>2.2067708051104025</v>
      </c>
      <c r="I13">
        <f>task3ForecastsPVandDemand_Run2!E26</f>
        <v>2.2067708051104025</v>
      </c>
      <c r="J13">
        <f>task3ForecastsPVandDemand_Run2!F26</f>
        <v>0</v>
      </c>
      <c r="K13">
        <f>task3ForecastsPVandDemand_Run2!G26</f>
        <v>0</v>
      </c>
      <c r="L13">
        <f>task3ForecastsPVandDemand_Run2!H26</f>
        <v>0</v>
      </c>
      <c r="M13">
        <f>task3ForecastsPVandDemand_Run2!I26</f>
        <v>0</v>
      </c>
      <c r="N13">
        <f>task3ForecastsPVandDemand_Run2!J26</f>
        <v>0</v>
      </c>
      <c r="O13">
        <f>task3ForecastsPVandDemand_Run2!K26</f>
        <v>0</v>
      </c>
      <c r="P13">
        <f>task3ForecastsPVandDemand_Run2!L26</f>
        <v>0</v>
      </c>
      <c r="Q13">
        <f>task3ForecastsPVandDemand_Run2!M26</f>
        <v>0</v>
      </c>
    </row>
    <row r="14" spans="1:17" x14ac:dyDescent="0.3">
      <c r="A14" t="str">
        <f>TEXT(task3ForecastsPVandDemand_Run2!C27,"YYYY-MM-DD HH:MM:SS")</f>
        <v>2019-12-18 06:00:00</v>
      </c>
      <c r="B14">
        <f>-task3ForecastsPVandDemand_Run2!G27</f>
        <v>-8.9297711849212647E-4</v>
      </c>
      <c r="C14">
        <f t="shared" si="0"/>
        <v>3</v>
      </c>
      <c r="D14">
        <v>3</v>
      </c>
      <c r="E14" s="83">
        <f t="shared" si="1"/>
        <v>44267.428472222222</v>
      </c>
      <c r="F14">
        <f>task3ForecastsPVandDemand_Run2!B27</f>
        <v>1</v>
      </c>
      <c r="G14">
        <f>task3ForecastsPVandDemand_Run2!A27</f>
        <v>13</v>
      </c>
      <c r="H14">
        <f>task3ForecastsPVandDemand_Run2!D27</f>
        <v>2.7314622301088334</v>
      </c>
      <c r="I14">
        <f>task3ForecastsPVandDemand_Run2!E27</f>
        <v>2.7323552072273256</v>
      </c>
      <c r="J14">
        <f>task3ForecastsPVandDemand_Run2!F27</f>
        <v>1.3408064842224121E-4</v>
      </c>
      <c r="K14">
        <f>task3ForecastsPVandDemand_Run2!G27</f>
        <v>8.9297711849212647E-4</v>
      </c>
      <c r="L14">
        <f>task3ForecastsPVandDemand_Run2!H27</f>
        <v>4.4648855924606323E-4</v>
      </c>
      <c r="M14">
        <f>task3ForecastsPVandDemand_Run2!I27</f>
        <v>0</v>
      </c>
      <c r="N14">
        <f>task3ForecastsPVandDemand_Run2!J27</f>
        <v>-8.9297711849212647E-4</v>
      </c>
      <c r="O14">
        <f>task3ForecastsPVandDemand_Run2!K27</f>
        <v>0</v>
      </c>
      <c r="P14">
        <f>task3ForecastsPVandDemand_Run2!L27</f>
        <v>-8.9297711849212647E-4</v>
      </c>
      <c r="Q14">
        <f>task3ForecastsPVandDemand_Run2!M27</f>
        <v>0</v>
      </c>
    </row>
    <row r="15" spans="1:17" x14ac:dyDescent="0.3">
      <c r="A15" t="str">
        <f>TEXT(task3ForecastsPVandDemand_Run2!C28,"YYYY-MM-DD HH:MM:SS")</f>
        <v>2019-12-18 06:30:00</v>
      </c>
      <c r="B15">
        <f>-task3ForecastsPVandDemand_Run2!G28</f>
        <v>-1.9074261188507081E-4</v>
      </c>
      <c r="C15">
        <f t="shared" si="0"/>
        <v>3</v>
      </c>
      <c r="D15">
        <v>3</v>
      </c>
      <c r="E15" s="83">
        <f t="shared" si="1"/>
        <v>44267.428472222222</v>
      </c>
      <c r="F15">
        <f>task3ForecastsPVandDemand_Run2!B28</f>
        <v>1</v>
      </c>
      <c r="G15">
        <f>task3ForecastsPVandDemand_Run2!A28</f>
        <v>14</v>
      </c>
      <c r="H15">
        <f>task3ForecastsPVandDemand_Run2!D28</f>
        <v>3.1136636982736499</v>
      </c>
      <c r="I15">
        <f>task3ForecastsPVandDemand_Run2!E28</f>
        <v>3.1138544408855351</v>
      </c>
      <c r="J15">
        <f>task3ForecastsPVandDemand_Run2!F28</f>
        <v>2.8640031814575195E-5</v>
      </c>
      <c r="K15">
        <f>task3ForecastsPVandDemand_Run2!G28</f>
        <v>1.9074261188507081E-4</v>
      </c>
      <c r="L15">
        <f>task3ForecastsPVandDemand_Run2!H28</f>
        <v>5.4185986518859861E-4</v>
      </c>
      <c r="M15">
        <f>task3ForecastsPVandDemand_Run2!I28</f>
        <v>0</v>
      </c>
      <c r="N15">
        <f>task3ForecastsPVandDemand_Run2!J28</f>
        <v>-1.9074261188507081E-4</v>
      </c>
      <c r="O15">
        <f>task3ForecastsPVandDemand_Run2!K28</f>
        <v>0</v>
      </c>
      <c r="P15">
        <f>task3ForecastsPVandDemand_Run2!L28</f>
        <v>-1.9074261188507081E-4</v>
      </c>
      <c r="Q15">
        <f>task3ForecastsPVandDemand_Run2!M28</f>
        <v>0</v>
      </c>
    </row>
    <row r="16" spans="1:17" x14ac:dyDescent="0.3">
      <c r="A16" t="str">
        <f>TEXT(task3ForecastsPVandDemand_Run2!C29,"YYYY-MM-DD HH:MM:SS")</f>
        <v>2019-12-18 07:00:00</v>
      </c>
      <c r="B16">
        <f>-task3ForecastsPVandDemand_Run2!G29</f>
        <v>0</v>
      </c>
      <c r="C16">
        <f t="shared" si="0"/>
        <v>3</v>
      </c>
      <c r="D16">
        <v>3</v>
      </c>
      <c r="E16" s="83">
        <f t="shared" si="1"/>
        <v>44267.428472222222</v>
      </c>
      <c r="F16">
        <f>task3ForecastsPVandDemand_Run2!B29</f>
        <v>1</v>
      </c>
      <c r="G16">
        <f>task3ForecastsPVandDemand_Run2!A29</f>
        <v>15</v>
      </c>
      <c r="H16">
        <f>task3ForecastsPVandDemand_Run2!D29</f>
        <v>3.5089635834896375</v>
      </c>
      <c r="I16">
        <f>task3ForecastsPVandDemand_Run2!E29</f>
        <v>3.5089635834896375</v>
      </c>
      <c r="J16">
        <f>task3ForecastsPVandDemand_Run2!F29</f>
        <v>0</v>
      </c>
      <c r="K16">
        <f>task3ForecastsPVandDemand_Run2!G29</f>
        <v>0</v>
      </c>
      <c r="L16">
        <f>task3ForecastsPVandDemand_Run2!H29</f>
        <v>5.4185986518859861E-4</v>
      </c>
      <c r="M16">
        <f>task3ForecastsPVandDemand_Run2!I29</f>
        <v>0</v>
      </c>
      <c r="N16">
        <f>task3ForecastsPVandDemand_Run2!J29</f>
        <v>0</v>
      </c>
      <c r="O16">
        <f>task3ForecastsPVandDemand_Run2!K29</f>
        <v>0</v>
      </c>
      <c r="P16">
        <f>task3ForecastsPVandDemand_Run2!L29</f>
        <v>0</v>
      </c>
      <c r="Q16">
        <f>task3ForecastsPVandDemand_Run2!M29</f>
        <v>0</v>
      </c>
    </row>
    <row r="17" spans="1:17" x14ac:dyDescent="0.3">
      <c r="A17" t="str">
        <f>TEXT(task3ForecastsPVandDemand_Run2!C30,"YYYY-MM-DD HH:MM:SS")</f>
        <v>2019-12-18 07:30:00</v>
      </c>
      <c r="B17">
        <f>-task3ForecastsPVandDemand_Run2!G30</f>
        <v>-2.522764563560486E-2</v>
      </c>
      <c r="C17">
        <f t="shared" si="0"/>
        <v>3</v>
      </c>
      <c r="D17">
        <v>3</v>
      </c>
      <c r="E17" s="83">
        <f t="shared" si="1"/>
        <v>44267.428472222222</v>
      </c>
      <c r="F17">
        <f>task3ForecastsPVandDemand_Run2!B30</f>
        <v>1</v>
      </c>
      <c r="G17">
        <f>task3ForecastsPVandDemand_Run2!A30</f>
        <v>16</v>
      </c>
      <c r="H17">
        <f>task3ForecastsPVandDemand_Run2!D30</f>
        <v>3.8004958844148979</v>
      </c>
      <c r="I17">
        <f>task3ForecastsPVandDemand_Run2!E30</f>
        <v>3.8257235300505026</v>
      </c>
      <c r="J17">
        <f>task3ForecastsPVandDemand_Run2!F30</f>
        <v>3.7879347801208496E-3</v>
      </c>
      <c r="K17">
        <f>task3ForecastsPVandDemand_Run2!G30</f>
        <v>2.522764563560486E-2</v>
      </c>
      <c r="L17">
        <f>task3ForecastsPVandDemand_Run2!H30</f>
        <v>1.3155682682991028E-2</v>
      </c>
      <c r="M17">
        <f>task3ForecastsPVandDemand_Run2!I30</f>
        <v>0</v>
      </c>
      <c r="N17">
        <f>task3ForecastsPVandDemand_Run2!J30</f>
        <v>-2.522764563560486E-2</v>
      </c>
      <c r="O17">
        <f>task3ForecastsPVandDemand_Run2!K30</f>
        <v>0</v>
      </c>
      <c r="P17">
        <f>task3ForecastsPVandDemand_Run2!L30</f>
        <v>-2.522764563560486E-2</v>
      </c>
      <c r="Q17">
        <f>task3ForecastsPVandDemand_Run2!M30</f>
        <v>0</v>
      </c>
    </row>
    <row r="18" spans="1:17" x14ac:dyDescent="0.3">
      <c r="A18" t="str">
        <f>TEXT(task3ForecastsPVandDemand_Run2!C31,"YYYY-MM-DD HH:MM:SS")</f>
        <v>2019-12-18 08:00:00</v>
      </c>
      <c r="B18">
        <f>-task3ForecastsPVandDemand_Run2!G31</f>
        <v>-4.0244110822677613E-2</v>
      </c>
      <c r="C18">
        <f t="shared" si="0"/>
        <v>3</v>
      </c>
      <c r="D18">
        <v>3</v>
      </c>
      <c r="E18" s="83">
        <f t="shared" si="1"/>
        <v>44267.428472222222</v>
      </c>
      <c r="F18">
        <f>task3ForecastsPVandDemand_Run2!B31</f>
        <v>1</v>
      </c>
      <c r="G18">
        <f>task3ForecastsPVandDemand_Run2!A31</f>
        <v>17</v>
      </c>
      <c r="H18">
        <f>task3ForecastsPVandDemand_Run2!D31</f>
        <v>3.902519606306289</v>
      </c>
      <c r="I18">
        <f>task3ForecastsPVandDemand_Run2!E31</f>
        <v>3.9427637171289667</v>
      </c>
      <c r="J18">
        <f>task3ForecastsPVandDemand_Run2!F31</f>
        <v>6.0426592826843262E-3</v>
      </c>
      <c r="K18">
        <f>task3ForecastsPVandDemand_Run2!G31</f>
        <v>4.0244110822677613E-2</v>
      </c>
      <c r="L18">
        <f>task3ForecastsPVandDemand_Run2!H31</f>
        <v>3.3277738094329837E-2</v>
      </c>
      <c r="M18">
        <f>task3ForecastsPVandDemand_Run2!I31</f>
        <v>0</v>
      </c>
      <c r="N18">
        <f>task3ForecastsPVandDemand_Run2!J31</f>
        <v>-4.0244110822677613E-2</v>
      </c>
      <c r="O18">
        <f>task3ForecastsPVandDemand_Run2!K31</f>
        <v>0</v>
      </c>
      <c r="P18">
        <f>task3ForecastsPVandDemand_Run2!L31</f>
        <v>-4.0244110822677613E-2</v>
      </c>
      <c r="Q18">
        <f>task3ForecastsPVandDemand_Run2!M31</f>
        <v>0</v>
      </c>
    </row>
    <row r="19" spans="1:17" x14ac:dyDescent="0.3">
      <c r="A19" t="str">
        <f>TEXT(task3ForecastsPVandDemand_Run2!C32,"YYYY-MM-DD HH:MM:SS")</f>
        <v>2019-12-18 08:30:00</v>
      </c>
      <c r="B19">
        <f>-task3ForecastsPVandDemand_Run2!G32</f>
        <v>-0.33806597292423252</v>
      </c>
      <c r="C19">
        <f t="shared" si="0"/>
        <v>3</v>
      </c>
      <c r="D19">
        <v>3</v>
      </c>
      <c r="E19" s="83">
        <f t="shared" si="1"/>
        <v>44267.428472222222</v>
      </c>
      <c r="F19">
        <f>task3ForecastsPVandDemand_Run2!B32</f>
        <v>1</v>
      </c>
      <c r="G19">
        <f>task3ForecastsPVandDemand_Run2!A32</f>
        <v>18</v>
      </c>
      <c r="H19">
        <f>task3ForecastsPVandDemand_Run2!D32</f>
        <v>3.8875484774170084</v>
      </c>
      <c r="I19">
        <f>task3ForecastsPVandDemand_Run2!E32</f>
        <v>4.2256144503412409</v>
      </c>
      <c r="J19">
        <f>task3ForecastsPVandDemand_Run2!F32</f>
        <v>5.0760656595230103E-2</v>
      </c>
      <c r="K19">
        <f>task3ForecastsPVandDemand_Run2!G32</f>
        <v>0.33806597292423252</v>
      </c>
      <c r="L19">
        <f>task3ForecastsPVandDemand_Run2!H32</f>
        <v>0.20231072455644611</v>
      </c>
      <c r="M19">
        <f>task3ForecastsPVandDemand_Run2!I32</f>
        <v>0</v>
      </c>
      <c r="N19">
        <f>task3ForecastsPVandDemand_Run2!J32</f>
        <v>-0.33806597292423252</v>
      </c>
      <c r="O19">
        <f>task3ForecastsPVandDemand_Run2!K32</f>
        <v>0</v>
      </c>
      <c r="P19">
        <f>task3ForecastsPVandDemand_Run2!L32</f>
        <v>-0.33806597292423252</v>
      </c>
      <c r="Q19">
        <f>task3ForecastsPVandDemand_Run2!M32</f>
        <v>0</v>
      </c>
    </row>
    <row r="20" spans="1:17" x14ac:dyDescent="0.3">
      <c r="A20" t="str">
        <f>TEXT(task3ForecastsPVandDemand_Run2!C33,"YYYY-MM-DD HH:MM:SS")</f>
        <v>2019-12-18 09:00:00</v>
      </c>
      <c r="B20">
        <f>-task3ForecastsPVandDemand_Run2!G33</f>
        <v>-0.41301036488804205</v>
      </c>
      <c r="C20">
        <f t="shared" si="0"/>
        <v>3</v>
      </c>
      <c r="D20">
        <v>3</v>
      </c>
      <c r="E20" s="83">
        <f t="shared" si="1"/>
        <v>44267.428472222222</v>
      </c>
      <c r="F20">
        <f>task3ForecastsPVandDemand_Run2!B33</f>
        <v>1</v>
      </c>
      <c r="G20">
        <f>task3ForecastsPVandDemand_Run2!A33</f>
        <v>19</v>
      </c>
      <c r="H20">
        <f>task3ForecastsPVandDemand_Run2!D33</f>
        <v>3.9625082879470086</v>
      </c>
      <c r="I20">
        <f>task3ForecastsPVandDemand_Run2!E33</f>
        <v>4.3755186528350505</v>
      </c>
      <c r="J20">
        <f>task3ForecastsPVandDemand_Run2!F33</f>
        <v>6.201356830150781E-2</v>
      </c>
      <c r="K20">
        <f>task3ForecastsPVandDemand_Run2!G33</f>
        <v>0.41301036488804205</v>
      </c>
      <c r="L20">
        <f>task3ForecastsPVandDemand_Run2!H33</f>
        <v>0.4088159070004671</v>
      </c>
      <c r="M20">
        <f>task3ForecastsPVandDemand_Run2!I33</f>
        <v>0</v>
      </c>
      <c r="N20">
        <f>task3ForecastsPVandDemand_Run2!J33</f>
        <v>-0.41301036488804205</v>
      </c>
      <c r="O20">
        <f>task3ForecastsPVandDemand_Run2!K33</f>
        <v>0</v>
      </c>
      <c r="P20">
        <f>task3ForecastsPVandDemand_Run2!L33</f>
        <v>-0.41301036488804205</v>
      </c>
      <c r="Q20">
        <f>task3ForecastsPVandDemand_Run2!M33</f>
        <v>0</v>
      </c>
    </row>
    <row r="21" spans="1:17" x14ac:dyDescent="0.3">
      <c r="A21" t="str">
        <f>TEXT(task3ForecastsPVandDemand_Run2!C34,"YYYY-MM-DD HH:MM:SS")</f>
        <v>2019-12-18 09:30:00</v>
      </c>
      <c r="B21">
        <f>-task3ForecastsPVandDemand_Run2!G34</f>
        <v>-0.52374191705138684</v>
      </c>
      <c r="C21">
        <f t="shared" si="0"/>
        <v>3</v>
      </c>
      <c r="D21">
        <v>3</v>
      </c>
      <c r="E21" s="83">
        <f t="shared" si="1"/>
        <v>44267.428472222222</v>
      </c>
      <c r="F21">
        <f>task3ForecastsPVandDemand_Run2!B34</f>
        <v>1</v>
      </c>
      <c r="G21">
        <f>task3ForecastsPVandDemand_Run2!A34</f>
        <v>20</v>
      </c>
      <c r="H21">
        <f>task3ForecastsPVandDemand_Run2!D34</f>
        <v>3.9578971400682623</v>
      </c>
      <c r="I21">
        <f>task3ForecastsPVandDemand_Run2!E34</f>
        <v>4.4816390571196489</v>
      </c>
      <c r="J21">
        <f>task3ForecastsPVandDemand_Run2!F34</f>
        <v>7.8639927485193217E-2</v>
      </c>
      <c r="K21">
        <f>task3ForecastsPVandDemand_Run2!G34</f>
        <v>0.52374191705138684</v>
      </c>
      <c r="L21">
        <f>task3ForecastsPVandDemand_Run2!H34</f>
        <v>0.67068686552616052</v>
      </c>
      <c r="M21">
        <f>task3ForecastsPVandDemand_Run2!I34</f>
        <v>0</v>
      </c>
      <c r="N21">
        <f>task3ForecastsPVandDemand_Run2!J34</f>
        <v>-0.52374191705138684</v>
      </c>
      <c r="O21">
        <f>task3ForecastsPVandDemand_Run2!K34</f>
        <v>0</v>
      </c>
      <c r="P21">
        <f>task3ForecastsPVandDemand_Run2!L34</f>
        <v>-0.52374191705138684</v>
      </c>
      <c r="Q21">
        <f>task3ForecastsPVandDemand_Run2!M34</f>
        <v>0</v>
      </c>
    </row>
    <row r="22" spans="1:17" x14ac:dyDescent="0.3">
      <c r="A22" t="str">
        <f>TEXT(task3ForecastsPVandDemand_Run2!C35,"YYYY-MM-DD HH:MM:SS")</f>
        <v>2019-12-18 10:00:00</v>
      </c>
      <c r="B22">
        <f>-task3ForecastsPVandDemand_Run2!G35</f>
        <v>-1.0706980240345001</v>
      </c>
      <c r="C22">
        <f t="shared" si="0"/>
        <v>3</v>
      </c>
      <c r="D22">
        <v>3</v>
      </c>
      <c r="E22" s="83">
        <f t="shared" si="1"/>
        <v>44267.428472222222</v>
      </c>
      <c r="F22">
        <f>task3ForecastsPVandDemand_Run2!B35</f>
        <v>1</v>
      </c>
      <c r="G22">
        <f>task3ForecastsPVandDemand_Run2!A35</f>
        <v>21</v>
      </c>
      <c r="H22">
        <f>task3ForecastsPVandDemand_Run2!D35</f>
        <v>3.9477679655336408</v>
      </c>
      <c r="I22">
        <f>task3ForecastsPVandDemand_Run2!E35</f>
        <v>5.0184659895681412</v>
      </c>
      <c r="J22">
        <f>task3ForecastsPVandDemand_Run2!F35</f>
        <v>0.16076546907424927</v>
      </c>
      <c r="K22">
        <f>task3ForecastsPVandDemand_Run2!G35</f>
        <v>1.0706980240345001</v>
      </c>
      <c r="L22">
        <f>task3ForecastsPVandDemand_Run2!H35</f>
        <v>1.2060358775434106</v>
      </c>
      <c r="M22">
        <f>task3ForecastsPVandDemand_Run2!I35</f>
        <v>0</v>
      </c>
      <c r="N22">
        <f>task3ForecastsPVandDemand_Run2!J35</f>
        <v>-1.0706980240345001</v>
      </c>
      <c r="O22">
        <f>task3ForecastsPVandDemand_Run2!K35</f>
        <v>0</v>
      </c>
      <c r="P22">
        <f>task3ForecastsPVandDemand_Run2!L35</f>
        <v>-1.0706980240345001</v>
      </c>
      <c r="Q22">
        <f>task3ForecastsPVandDemand_Run2!M35</f>
        <v>0</v>
      </c>
    </row>
    <row r="23" spans="1:17" x14ac:dyDescent="0.3">
      <c r="A23" t="str">
        <f>TEXT(task3ForecastsPVandDemand_Run2!C36,"YYYY-MM-DD HH:MM:SS")</f>
        <v>2019-12-18 10:30:00</v>
      </c>
      <c r="B23">
        <f>-task3ForecastsPVandDemand_Run2!G36</f>
        <v>-1.1101436358690262</v>
      </c>
      <c r="C23">
        <f t="shared" si="0"/>
        <v>3</v>
      </c>
      <c r="D23">
        <v>3</v>
      </c>
      <c r="E23" s="83">
        <f t="shared" si="1"/>
        <v>44267.428472222222</v>
      </c>
      <c r="F23">
        <f>task3ForecastsPVandDemand_Run2!B36</f>
        <v>1</v>
      </c>
      <c r="G23">
        <f>task3ForecastsPVandDemand_Run2!A36</f>
        <v>22</v>
      </c>
      <c r="H23">
        <f>task3ForecastsPVandDemand_Run2!D36</f>
        <v>3.919168462043328</v>
      </c>
      <c r="I23">
        <f>task3ForecastsPVandDemand_Run2!E36</f>
        <v>5.0293120979123547</v>
      </c>
      <c r="J23">
        <f>task3ForecastsPVandDemand_Run2!F36</f>
        <v>0.1666882336139679</v>
      </c>
      <c r="K23">
        <f>task3ForecastsPVandDemand_Run2!G36</f>
        <v>1.1101436358690262</v>
      </c>
      <c r="L23">
        <f>task3ForecastsPVandDemand_Run2!H36</f>
        <v>1.7611076954779237</v>
      </c>
      <c r="M23">
        <f>task3ForecastsPVandDemand_Run2!I36</f>
        <v>0</v>
      </c>
      <c r="N23">
        <f>task3ForecastsPVandDemand_Run2!J36</f>
        <v>-1.1101436358690262</v>
      </c>
      <c r="O23">
        <f>task3ForecastsPVandDemand_Run2!K36</f>
        <v>0</v>
      </c>
      <c r="P23">
        <f>task3ForecastsPVandDemand_Run2!L36</f>
        <v>-1.1101436358690262</v>
      </c>
      <c r="Q23">
        <f>task3ForecastsPVandDemand_Run2!M36</f>
        <v>0</v>
      </c>
    </row>
    <row r="24" spans="1:17" x14ac:dyDescent="0.3">
      <c r="A24" t="str">
        <f>TEXT(task3ForecastsPVandDemand_Run2!C37,"YYYY-MM-DD HH:MM:SS")</f>
        <v>2019-12-18 11:00:00</v>
      </c>
      <c r="B24">
        <f>-task3ForecastsPVandDemand_Run2!G37</f>
        <v>-1.2105018389225006</v>
      </c>
      <c r="C24">
        <f t="shared" si="0"/>
        <v>3</v>
      </c>
      <c r="D24">
        <v>3</v>
      </c>
      <c r="E24" s="83">
        <f t="shared" si="1"/>
        <v>44267.428472222222</v>
      </c>
      <c r="F24">
        <f>task3ForecastsPVandDemand_Run2!B37</f>
        <v>1</v>
      </c>
      <c r="G24">
        <f>task3ForecastsPVandDemand_Run2!A37</f>
        <v>23</v>
      </c>
      <c r="H24">
        <f>task3ForecastsPVandDemand_Run2!D37</f>
        <v>3.8649413080695636</v>
      </c>
      <c r="I24">
        <f>task3ForecastsPVandDemand_Run2!E37</f>
        <v>5.0754431469920647</v>
      </c>
      <c r="J24">
        <f>task3ForecastsPVandDemand_Run2!F37</f>
        <v>0.18175703287124634</v>
      </c>
      <c r="K24">
        <f>task3ForecastsPVandDemand_Run2!G37</f>
        <v>1.2105018389225006</v>
      </c>
      <c r="L24">
        <f>task3ForecastsPVandDemand_Run2!H37</f>
        <v>2.3663586149391742</v>
      </c>
      <c r="M24">
        <f>task3ForecastsPVandDemand_Run2!I37</f>
        <v>0</v>
      </c>
      <c r="N24">
        <f>task3ForecastsPVandDemand_Run2!J37</f>
        <v>-1.2105018389225006</v>
      </c>
      <c r="O24">
        <f>task3ForecastsPVandDemand_Run2!K37</f>
        <v>0</v>
      </c>
      <c r="P24">
        <f>task3ForecastsPVandDemand_Run2!L37</f>
        <v>-1.2105018389225006</v>
      </c>
      <c r="Q24">
        <f>task3ForecastsPVandDemand_Run2!M37</f>
        <v>0</v>
      </c>
    </row>
    <row r="25" spans="1:17" x14ac:dyDescent="0.3">
      <c r="A25" t="str">
        <f>TEXT(task3ForecastsPVandDemand_Run2!C38,"YYYY-MM-DD HH:MM:SS")</f>
        <v>2019-12-18 11:30:00</v>
      </c>
      <c r="B25">
        <f>-task3ForecastsPVandDemand_Run2!G38</f>
        <v>-1.1486021894216538</v>
      </c>
      <c r="C25">
        <f t="shared" si="0"/>
        <v>3</v>
      </c>
      <c r="D25">
        <v>3</v>
      </c>
      <c r="E25" s="83">
        <f t="shared" si="1"/>
        <v>44267.428472222222</v>
      </c>
      <c r="F25">
        <f>task3ForecastsPVandDemand_Run2!B38</f>
        <v>1</v>
      </c>
      <c r="G25">
        <f>task3ForecastsPVandDemand_Run2!A38</f>
        <v>24</v>
      </c>
      <c r="H25">
        <f>task3ForecastsPVandDemand_Run2!D38</f>
        <v>3.8729694979007303</v>
      </c>
      <c r="I25">
        <f>task3ForecastsPVandDemand_Run2!E38</f>
        <v>5.0215716873223837</v>
      </c>
      <c r="J25">
        <f>task3ForecastsPVandDemand_Run2!F38</f>
        <v>0.17246279120445251</v>
      </c>
      <c r="K25">
        <f>task3ForecastsPVandDemand_Run2!G38</f>
        <v>1.1486021894216538</v>
      </c>
      <c r="L25">
        <f>task3ForecastsPVandDemand_Run2!H38</f>
        <v>2.9406597096500011</v>
      </c>
      <c r="M25">
        <f>task3ForecastsPVandDemand_Run2!I38</f>
        <v>0</v>
      </c>
      <c r="N25">
        <f>task3ForecastsPVandDemand_Run2!J38</f>
        <v>-1.1486021894216538</v>
      </c>
      <c r="O25">
        <f>task3ForecastsPVandDemand_Run2!K38</f>
        <v>0</v>
      </c>
      <c r="P25">
        <f>task3ForecastsPVandDemand_Run2!L38</f>
        <v>-1.1486021894216538</v>
      </c>
      <c r="Q25">
        <f>task3ForecastsPVandDemand_Run2!M38</f>
        <v>0</v>
      </c>
    </row>
    <row r="26" spans="1:17" x14ac:dyDescent="0.3">
      <c r="A26" t="str">
        <f>TEXT(task3ForecastsPVandDemand_Run2!C39,"YYYY-MM-DD HH:MM:SS")</f>
        <v>2019-12-18 12:00:00</v>
      </c>
      <c r="B26">
        <f>-task3ForecastsPVandDemand_Run2!G39</f>
        <v>-1.6115847247838975</v>
      </c>
      <c r="C26">
        <f t="shared" si="0"/>
        <v>3</v>
      </c>
      <c r="D26">
        <v>3</v>
      </c>
      <c r="E26" s="83">
        <f t="shared" si="1"/>
        <v>44267.428472222222</v>
      </c>
      <c r="F26">
        <f>task3ForecastsPVandDemand_Run2!B39</f>
        <v>1</v>
      </c>
      <c r="G26">
        <f>task3ForecastsPVandDemand_Run2!A39</f>
        <v>25</v>
      </c>
      <c r="H26">
        <f>task3ForecastsPVandDemand_Run2!D39</f>
        <v>3.8981888743074191</v>
      </c>
      <c r="I26">
        <f>task3ForecastsPVandDemand_Run2!E39</f>
        <v>5.5097735990913161</v>
      </c>
      <c r="J26">
        <f>task3ForecastsPVandDemand_Run2!F39</f>
        <v>0.2419796884059906</v>
      </c>
      <c r="K26">
        <f>task3ForecastsPVandDemand_Run2!G39</f>
        <v>1.6115847247838975</v>
      </c>
      <c r="L26">
        <f>task3ForecastsPVandDemand_Run2!H39</f>
        <v>3.7464520720419499</v>
      </c>
      <c r="M26">
        <f>task3ForecastsPVandDemand_Run2!I39</f>
        <v>0</v>
      </c>
      <c r="N26">
        <f>task3ForecastsPVandDemand_Run2!J39</f>
        <v>-1.6115847247838975</v>
      </c>
      <c r="O26">
        <f>task3ForecastsPVandDemand_Run2!K39</f>
        <v>0</v>
      </c>
      <c r="P26">
        <f>task3ForecastsPVandDemand_Run2!L39</f>
        <v>-1.6115847247838975</v>
      </c>
      <c r="Q26">
        <f>task3ForecastsPVandDemand_Run2!M39</f>
        <v>0</v>
      </c>
    </row>
    <row r="27" spans="1:17" x14ac:dyDescent="0.3">
      <c r="A27" t="str">
        <f>TEXT(task3ForecastsPVandDemand_Run2!C40,"YYYY-MM-DD HH:MM:SS")</f>
        <v>2019-12-18 12:30:00</v>
      </c>
      <c r="B27">
        <f>-task3ForecastsPVandDemand_Run2!G40</f>
        <v>-1.3449954271316529</v>
      </c>
      <c r="C27">
        <f t="shared" si="0"/>
        <v>3</v>
      </c>
      <c r="D27">
        <v>3</v>
      </c>
      <c r="E27" s="83">
        <f t="shared" si="1"/>
        <v>44267.428472222222</v>
      </c>
      <c r="F27">
        <f>task3ForecastsPVandDemand_Run2!B40</f>
        <v>1</v>
      </c>
      <c r="G27">
        <f>task3ForecastsPVandDemand_Run2!A40</f>
        <v>26</v>
      </c>
      <c r="H27">
        <f>task3ForecastsPVandDemand_Run2!D40</f>
        <v>3.8941609584174328</v>
      </c>
      <c r="I27">
        <f>task3ForecastsPVandDemand_Run2!E40</f>
        <v>5.2391563855490855</v>
      </c>
      <c r="J27">
        <f>task3ForecastsPVandDemand_Run2!F40</f>
        <v>0.20195126533508301</v>
      </c>
      <c r="K27">
        <f>task3ForecastsPVandDemand_Run2!G40</f>
        <v>1.3449954271316529</v>
      </c>
      <c r="L27">
        <f>task3ForecastsPVandDemand_Run2!H40</f>
        <v>4.4189497856077766</v>
      </c>
      <c r="M27">
        <f>task3ForecastsPVandDemand_Run2!I40</f>
        <v>0</v>
      </c>
      <c r="N27">
        <f>task3ForecastsPVandDemand_Run2!J40</f>
        <v>-1.3449954271316529</v>
      </c>
      <c r="O27">
        <f>task3ForecastsPVandDemand_Run2!K40</f>
        <v>0</v>
      </c>
      <c r="P27">
        <f>task3ForecastsPVandDemand_Run2!L40</f>
        <v>-1.3449954271316529</v>
      </c>
      <c r="Q27">
        <f>task3ForecastsPVandDemand_Run2!M40</f>
        <v>0</v>
      </c>
    </row>
    <row r="28" spans="1:17" x14ac:dyDescent="0.3">
      <c r="A28" t="str">
        <f>TEXT(task3ForecastsPVandDemand_Run2!C41,"YYYY-MM-DD HH:MM:SS")</f>
        <v>2019-12-18 13:00:00</v>
      </c>
      <c r="B28">
        <f>-task3ForecastsPVandDemand_Run2!G41</f>
        <v>-1.0419659543037414</v>
      </c>
      <c r="C28">
        <f t="shared" si="0"/>
        <v>3</v>
      </c>
      <c r="D28">
        <v>3</v>
      </c>
      <c r="E28" s="83">
        <f t="shared" si="1"/>
        <v>44267.428472222222</v>
      </c>
      <c r="F28">
        <f>task3ForecastsPVandDemand_Run2!B41</f>
        <v>1</v>
      </c>
      <c r="G28">
        <f>task3ForecastsPVandDemand_Run2!A41</f>
        <v>27</v>
      </c>
      <c r="H28">
        <f>task3ForecastsPVandDemand_Run2!D41</f>
        <v>3.8707535005008036</v>
      </c>
      <c r="I28">
        <f>task3ForecastsPVandDemand_Run2!E41</f>
        <v>4.9127194548045452</v>
      </c>
      <c r="J28">
        <f>task3ForecastsPVandDemand_Run2!F41</f>
        <v>0.15645134449005127</v>
      </c>
      <c r="K28">
        <f>task3ForecastsPVandDemand_Run2!G41</f>
        <v>1.0419659543037414</v>
      </c>
      <c r="L28">
        <f>task3ForecastsPVandDemand_Run2!H41</f>
        <v>4.9399327627596472</v>
      </c>
      <c r="M28">
        <f>task3ForecastsPVandDemand_Run2!I41</f>
        <v>0</v>
      </c>
      <c r="N28">
        <f>task3ForecastsPVandDemand_Run2!J41</f>
        <v>-1.0419659543037414</v>
      </c>
      <c r="O28">
        <f>task3ForecastsPVandDemand_Run2!K41</f>
        <v>0</v>
      </c>
      <c r="P28">
        <f>task3ForecastsPVandDemand_Run2!L41</f>
        <v>-1.0419659543037414</v>
      </c>
      <c r="Q28">
        <f>task3ForecastsPVandDemand_Run2!M41</f>
        <v>0</v>
      </c>
    </row>
    <row r="29" spans="1:17" x14ac:dyDescent="0.3">
      <c r="A29" t="str">
        <f>TEXT(task3ForecastsPVandDemand_Run2!C42,"YYYY-MM-DD HH:MM:SS")</f>
        <v>2019-12-18 13:30:00</v>
      </c>
      <c r="B29">
        <f>-task3ForecastsPVandDemand_Run2!G42</f>
        <v>-0.86807518422603613</v>
      </c>
      <c r="C29">
        <f t="shared" si="0"/>
        <v>3</v>
      </c>
      <c r="D29">
        <v>3</v>
      </c>
      <c r="E29" s="83">
        <f t="shared" si="1"/>
        <v>44267.428472222222</v>
      </c>
      <c r="F29">
        <f>task3ForecastsPVandDemand_Run2!B42</f>
        <v>1</v>
      </c>
      <c r="G29">
        <f>task3ForecastsPVandDemand_Run2!A42</f>
        <v>28</v>
      </c>
      <c r="H29">
        <f>task3ForecastsPVandDemand_Run2!D42</f>
        <v>3.857494389263874</v>
      </c>
      <c r="I29">
        <f>task3ForecastsPVandDemand_Run2!E42</f>
        <v>4.7255695734899099</v>
      </c>
      <c r="J29">
        <f>task3ForecastsPVandDemand_Run2!F42</f>
        <v>0.13034161925315857</v>
      </c>
      <c r="K29">
        <f>task3ForecastsPVandDemand_Run2!G42</f>
        <v>0.86807518422603613</v>
      </c>
      <c r="L29">
        <f>task3ForecastsPVandDemand_Run2!H42</f>
        <v>5.3739703548726654</v>
      </c>
      <c r="M29">
        <f>task3ForecastsPVandDemand_Run2!I42</f>
        <v>0</v>
      </c>
      <c r="N29">
        <f>task3ForecastsPVandDemand_Run2!J42</f>
        <v>-0.86807518422603613</v>
      </c>
      <c r="O29">
        <f>task3ForecastsPVandDemand_Run2!K42</f>
        <v>0</v>
      </c>
      <c r="P29">
        <f>task3ForecastsPVandDemand_Run2!L42</f>
        <v>-0.86807518422603613</v>
      </c>
      <c r="Q29">
        <f>task3ForecastsPVandDemand_Run2!M42</f>
        <v>0</v>
      </c>
    </row>
    <row r="30" spans="1:17" x14ac:dyDescent="0.3">
      <c r="A30" t="str">
        <f>TEXT(task3ForecastsPVandDemand_Run2!C43,"YYYY-MM-DD HH:MM:SS")</f>
        <v>2019-12-18 14:00:00</v>
      </c>
      <c r="B30">
        <f>-task3ForecastsPVandDemand_Run2!G43</f>
        <v>-0.63776489317417151</v>
      </c>
      <c r="C30">
        <f t="shared" si="0"/>
        <v>3</v>
      </c>
      <c r="D30">
        <v>3</v>
      </c>
      <c r="E30" s="83">
        <f t="shared" si="1"/>
        <v>44267.428472222222</v>
      </c>
      <c r="F30">
        <f>task3ForecastsPVandDemand_Run2!B43</f>
        <v>1</v>
      </c>
      <c r="G30">
        <f>task3ForecastsPVandDemand_Run2!A43</f>
        <v>29</v>
      </c>
      <c r="H30">
        <f>task3ForecastsPVandDemand_Run2!D43</f>
        <v>3.8164787091073022</v>
      </c>
      <c r="I30">
        <f>task3ForecastsPVandDemand_Run2!E43</f>
        <v>4.4542436022814735</v>
      </c>
      <c r="J30">
        <f>task3ForecastsPVandDemand_Run2!F43</f>
        <v>9.5760494470596313E-2</v>
      </c>
      <c r="K30">
        <f>task3ForecastsPVandDemand_Run2!G43</f>
        <v>0.63776489317417151</v>
      </c>
      <c r="L30">
        <f>task3ForecastsPVandDemand_Run2!H43</f>
        <v>5.6928528014597513</v>
      </c>
      <c r="M30">
        <f>task3ForecastsPVandDemand_Run2!I43</f>
        <v>0</v>
      </c>
      <c r="N30">
        <f>task3ForecastsPVandDemand_Run2!J43</f>
        <v>-0.63776489317417151</v>
      </c>
      <c r="O30">
        <f>task3ForecastsPVandDemand_Run2!K43</f>
        <v>0</v>
      </c>
      <c r="P30">
        <f>task3ForecastsPVandDemand_Run2!L43</f>
        <v>-0.63776489317417151</v>
      </c>
      <c r="Q30">
        <f>task3ForecastsPVandDemand_Run2!M43</f>
        <v>0</v>
      </c>
    </row>
    <row r="31" spans="1:17" x14ac:dyDescent="0.3">
      <c r="A31" t="str">
        <f>TEXT(task3ForecastsPVandDemand_Run2!C44,"YYYY-MM-DD HH:MM:SS")</f>
        <v>2019-12-18 14:30:00</v>
      </c>
      <c r="B31">
        <f>-task3ForecastsPVandDemand_Run2!G44</f>
        <v>-0.36839563608169557</v>
      </c>
      <c r="C31">
        <f t="shared" si="0"/>
        <v>3</v>
      </c>
      <c r="D31">
        <v>3</v>
      </c>
      <c r="E31" s="83">
        <f t="shared" si="1"/>
        <v>44267.428472222222</v>
      </c>
      <c r="F31">
        <f>task3ForecastsPVandDemand_Run2!B44</f>
        <v>1</v>
      </c>
      <c r="G31">
        <f>task3ForecastsPVandDemand_Run2!A44</f>
        <v>30</v>
      </c>
      <c r="H31">
        <f>task3ForecastsPVandDemand_Run2!D44</f>
        <v>3.8291653100723546</v>
      </c>
      <c r="I31">
        <f>task3ForecastsPVandDemand_Run2!E44</f>
        <v>4.1975609461540504</v>
      </c>
      <c r="J31">
        <f>task3ForecastsPVandDemand_Run2!F44</f>
        <v>5.531466007232666E-2</v>
      </c>
      <c r="K31">
        <f>task3ForecastsPVandDemand_Run2!G44</f>
        <v>0.36839563608169557</v>
      </c>
      <c r="L31">
        <f>task3ForecastsPVandDemand_Run2!H44</f>
        <v>5.8770506195005989</v>
      </c>
      <c r="M31">
        <f>task3ForecastsPVandDemand_Run2!I44</f>
        <v>0</v>
      </c>
      <c r="N31">
        <f>task3ForecastsPVandDemand_Run2!J44</f>
        <v>-0.36839563608169557</v>
      </c>
      <c r="O31">
        <f>task3ForecastsPVandDemand_Run2!K44</f>
        <v>0</v>
      </c>
      <c r="P31">
        <f>task3ForecastsPVandDemand_Run2!L44</f>
        <v>-0.36839563608169557</v>
      </c>
      <c r="Q31">
        <f>task3ForecastsPVandDemand_Run2!M44</f>
        <v>0</v>
      </c>
    </row>
    <row r="32" spans="1:17" x14ac:dyDescent="0.3">
      <c r="A32" t="str">
        <f>TEXT(task3ForecastsPVandDemand_Run2!C45,"YYYY-MM-DD HH:MM:SS")</f>
        <v>2019-12-18 15:00:00</v>
      </c>
      <c r="B32">
        <f>-task3ForecastsPVandDemand_Run2!G45</f>
        <v>-0.24589876099880215</v>
      </c>
      <c r="C32">
        <f t="shared" si="0"/>
        <v>3</v>
      </c>
      <c r="D32">
        <v>3</v>
      </c>
      <c r="E32" s="83">
        <f t="shared" si="1"/>
        <v>44267.428472222222</v>
      </c>
      <c r="F32">
        <f>task3ForecastsPVandDemand_Run2!B45</f>
        <v>1</v>
      </c>
      <c r="G32">
        <f>task3ForecastsPVandDemand_Run2!A45</f>
        <v>31</v>
      </c>
      <c r="H32">
        <f>task3ForecastsPVandDemand_Run2!D45</f>
        <v>3.8394446750405726</v>
      </c>
      <c r="I32">
        <f>task3ForecastsPVandDemand_Run2!E45</f>
        <v>4.0853434360393752</v>
      </c>
      <c r="J32">
        <f>task3ForecastsPVandDemand_Run2!F45</f>
        <v>4.4002324342727661E-2</v>
      </c>
      <c r="K32">
        <f>task3ForecastsPVandDemand_Run2!G45</f>
        <v>0.24589876099880215</v>
      </c>
      <c r="L32">
        <f>task3ForecastsPVandDemand_Run2!H45</f>
        <v>6</v>
      </c>
      <c r="M32">
        <f>task3ForecastsPVandDemand_Run2!I45</f>
        <v>0</v>
      </c>
      <c r="N32">
        <f>task3ForecastsPVandDemand_Run2!J45</f>
        <v>-0.24589876099880215</v>
      </c>
      <c r="O32">
        <f>task3ForecastsPVandDemand_Run2!K45</f>
        <v>0</v>
      </c>
      <c r="P32">
        <f>task3ForecastsPVandDemand_Run2!L45</f>
        <v>-0.24589876099880215</v>
      </c>
      <c r="Q32">
        <f>task3ForecastsPVandDemand_Run2!M45</f>
        <v>0</v>
      </c>
    </row>
    <row r="33" spans="1:17" x14ac:dyDescent="0.3">
      <c r="A33" t="str">
        <f>TEXT(task3ForecastsPVandDemand_Run2!C46,"YYYY-MM-DD HH:MM:SS")</f>
        <v>2019-12-18 15:30:00</v>
      </c>
      <c r="B33">
        <f>-task3ForecastsPVandDemand_Run2!G46</f>
        <v>0.41502807763864213</v>
      </c>
      <c r="C33">
        <f t="shared" si="0"/>
        <v>3</v>
      </c>
      <c r="D33">
        <v>3</v>
      </c>
      <c r="E33" s="83">
        <f t="shared" si="1"/>
        <v>44267.428472222222</v>
      </c>
      <c r="F33">
        <f>task3ForecastsPVandDemand_Run2!B46</f>
        <v>1</v>
      </c>
      <c r="G33">
        <f>task3ForecastsPVandDemand_Run2!A46</f>
        <v>32</v>
      </c>
      <c r="H33">
        <f>task3ForecastsPVandDemand_Run2!D46</f>
        <v>3.9342298288568927</v>
      </c>
      <c r="I33">
        <f>task3ForecastsPVandDemand_Run2!E46</f>
        <v>3.5192017512182505</v>
      </c>
      <c r="J33">
        <f>task3ForecastsPVandDemand_Run2!F46</f>
        <v>0</v>
      </c>
      <c r="K33">
        <f>task3ForecastsPVandDemand_Run2!G46</f>
        <v>-0.41502807763864213</v>
      </c>
      <c r="L33">
        <f>task3ForecastsPVandDemand_Run2!H46</f>
        <v>5.7924859611806792</v>
      </c>
      <c r="M33">
        <f>task3ForecastsPVandDemand_Run2!I46</f>
        <v>0.41502807763864213</v>
      </c>
      <c r="N33">
        <f>task3ForecastsPVandDemand_Run2!J46</f>
        <v>0</v>
      </c>
      <c r="O33">
        <f>task3ForecastsPVandDemand_Run2!K46</f>
        <v>0</v>
      </c>
      <c r="P33">
        <f>task3ForecastsPVandDemand_Run2!L46</f>
        <v>0</v>
      </c>
      <c r="Q33">
        <f>task3ForecastsPVandDemand_Run2!M46</f>
        <v>0</v>
      </c>
    </row>
    <row r="34" spans="1:17" x14ac:dyDescent="0.3">
      <c r="A34" t="str">
        <f>TEXT(task3ForecastsPVandDemand_Run2!C47,"YYYY-MM-DD HH:MM:SS")</f>
        <v>2019-12-18 16:00:00</v>
      </c>
      <c r="B34">
        <f>-task3ForecastsPVandDemand_Run2!G47</f>
        <v>0.91878471029593412</v>
      </c>
      <c r="C34">
        <f t="shared" si="0"/>
        <v>3</v>
      </c>
      <c r="D34">
        <v>3</v>
      </c>
      <c r="E34" s="83">
        <f t="shared" si="1"/>
        <v>44267.428472222222</v>
      </c>
      <c r="F34">
        <f>task3ForecastsPVandDemand_Run2!B47</f>
        <v>1</v>
      </c>
      <c r="G34">
        <f>task3ForecastsPVandDemand_Run2!A47</f>
        <v>33</v>
      </c>
      <c r="H34">
        <f>task3ForecastsPVandDemand_Run2!D47</f>
        <v>4.4139980504352661</v>
      </c>
      <c r="I34">
        <f>task3ForecastsPVandDemand_Run2!E47</f>
        <v>3.4952133401393319</v>
      </c>
      <c r="J34">
        <f>task3ForecastsPVandDemand_Run2!F47</f>
        <v>1.1888742446899414E-2</v>
      </c>
      <c r="K34">
        <f>task3ForecastsPVandDemand_Run2!G47</f>
        <v>-0.91878471029593412</v>
      </c>
      <c r="L34">
        <f>task3ForecastsPVandDemand_Run2!H47</f>
        <v>5.3330936060327119</v>
      </c>
      <c r="M34">
        <f>task3ForecastsPVandDemand_Run2!I47</f>
        <v>0.91878471029593412</v>
      </c>
      <c r="N34">
        <f>task3ForecastsPVandDemand_Run2!J47</f>
        <v>0</v>
      </c>
      <c r="O34">
        <f>task3ForecastsPVandDemand_Run2!K47</f>
        <v>0</v>
      </c>
      <c r="P34">
        <f>task3ForecastsPVandDemand_Run2!L47</f>
        <v>0</v>
      </c>
      <c r="Q34">
        <f>task3ForecastsPVandDemand_Run2!M47</f>
        <v>0</v>
      </c>
    </row>
    <row r="35" spans="1:17" x14ac:dyDescent="0.3">
      <c r="A35" t="str">
        <f>TEXT(task3ForecastsPVandDemand_Run2!C48,"YYYY-MM-DD HH:MM:SS")</f>
        <v>2019-12-18 16:30:00</v>
      </c>
      <c r="B35">
        <f>-task3ForecastsPVandDemand_Run2!G48</f>
        <v>1.2664520331854834</v>
      </c>
      <c r="C35">
        <f t="shared" si="0"/>
        <v>3</v>
      </c>
      <c r="D35">
        <v>3</v>
      </c>
      <c r="E35" s="83">
        <f t="shared" si="1"/>
        <v>44267.428472222222</v>
      </c>
      <c r="F35">
        <f>task3ForecastsPVandDemand_Run2!B48</f>
        <v>1</v>
      </c>
      <c r="G35">
        <f>task3ForecastsPVandDemand_Run2!A48</f>
        <v>34</v>
      </c>
      <c r="H35">
        <f>task3ForecastsPVandDemand_Run2!D48</f>
        <v>4.7451097865205512</v>
      </c>
      <c r="I35">
        <f>task3ForecastsPVandDemand_Run2!E48</f>
        <v>3.4786577533350678</v>
      </c>
      <c r="J35">
        <f>task3ForecastsPVandDemand_Run2!F48</f>
        <v>0</v>
      </c>
      <c r="K35">
        <f>task3ForecastsPVandDemand_Run2!G48</f>
        <v>-1.2664520331854834</v>
      </c>
      <c r="L35">
        <f>task3ForecastsPVandDemand_Run2!H48</f>
        <v>4.69986758943997</v>
      </c>
      <c r="M35">
        <f>task3ForecastsPVandDemand_Run2!I48</f>
        <v>1.2664520331854834</v>
      </c>
      <c r="N35">
        <f>task3ForecastsPVandDemand_Run2!J48</f>
        <v>0</v>
      </c>
      <c r="O35">
        <f>task3ForecastsPVandDemand_Run2!K48</f>
        <v>0</v>
      </c>
      <c r="P35">
        <f>task3ForecastsPVandDemand_Run2!L48</f>
        <v>0</v>
      </c>
      <c r="Q35">
        <f>task3ForecastsPVandDemand_Run2!M48</f>
        <v>0</v>
      </c>
    </row>
    <row r="36" spans="1:17" x14ac:dyDescent="0.3">
      <c r="A36" t="str">
        <f>TEXT(task3ForecastsPVandDemand_Run2!C49,"YYYY-MM-DD HH:MM:SS")</f>
        <v>2019-12-18 17:00:00</v>
      </c>
      <c r="B36">
        <f>-task3ForecastsPVandDemand_Run2!G49</f>
        <v>1.6139996290124299</v>
      </c>
      <c r="C36">
        <f t="shared" si="0"/>
        <v>3</v>
      </c>
      <c r="D36">
        <v>3</v>
      </c>
      <c r="E36" s="83">
        <f t="shared" si="1"/>
        <v>44267.428472222222</v>
      </c>
      <c r="F36">
        <f>task3ForecastsPVandDemand_Run2!B49</f>
        <v>1</v>
      </c>
      <c r="G36">
        <f>task3ForecastsPVandDemand_Run2!A49</f>
        <v>35</v>
      </c>
      <c r="H36">
        <f>task3ForecastsPVandDemand_Run2!D49</f>
        <v>5.0761074968319289</v>
      </c>
      <c r="I36">
        <f>task3ForecastsPVandDemand_Run2!E49</f>
        <v>3.462107867819499</v>
      </c>
      <c r="J36">
        <f>task3ForecastsPVandDemand_Run2!F49</f>
        <v>0</v>
      </c>
      <c r="K36">
        <f>task3ForecastsPVandDemand_Run2!G49</f>
        <v>-1.6139996290124299</v>
      </c>
      <c r="L36">
        <f>task3ForecastsPVandDemand_Run2!H49</f>
        <v>3.8928677749337552</v>
      </c>
      <c r="M36">
        <f>task3ForecastsPVandDemand_Run2!I49</f>
        <v>1.6139996290124299</v>
      </c>
      <c r="N36">
        <f>task3ForecastsPVandDemand_Run2!J49</f>
        <v>0</v>
      </c>
      <c r="O36">
        <f>task3ForecastsPVandDemand_Run2!K49</f>
        <v>0</v>
      </c>
      <c r="P36">
        <f>task3ForecastsPVandDemand_Run2!L49</f>
        <v>0</v>
      </c>
      <c r="Q36">
        <f>task3ForecastsPVandDemand_Run2!M49</f>
        <v>0</v>
      </c>
    </row>
    <row r="37" spans="1:17" x14ac:dyDescent="0.3">
      <c r="A37" t="str">
        <f>TEXT(task3ForecastsPVandDemand_Run2!C50,"YYYY-MM-DD HH:MM:SS")</f>
        <v>2019-12-18 17:30:00</v>
      </c>
      <c r="B37">
        <f>-task3ForecastsPVandDemand_Run2!G50</f>
        <v>1.576214436820027</v>
      </c>
      <c r="C37">
        <f t="shared" si="0"/>
        <v>3</v>
      </c>
      <c r="D37">
        <v>3</v>
      </c>
      <c r="E37" s="83">
        <f t="shared" si="1"/>
        <v>44267.428472222222</v>
      </c>
      <c r="F37">
        <f>task3ForecastsPVandDemand_Run2!B50</f>
        <v>1</v>
      </c>
      <c r="G37">
        <f>task3ForecastsPVandDemand_Run2!A50</f>
        <v>36</v>
      </c>
      <c r="H37">
        <f>task3ForecastsPVandDemand_Run2!D50</f>
        <v>5.0401215995058308</v>
      </c>
      <c r="I37">
        <f>task3ForecastsPVandDemand_Run2!E50</f>
        <v>3.4639071626858038</v>
      </c>
      <c r="J37">
        <f>task3ForecastsPVandDemand_Run2!F50</f>
        <v>0</v>
      </c>
      <c r="K37">
        <f>task3ForecastsPVandDemand_Run2!G50</f>
        <v>-1.576214436820027</v>
      </c>
      <c r="L37">
        <f>task3ForecastsPVandDemand_Run2!H50</f>
        <v>3.1047605565237415</v>
      </c>
      <c r="M37">
        <f>task3ForecastsPVandDemand_Run2!I50</f>
        <v>1.576214436820027</v>
      </c>
      <c r="N37">
        <f>task3ForecastsPVandDemand_Run2!J50</f>
        <v>0</v>
      </c>
      <c r="O37">
        <f>task3ForecastsPVandDemand_Run2!K50</f>
        <v>0</v>
      </c>
      <c r="P37">
        <f>task3ForecastsPVandDemand_Run2!L50</f>
        <v>0</v>
      </c>
      <c r="Q37">
        <f>task3ForecastsPVandDemand_Run2!M50</f>
        <v>0</v>
      </c>
    </row>
    <row r="38" spans="1:17" x14ac:dyDescent="0.3">
      <c r="A38" t="str">
        <f>TEXT(task3ForecastsPVandDemand_Run2!C51,"YYYY-MM-DD HH:MM:SS")</f>
        <v>2019-12-18 18:00:00</v>
      </c>
      <c r="B38">
        <f>-task3ForecastsPVandDemand_Run2!G51</f>
        <v>1.5408923392266307</v>
      </c>
      <c r="C38">
        <f t="shared" si="0"/>
        <v>3</v>
      </c>
      <c r="D38">
        <v>3</v>
      </c>
      <c r="E38" s="83">
        <f t="shared" si="1"/>
        <v>44267.428472222222</v>
      </c>
      <c r="F38">
        <f>task3ForecastsPVandDemand_Run2!B51</f>
        <v>1</v>
      </c>
      <c r="G38">
        <f>task3ForecastsPVandDemand_Run2!A51</f>
        <v>37</v>
      </c>
      <c r="H38">
        <f>task3ForecastsPVandDemand_Run2!D51</f>
        <v>5.006481506559739</v>
      </c>
      <c r="I38">
        <f>task3ForecastsPVandDemand_Run2!E51</f>
        <v>3.4655891673331083</v>
      </c>
      <c r="J38">
        <f>task3ForecastsPVandDemand_Run2!F51</f>
        <v>3.859102725982666E-4</v>
      </c>
      <c r="K38">
        <f>task3ForecastsPVandDemand_Run2!G51</f>
        <v>-1.5408923392266307</v>
      </c>
      <c r="L38">
        <f>task3ForecastsPVandDemand_Run2!H51</f>
        <v>2.3343143869104264</v>
      </c>
      <c r="M38">
        <f>task3ForecastsPVandDemand_Run2!I51</f>
        <v>1.5408923392266307</v>
      </c>
      <c r="N38">
        <f>task3ForecastsPVandDemand_Run2!J51</f>
        <v>0</v>
      </c>
      <c r="O38">
        <f>task3ForecastsPVandDemand_Run2!K51</f>
        <v>0</v>
      </c>
      <c r="P38">
        <f>task3ForecastsPVandDemand_Run2!L51</f>
        <v>0</v>
      </c>
      <c r="Q38">
        <f>task3ForecastsPVandDemand_Run2!M51</f>
        <v>0</v>
      </c>
    </row>
    <row r="39" spans="1:17" x14ac:dyDescent="0.3">
      <c r="A39" t="str">
        <f>TEXT(task3ForecastsPVandDemand_Run2!C52,"YYYY-MM-DD HH:MM:SS")</f>
        <v>2019-12-18 18:30:00</v>
      </c>
      <c r="B39">
        <f>-task3ForecastsPVandDemand_Run2!G52</f>
        <v>1.3599995256083157</v>
      </c>
      <c r="C39">
        <f t="shared" si="0"/>
        <v>3</v>
      </c>
      <c r="D39">
        <v>3</v>
      </c>
      <c r="E39" s="83">
        <f t="shared" si="1"/>
        <v>44267.428472222222</v>
      </c>
      <c r="F39">
        <f>task3ForecastsPVandDemand_Run2!B52</f>
        <v>1</v>
      </c>
      <c r="G39">
        <f>task3ForecastsPVandDemand_Run2!A52</f>
        <v>38</v>
      </c>
      <c r="H39">
        <f>task3ForecastsPVandDemand_Run2!D52</f>
        <v>4.8342026364470581</v>
      </c>
      <c r="I39">
        <f>task3ForecastsPVandDemand_Run2!E52</f>
        <v>3.4742031108387423</v>
      </c>
      <c r="J39">
        <f>task3ForecastsPVandDemand_Run2!F52</f>
        <v>0</v>
      </c>
      <c r="K39">
        <f>task3ForecastsPVandDemand_Run2!G52</f>
        <v>-1.3599995256083157</v>
      </c>
      <c r="L39">
        <f>task3ForecastsPVandDemand_Run2!H52</f>
        <v>1.6543146241062685</v>
      </c>
      <c r="M39">
        <f>task3ForecastsPVandDemand_Run2!I52</f>
        <v>1.3599995256083157</v>
      </c>
      <c r="N39">
        <f>task3ForecastsPVandDemand_Run2!J52</f>
        <v>0</v>
      </c>
      <c r="O39">
        <f>task3ForecastsPVandDemand_Run2!K52</f>
        <v>0</v>
      </c>
      <c r="P39">
        <f>task3ForecastsPVandDemand_Run2!L52</f>
        <v>0</v>
      </c>
      <c r="Q39">
        <f>task3ForecastsPVandDemand_Run2!M52</f>
        <v>0</v>
      </c>
    </row>
    <row r="40" spans="1:17" x14ac:dyDescent="0.3">
      <c r="A40" t="str">
        <f>TEXT(task3ForecastsPVandDemand_Run2!C53,"YYYY-MM-DD HH:MM:SS")</f>
        <v>2019-12-18 19:00:00</v>
      </c>
      <c r="B40">
        <f>-task3ForecastsPVandDemand_Run2!G53</f>
        <v>1.1546264009930094</v>
      </c>
      <c r="C40">
        <f t="shared" si="0"/>
        <v>3</v>
      </c>
      <c r="D40">
        <v>3</v>
      </c>
      <c r="E40" s="83">
        <f t="shared" si="1"/>
        <v>44267.428472222222</v>
      </c>
      <c r="F40">
        <f>task3ForecastsPVandDemand_Run2!B53</f>
        <v>1</v>
      </c>
      <c r="G40">
        <f>task3ForecastsPVandDemand_Run2!A53</f>
        <v>39</v>
      </c>
      <c r="H40">
        <f>task3ForecastsPVandDemand_Run2!D53</f>
        <v>4.6386091844324806</v>
      </c>
      <c r="I40">
        <f>task3ForecastsPVandDemand_Run2!E53</f>
        <v>3.4839827834394712</v>
      </c>
      <c r="J40">
        <f>task3ForecastsPVandDemand_Run2!F53</f>
        <v>0</v>
      </c>
      <c r="K40">
        <f>task3ForecastsPVandDemand_Run2!G53</f>
        <v>-1.1546264009930094</v>
      </c>
      <c r="L40">
        <f>task3ForecastsPVandDemand_Run2!H53</f>
        <v>1.0770014236097638</v>
      </c>
      <c r="M40">
        <f>task3ForecastsPVandDemand_Run2!I53</f>
        <v>1.1546264009930094</v>
      </c>
      <c r="N40">
        <f>task3ForecastsPVandDemand_Run2!J53</f>
        <v>0</v>
      </c>
      <c r="O40">
        <f>task3ForecastsPVandDemand_Run2!K53</f>
        <v>0</v>
      </c>
      <c r="P40">
        <f>task3ForecastsPVandDemand_Run2!L53</f>
        <v>0</v>
      </c>
      <c r="Q40">
        <f>task3ForecastsPVandDemand_Run2!M53</f>
        <v>0</v>
      </c>
    </row>
    <row r="41" spans="1:17" x14ac:dyDescent="0.3">
      <c r="A41" t="str">
        <f>TEXT(task3ForecastsPVandDemand_Run2!C54,"YYYY-MM-DD HH:MM:SS")</f>
        <v>2019-12-18 19:30:00</v>
      </c>
      <c r="B41">
        <f>-task3ForecastsPVandDemand_Run2!G54</f>
        <v>0.94855592215210072</v>
      </c>
      <c r="C41">
        <f t="shared" si="0"/>
        <v>3</v>
      </c>
      <c r="D41">
        <v>3</v>
      </c>
      <c r="E41" s="83">
        <f t="shared" si="1"/>
        <v>44267.428472222222</v>
      </c>
      <c r="F41">
        <f>task3ForecastsPVandDemand_Run2!B54</f>
        <v>1</v>
      </c>
      <c r="G41">
        <f>task3ForecastsPVandDemand_Run2!A54</f>
        <v>40</v>
      </c>
      <c r="H41">
        <f>task3ForecastsPVandDemand_Run2!D54</f>
        <v>4.4423515855363771</v>
      </c>
      <c r="I41">
        <f>task3ForecastsPVandDemand_Run2!E54</f>
        <v>3.4937956633842764</v>
      </c>
      <c r="J41">
        <f>task3ForecastsPVandDemand_Run2!F54</f>
        <v>0</v>
      </c>
      <c r="K41">
        <f>task3ForecastsPVandDemand_Run2!G54</f>
        <v>-0.94855592215210072</v>
      </c>
      <c r="L41">
        <f>task3ForecastsPVandDemand_Run2!H54</f>
        <v>0.60272346253371345</v>
      </c>
      <c r="M41">
        <f>task3ForecastsPVandDemand_Run2!I54</f>
        <v>0.94855592215210072</v>
      </c>
      <c r="N41">
        <f>task3ForecastsPVandDemand_Run2!J54</f>
        <v>0</v>
      </c>
      <c r="O41">
        <f>task3ForecastsPVandDemand_Run2!K54</f>
        <v>0</v>
      </c>
      <c r="P41">
        <f>task3ForecastsPVandDemand_Run2!L54</f>
        <v>0</v>
      </c>
      <c r="Q41">
        <f>task3ForecastsPVandDemand_Run2!M54</f>
        <v>0</v>
      </c>
    </row>
    <row r="42" spans="1:17" x14ac:dyDescent="0.3">
      <c r="A42" t="str">
        <f>TEXT(task3ForecastsPVandDemand_Run2!C55,"YYYY-MM-DD HH:MM:SS")</f>
        <v>2019-12-18 20:00:00</v>
      </c>
      <c r="B42">
        <f>-task3ForecastsPVandDemand_Run2!G55</f>
        <v>0.72899759286918142</v>
      </c>
      <c r="C42">
        <f t="shared" si="0"/>
        <v>3</v>
      </c>
      <c r="D42">
        <v>3</v>
      </c>
      <c r="E42" s="83">
        <f t="shared" si="1"/>
        <v>44267.428472222222</v>
      </c>
      <c r="F42">
        <f>task3ForecastsPVandDemand_Run2!B55</f>
        <v>1</v>
      </c>
      <c r="G42">
        <f>task3ForecastsPVandDemand_Run2!A55</f>
        <v>41</v>
      </c>
      <c r="H42">
        <f>task3ForecastsPVandDemand_Run2!D55</f>
        <v>4.2332484147907401</v>
      </c>
      <c r="I42">
        <f>task3ForecastsPVandDemand_Run2!E55</f>
        <v>3.5042508219215587</v>
      </c>
      <c r="J42">
        <f>task3ForecastsPVandDemand_Run2!F55</f>
        <v>0</v>
      </c>
      <c r="K42">
        <f>task3ForecastsPVandDemand_Run2!G55</f>
        <v>-0.72899759286918142</v>
      </c>
      <c r="L42">
        <f>task3ForecastsPVandDemand_Run2!H55</f>
        <v>0.23822466609912274</v>
      </c>
      <c r="M42">
        <f>task3ForecastsPVandDemand_Run2!I55</f>
        <v>0.72899759286918142</v>
      </c>
      <c r="N42">
        <f>task3ForecastsPVandDemand_Run2!J55</f>
        <v>0</v>
      </c>
      <c r="O42">
        <f>task3ForecastsPVandDemand_Run2!K55</f>
        <v>0</v>
      </c>
      <c r="P42">
        <f>task3ForecastsPVandDemand_Run2!L55</f>
        <v>0</v>
      </c>
      <c r="Q42">
        <f>task3ForecastsPVandDemand_Run2!M55</f>
        <v>0</v>
      </c>
    </row>
    <row r="43" spans="1:17" x14ac:dyDescent="0.3">
      <c r="A43" t="str">
        <f>TEXT(task3ForecastsPVandDemand_Run2!C56,"YYYY-MM-DD HH:MM:SS")</f>
        <v>2019-12-18 20:30:00</v>
      </c>
      <c r="B43">
        <f>-task3ForecastsPVandDemand_Run2!G56</f>
        <v>0.47644933219823349</v>
      </c>
      <c r="C43">
        <f t="shared" si="0"/>
        <v>3</v>
      </c>
      <c r="D43">
        <v>3</v>
      </c>
      <c r="E43" s="83">
        <f t="shared" si="1"/>
        <v>44267.428472222222</v>
      </c>
      <c r="F43">
        <f>task3ForecastsPVandDemand_Run2!B56</f>
        <v>1</v>
      </c>
      <c r="G43">
        <f>task3ForecastsPVandDemand_Run2!A56</f>
        <v>42</v>
      </c>
      <c r="H43">
        <f>task3ForecastsPVandDemand_Run2!D56</f>
        <v>3.9927262617707897</v>
      </c>
      <c r="I43">
        <f>task3ForecastsPVandDemand_Run2!E56</f>
        <v>3.5162769295725562</v>
      </c>
      <c r="J43">
        <f>task3ForecastsPVandDemand_Run2!F56</f>
        <v>0</v>
      </c>
      <c r="K43">
        <f>task3ForecastsPVandDemand_Run2!G56</f>
        <v>-0.47644933219823349</v>
      </c>
      <c r="L43">
        <f>task3ForecastsPVandDemand_Run2!H56</f>
        <v>5.9952043329758453E-15</v>
      </c>
      <c r="M43">
        <f>task3ForecastsPVandDemand_Run2!I56</f>
        <v>0.47644933219823349</v>
      </c>
      <c r="N43">
        <f>task3ForecastsPVandDemand_Run2!J56</f>
        <v>0</v>
      </c>
      <c r="O43">
        <f>task3ForecastsPVandDemand_Run2!K56</f>
        <v>0</v>
      </c>
      <c r="P43">
        <f>task3ForecastsPVandDemand_Run2!L56</f>
        <v>0</v>
      </c>
      <c r="Q43">
        <f>task3ForecastsPVandDemand_Run2!M56</f>
        <v>0</v>
      </c>
    </row>
    <row r="44" spans="1:17" x14ac:dyDescent="0.3">
      <c r="A44" t="str">
        <f>TEXT(task3ForecastsPVandDemand_Run2!C57,"YYYY-MM-DD HH:MM:SS")</f>
        <v>2019-12-18 21:00:00</v>
      </c>
      <c r="B44">
        <f>-task3ForecastsPVandDemand_Run2!G57</f>
        <v>0</v>
      </c>
      <c r="C44">
        <f t="shared" si="0"/>
        <v>3</v>
      </c>
      <c r="D44">
        <v>3</v>
      </c>
      <c r="E44" s="83">
        <f t="shared" si="1"/>
        <v>44267.428472222222</v>
      </c>
      <c r="F44">
        <f>task3ForecastsPVandDemand_Run2!B57</f>
        <v>1</v>
      </c>
      <c r="G44">
        <f>task3ForecastsPVandDemand_Run2!A57</f>
        <v>43</v>
      </c>
      <c r="H44">
        <f>task3ForecastsPVandDemand_Run2!D57</f>
        <v>3.730497961583592</v>
      </c>
      <c r="I44">
        <f>task3ForecastsPVandDemand_Run2!E57</f>
        <v>3.730497961583592</v>
      </c>
      <c r="J44">
        <f>task3ForecastsPVandDemand_Run2!F57</f>
        <v>0</v>
      </c>
      <c r="K44">
        <f>task3ForecastsPVandDemand_Run2!G57</f>
        <v>0</v>
      </c>
      <c r="L44">
        <f>task3ForecastsPVandDemand_Run2!H57</f>
        <v>5.9952043329758453E-15</v>
      </c>
      <c r="M44">
        <f>task3ForecastsPVandDemand_Run2!I57</f>
        <v>0</v>
      </c>
      <c r="N44">
        <f>task3ForecastsPVandDemand_Run2!J57</f>
        <v>0</v>
      </c>
      <c r="O44">
        <f>task3ForecastsPVandDemand_Run2!K57</f>
        <v>0</v>
      </c>
      <c r="P44">
        <f>task3ForecastsPVandDemand_Run2!L57</f>
        <v>0</v>
      </c>
      <c r="Q44">
        <f>task3ForecastsPVandDemand_Run2!M57</f>
        <v>0</v>
      </c>
    </row>
    <row r="45" spans="1:17" x14ac:dyDescent="0.3">
      <c r="A45" t="str">
        <f>TEXT(task3ForecastsPVandDemand_Run2!C58,"YYYY-MM-DD HH:MM:SS")</f>
        <v>2019-12-18 21:30:00</v>
      </c>
      <c r="B45">
        <f>-task3ForecastsPVandDemand_Run2!G58</f>
        <v>0</v>
      </c>
      <c r="C45">
        <f t="shared" si="0"/>
        <v>3</v>
      </c>
      <c r="D45">
        <v>3</v>
      </c>
      <c r="E45" s="83">
        <f t="shared" si="1"/>
        <v>44267.428472222222</v>
      </c>
      <c r="F45">
        <f>task3ForecastsPVandDemand_Run2!B58</f>
        <v>1</v>
      </c>
      <c r="G45">
        <f>task3ForecastsPVandDemand_Run2!A58</f>
        <v>44</v>
      </c>
      <c r="H45">
        <f>task3ForecastsPVandDemand_Run2!D58</f>
        <v>3.4713621781733495</v>
      </c>
      <c r="I45">
        <f>task3ForecastsPVandDemand_Run2!E58</f>
        <v>3.4713621781733495</v>
      </c>
      <c r="J45">
        <f>task3ForecastsPVandDemand_Run2!F58</f>
        <v>0</v>
      </c>
      <c r="K45">
        <f>task3ForecastsPVandDemand_Run2!G58</f>
        <v>0</v>
      </c>
      <c r="L45">
        <f>task3ForecastsPVandDemand_Run2!H58</f>
        <v>5.9952043329758453E-15</v>
      </c>
      <c r="M45">
        <f>task3ForecastsPVandDemand_Run2!I58</f>
        <v>0</v>
      </c>
      <c r="N45">
        <f>task3ForecastsPVandDemand_Run2!J58</f>
        <v>0</v>
      </c>
      <c r="O45">
        <f>task3ForecastsPVandDemand_Run2!K58</f>
        <v>0</v>
      </c>
      <c r="P45">
        <f>task3ForecastsPVandDemand_Run2!L58</f>
        <v>0</v>
      </c>
      <c r="Q45">
        <f>task3ForecastsPVandDemand_Run2!M58</f>
        <v>0</v>
      </c>
    </row>
    <row r="46" spans="1:17" x14ac:dyDescent="0.3">
      <c r="A46" t="str">
        <f>TEXT(task3ForecastsPVandDemand_Run2!C59,"YYYY-MM-DD HH:MM:SS")</f>
        <v>2019-12-18 22:00:00</v>
      </c>
      <c r="B46">
        <f>-task3ForecastsPVandDemand_Run2!G59</f>
        <v>0</v>
      </c>
      <c r="C46">
        <f t="shared" si="0"/>
        <v>3</v>
      </c>
      <c r="D46">
        <v>3</v>
      </c>
      <c r="E46" s="83">
        <f t="shared" si="1"/>
        <v>44267.428472222222</v>
      </c>
      <c r="F46">
        <f>task3ForecastsPVandDemand_Run2!B59</f>
        <v>1</v>
      </c>
      <c r="G46">
        <f>task3ForecastsPVandDemand_Run2!A59</f>
        <v>45</v>
      </c>
      <c r="H46">
        <f>task3ForecastsPVandDemand_Run2!D59</f>
        <v>3.1805845903066712</v>
      </c>
      <c r="I46">
        <f>task3ForecastsPVandDemand_Run2!E59</f>
        <v>3.1805845903066712</v>
      </c>
      <c r="J46">
        <f>task3ForecastsPVandDemand_Run2!F59</f>
        <v>0</v>
      </c>
      <c r="K46">
        <f>task3ForecastsPVandDemand_Run2!G59</f>
        <v>0</v>
      </c>
      <c r="L46">
        <f>task3ForecastsPVandDemand_Run2!H59</f>
        <v>5.9952043329758453E-15</v>
      </c>
      <c r="M46">
        <f>task3ForecastsPVandDemand_Run2!I59</f>
        <v>0</v>
      </c>
      <c r="N46">
        <f>task3ForecastsPVandDemand_Run2!J59</f>
        <v>0</v>
      </c>
      <c r="O46">
        <f>task3ForecastsPVandDemand_Run2!K59</f>
        <v>0</v>
      </c>
      <c r="P46">
        <f>task3ForecastsPVandDemand_Run2!L59</f>
        <v>0</v>
      </c>
      <c r="Q46">
        <f>task3ForecastsPVandDemand_Run2!M59</f>
        <v>0</v>
      </c>
    </row>
    <row r="47" spans="1:17" x14ac:dyDescent="0.3">
      <c r="A47" t="str">
        <f>TEXT(task3ForecastsPVandDemand_Run2!C60,"YYYY-MM-DD HH:MM:SS")</f>
        <v>2019-12-18 22:30:00</v>
      </c>
      <c r="B47">
        <f>-task3ForecastsPVandDemand_Run2!G60</f>
        <v>0</v>
      </c>
      <c r="C47">
        <f t="shared" si="0"/>
        <v>3</v>
      </c>
      <c r="D47">
        <v>3</v>
      </c>
      <c r="E47" s="83">
        <f t="shared" si="1"/>
        <v>44267.428472222222</v>
      </c>
      <c r="F47">
        <f>task3ForecastsPVandDemand_Run2!B60</f>
        <v>1</v>
      </c>
      <c r="G47">
        <f>task3ForecastsPVandDemand_Run2!A60</f>
        <v>46</v>
      </c>
      <c r="H47">
        <f>task3ForecastsPVandDemand_Run2!D60</f>
        <v>2.8382177450513155</v>
      </c>
      <c r="I47">
        <f>task3ForecastsPVandDemand_Run2!E60</f>
        <v>2.8382177450513155</v>
      </c>
      <c r="J47">
        <f>task3ForecastsPVandDemand_Run2!F60</f>
        <v>0</v>
      </c>
      <c r="K47">
        <f>task3ForecastsPVandDemand_Run2!G60</f>
        <v>0</v>
      </c>
      <c r="L47">
        <f>task3ForecastsPVandDemand_Run2!H60</f>
        <v>5.9952043329758453E-15</v>
      </c>
      <c r="M47">
        <f>task3ForecastsPVandDemand_Run2!I60</f>
        <v>0</v>
      </c>
      <c r="N47">
        <f>task3ForecastsPVandDemand_Run2!J60</f>
        <v>0</v>
      </c>
      <c r="O47">
        <f>task3ForecastsPVandDemand_Run2!K60</f>
        <v>0</v>
      </c>
      <c r="P47">
        <f>task3ForecastsPVandDemand_Run2!L60</f>
        <v>0</v>
      </c>
      <c r="Q47">
        <f>task3ForecastsPVandDemand_Run2!M60</f>
        <v>0</v>
      </c>
    </row>
    <row r="48" spans="1:17" x14ac:dyDescent="0.3">
      <c r="A48" t="str">
        <f>TEXT(task3ForecastsPVandDemand_Run2!C61,"YYYY-MM-DD HH:MM:SS")</f>
        <v>2019-12-18 23:00:00</v>
      </c>
      <c r="B48">
        <f>-task3ForecastsPVandDemand_Run2!G61</f>
        <v>0</v>
      </c>
      <c r="C48">
        <f t="shared" si="0"/>
        <v>3</v>
      </c>
      <c r="D48">
        <v>3</v>
      </c>
      <c r="E48" s="83">
        <f t="shared" si="1"/>
        <v>44267.428472222222</v>
      </c>
      <c r="F48">
        <f>task3ForecastsPVandDemand_Run2!B61</f>
        <v>1</v>
      </c>
      <c r="G48">
        <f>task3ForecastsPVandDemand_Run2!A61</f>
        <v>47</v>
      </c>
      <c r="H48">
        <f>task3ForecastsPVandDemand_Run2!D61</f>
        <v>2.5196547012335748</v>
      </c>
      <c r="I48">
        <f>task3ForecastsPVandDemand_Run2!E61</f>
        <v>2.5196547012335748</v>
      </c>
      <c r="J48">
        <f>task3ForecastsPVandDemand_Run2!F61</f>
        <v>0</v>
      </c>
      <c r="K48">
        <f>task3ForecastsPVandDemand_Run2!G61</f>
        <v>0</v>
      </c>
      <c r="L48">
        <f>task3ForecastsPVandDemand_Run2!H61</f>
        <v>5.9952043329758453E-15</v>
      </c>
      <c r="M48">
        <f>task3ForecastsPVandDemand_Run2!I61</f>
        <v>0</v>
      </c>
      <c r="N48">
        <f>task3ForecastsPVandDemand_Run2!J61</f>
        <v>0</v>
      </c>
      <c r="O48">
        <f>task3ForecastsPVandDemand_Run2!K61</f>
        <v>0</v>
      </c>
      <c r="P48">
        <f>task3ForecastsPVandDemand_Run2!L61</f>
        <v>0</v>
      </c>
      <c r="Q48">
        <f>task3ForecastsPVandDemand_Run2!M61</f>
        <v>0</v>
      </c>
    </row>
    <row r="49" spans="1:17" x14ac:dyDescent="0.3">
      <c r="A49" t="str">
        <f>TEXT(task3ForecastsPVandDemand_Run2!C62,"YYYY-MM-DD HH:MM:SS")</f>
        <v>2019-12-18 23:30:00</v>
      </c>
      <c r="B49">
        <f>-task3ForecastsPVandDemand_Run2!G62</f>
        <v>0</v>
      </c>
      <c r="C49">
        <f t="shared" si="0"/>
        <v>3</v>
      </c>
      <c r="D49">
        <v>3</v>
      </c>
      <c r="E49" s="83">
        <f t="shared" si="1"/>
        <v>44267.428472222222</v>
      </c>
      <c r="F49">
        <f>task3ForecastsPVandDemand_Run2!B62</f>
        <v>1</v>
      </c>
      <c r="G49">
        <f>task3ForecastsPVandDemand_Run2!A62</f>
        <v>48</v>
      </c>
      <c r="H49">
        <f>task3ForecastsPVandDemand_Run2!D62</f>
        <v>2.342266840814641</v>
      </c>
      <c r="I49">
        <f>task3ForecastsPVandDemand_Run2!E62</f>
        <v>2.342266840814641</v>
      </c>
      <c r="J49">
        <f>task3ForecastsPVandDemand_Run2!F62</f>
        <v>0</v>
      </c>
      <c r="K49">
        <f>task3ForecastsPVandDemand_Run2!G62</f>
        <v>0</v>
      </c>
      <c r="L49">
        <f>task3ForecastsPVandDemand_Run2!H62</f>
        <v>5.9952043329758453E-15</v>
      </c>
      <c r="M49">
        <f>task3ForecastsPVandDemand_Run2!I62</f>
        <v>0</v>
      </c>
      <c r="N49">
        <f>task3ForecastsPVandDemand_Run2!J62</f>
        <v>0</v>
      </c>
      <c r="O49">
        <f>task3ForecastsPVandDemand_Run2!K62</f>
        <v>0</v>
      </c>
      <c r="P49">
        <f>task3ForecastsPVandDemand_Run2!L62</f>
        <v>0</v>
      </c>
      <c r="Q49">
        <f>task3ForecastsPVandDemand_Run2!M62</f>
        <v>0</v>
      </c>
    </row>
    <row r="50" spans="1:17" x14ac:dyDescent="0.3">
      <c r="A50" t="str">
        <f>TEXT(task3ForecastsPVandDemand_Run2!C63,"YYYY-MM-DD HH:MM:SS")</f>
        <v>2019-12-19 00:00:00</v>
      </c>
      <c r="B50">
        <f>-task3ForecastsPVandDemand_Run2!G63</f>
        <v>0</v>
      </c>
      <c r="C50">
        <f t="shared" si="0"/>
        <v>3</v>
      </c>
      <c r="D50">
        <v>3</v>
      </c>
      <c r="E50" s="83">
        <f t="shared" si="1"/>
        <v>44267.428472222222</v>
      </c>
      <c r="F50">
        <f>task3ForecastsPVandDemand_Run2!B63</f>
        <v>2</v>
      </c>
      <c r="G50">
        <f>task3ForecastsPVandDemand_Run2!A63</f>
        <v>1</v>
      </c>
      <c r="H50">
        <f>task3ForecastsPVandDemand_Run2!D63</f>
        <v>2.5835091038930629</v>
      </c>
      <c r="I50">
        <f>task3ForecastsPVandDemand_Run2!E63</f>
        <v>2.5835091038930629</v>
      </c>
      <c r="J50">
        <f>task3ForecastsPVandDemand_Run2!F63</f>
        <v>0</v>
      </c>
      <c r="K50">
        <f>task3ForecastsPVandDemand_Run2!G63</f>
        <v>0</v>
      </c>
      <c r="L50">
        <f>task3ForecastsPVandDemand_Run2!H63</f>
        <v>5.9952043329758453E-15</v>
      </c>
      <c r="M50">
        <f>task3ForecastsPVandDemand_Run2!I63</f>
        <v>0</v>
      </c>
      <c r="N50">
        <f>task3ForecastsPVandDemand_Run2!J63</f>
        <v>0</v>
      </c>
      <c r="O50">
        <f>task3ForecastsPVandDemand_Run2!K63</f>
        <v>0</v>
      </c>
      <c r="P50">
        <f>task3ForecastsPVandDemand_Run2!L63</f>
        <v>0</v>
      </c>
      <c r="Q50">
        <f>task3ForecastsPVandDemand_Run2!M63</f>
        <v>0</v>
      </c>
    </row>
    <row r="51" spans="1:17" x14ac:dyDescent="0.3">
      <c r="A51" t="str">
        <f>TEXT(task3ForecastsPVandDemand_Run2!C64,"YYYY-MM-DD HH:MM:SS")</f>
        <v>2019-12-19 00:30:00</v>
      </c>
      <c r="B51">
        <f>-task3ForecastsPVandDemand_Run2!G64</f>
        <v>0</v>
      </c>
      <c r="C51">
        <f t="shared" si="0"/>
        <v>3</v>
      </c>
      <c r="D51">
        <v>3</v>
      </c>
      <c r="E51" s="83">
        <f t="shared" si="1"/>
        <v>44267.428472222222</v>
      </c>
      <c r="F51">
        <f>task3ForecastsPVandDemand_Run2!B64</f>
        <v>2</v>
      </c>
      <c r="G51">
        <f>task3ForecastsPVandDemand_Run2!A64</f>
        <v>2</v>
      </c>
      <c r="H51">
        <f>task3ForecastsPVandDemand_Run2!D64</f>
        <v>2.5132739055716065</v>
      </c>
      <c r="I51">
        <f>task3ForecastsPVandDemand_Run2!E64</f>
        <v>2.5132739055716065</v>
      </c>
      <c r="J51">
        <f>task3ForecastsPVandDemand_Run2!F64</f>
        <v>0</v>
      </c>
      <c r="K51">
        <f>task3ForecastsPVandDemand_Run2!G64</f>
        <v>0</v>
      </c>
      <c r="L51">
        <f>task3ForecastsPVandDemand_Run2!H64</f>
        <v>5.9952043329758453E-15</v>
      </c>
      <c r="M51">
        <f>task3ForecastsPVandDemand_Run2!I64</f>
        <v>0</v>
      </c>
      <c r="N51">
        <f>task3ForecastsPVandDemand_Run2!J64</f>
        <v>0</v>
      </c>
      <c r="O51">
        <f>task3ForecastsPVandDemand_Run2!K64</f>
        <v>0</v>
      </c>
      <c r="P51">
        <f>task3ForecastsPVandDemand_Run2!L64</f>
        <v>0</v>
      </c>
      <c r="Q51">
        <f>task3ForecastsPVandDemand_Run2!M64</f>
        <v>0</v>
      </c>
    </row>
    <row r="52" spans="1:17" x14ac:dyDescent="0.3">
      <c r="A52" t="str">
        <f>TEXT(task3ForecastsPVandDemand_Run2!C65,"YYYY-MM-DD HH:MM:SS")</f>
        <v>2019-12-19 01:00:00</v>
      </c>
      <c r="B52">
        <f>-task3ForecastsPVandDemand_Run2!G65</f>
        <v>0</v>
      </c>
      <c r="C52">
        <f t="shared" si="0"/>
        <v>3</v>
      </c>
      <c r="D52">
        <v>3</v>
      </c>
      <c r="E52" s="83">
        <f t="shared" si="1"/>
        <v>44267.428472222222</v>
      </c>
      <c r="F52">
        <f>task3ForecastsPVandDemand_Run2!B65</f>
        <v>2</v>
      </c>
      <c r="G52">
        <f>task3ForecastsPVandDemand_Run2!A65</f>
        <v>3</v>
      </c>
      <c r="H52">
        <f>task3ForecastsPVandDemand_Run2!D65</f>
        <v>2.3347811008362811</v>
      </c>
      <c r="I52">
        <f>task3ForecastsPVandDemand_Run2!E65</f>
        <v>2.3347811008362811</v>
      </c>
      <c r="J52">
        <f>task3ForecastsPVandDemand_Run2!F65</f>
        <v>0</v>
      </c>
      <c r="K52">
        <f>task3ForecastsPVandDemand_Run2!G65</f>
        <v>0</v>
      </c>
      <c r="L52">
        <f>task3ForecastsPVandDemand_Run2!H65</f>
        <v>5.9952043329758453E-15</v>
      </c>
      <c r="M52">
        <f>task3ForecastsPVandDemand_Run2!I65</f>
        <v>0</v>
      </c>
      <c r="N52">
        <f>task3ForecastsPVandDemand_Run2!J65</f>
        <v>0</v>
      </c>
      <c r="O52">
        <f>task3ForecastsPVandDemand_Run2!K65</f>
        <v>0</v>
      </c>
      <c r="P52">
        <f>task3ForecastsPVandDemand_Run2!L65</f>
        <v>0</v>
      </c>
      <c r="Q52">
        <f>task3ForecastsPVandDemand_Run2!M65</f>
        <v>0</v>
      </c>
    </row>
    <row r="53" spans="1:17" x14ac:dyDescent="0.3">
      <c r="A53" t="str">
        <f>TEXT(task3ForecastsPVandDemand_Run2!C66,"YYYY-MM-DD HH:MM:SS")</f>
        <v>2019-12-19 01:30:00</v>
      </c>
      <c r="B53">
        <f>-task3ForecastsPVandDemand_Run2!G66</f>
        <v>0</v>
      </c>
      <c r="C53">
        <f t="shared" si="0"/>
        <v>3</v>
      </c>
      <c r="D53">
        <v>3</v>
      </c>
      <c r="E53" s="83">
        <f t="shared" si="1"/>
        <v>44267.428472222222</v>
      </c>
      <c r="F53">
        <f>task3ForecastsPVandDemand_Run2!B66</f>
        <v>2</v>
      </c>
      <c r="G53">
        <f>task3ForecastsPVandDemand_Run2!A66</f>
        <v>4</v>
      </c>
      <c r="H53">
        <f>task3ForecastsPVandDemand_Run2!D66</f>
        <v>2.2713909306209161</v>
      </c>
      <c r="I53">
        <f>task3ForecastsPVandDemand_Run2!E66</f>
        <v>2.2713909306209161</v>
      </c>
      <c r="J53">
        <f>task3ForecastsPVandDemand_Run2!F66</f>
        <v>0</v>
      </c>
      <c r="K53">
        <f>task3ForecastsPVandDemand_Run2!G66</f>
        <v>0</v>
      </c>
      <c r="L53">
        <f>task3ForecastsPVandDemand_Run2!H66</f>
        <v>5.9952043329758453E-15</v>
      </c>
      <c r="M53">
        <f>task3ForecastsPVandDemand_Run2!I66</f>
        <v>0</v>
      </c>
      <c r="N53">
        <f>task3ForecastsPVandDemand_Run2!J66</f>
        <v>0</v>
      </c>
      <c r="O53">
        <f>task3ForecastsPVandDemand_Run2!K66</f>
        <v>0</v>
      </c>
      <c r="P53">
        <f>task3ForecastsPVandDemand_Run2!L66</f>
        <v>0</v>
      </c>
      <c r="Q53">
        <f>task3ForecastsPVandDemand_Run2!M66</f>
        <v>0</v>
      </c>
    </row>
    <row r="54" spans="1:17" x14ac:dyDescent="0.3">
      <c r="A54" t="str">
        <f>TEXT(task3ForecastsPVandDemand_Run2!C67,"YYYY-MM-DD HH:MM:SS")</f>
        <v>2019-12-19 02:00:00</v>
      </c>
      <c r="B54">
        <f>-task3ForecastsPVandDemand_Run2!G67</f>
        <v>0</v>
      </c>
      <c r="C54">
        <f t="shared" si="0"/>
        <v>3</v>
      </c>
      <c r="D54">
        <v>3</v>
      </c>
      <c r="E54" s="83">
        <f t="shared" si="1"/>
        <v>44267.428472222222</v>
      </c>
      <c r="F54">
        <f>task3ForecastsPVandDemand_Run2!B67</f>
        <v>2</v>
      </c>
      <c r="G54">
        <f>task3ForecastsPVandDemand_Run2!A67</f>
        <v>5</v>
      </c>
      <c r="H54">
        <f>task3ForecastsPVandDemand_Run2!D67</f>
        <v>2.2001237685383419</v>
      </c>
      <c r="I54">
        <f>task3ForecastsPVandDemand_Run2!E67</f>
        <v>2.2001237685383419</v>
      </c>
      <c r="J54">
        <f>task3ForecastsPVandDemand_Run2!F67</f>
        <v>5.2571296691894531E-5</v>
      </c>
      <c r="K54">
        <f>task3ForecastsPVandDemand_Run2!G67</f>
        <v>0</v>
      </c>
      <c r="L54">
        <f>task3ForecastsPVandDemand_Run2!H67</f>
        <v>5.9952043329758453E-15</v>
      </c>
      <c r="M54">
        <f>task3ForecastsPVandDemand_Run2!I67</f>
        <v>0</v>
      </c>
      <c r="N54">
        <f>task3ForecastsPVandDemand_Run2!J67</f>
        <v>0</v>
      </c>
      <c r="O54">
        <f>task3ForecastsPVandDemand_Run2!K67</f>
        <v>0</v>
      </c>
      <c r="P54">
        <f>task3ForecastsPVandDemand_Run2!L67</f>
        <v>0</v>
      </c>
      <c r="Q54">
        <f>task3ForecastsPVandDemand_Run2!M67</f>
        <v>0</v>
      </c>
    </row>
    <row r="55" spans="1:17" x14ac:dyDescent="0.3">
      <c r="A55" t="str">
        <f>TEXT(task3ForecastsPVandDemand_Run2!C68,"YYYY-MM-DD HH:MM:SS")</f>
        <v>2019-12-19 02:30:00</v>
      </c>
      <c r="B55">
        <f>-task3ForecastsPVandDemand_Run2!G68</f>
        <v>0</v>
      </c>
      <c r="C55">
        <f t="shared" si="0"/>
        <v>3</v>
      </c>
      <c r="D55">
        <v>3</v>
      </c>
      <c r="E55" s="83">
        <f t="shared" si="1"/>
        <v>44267.428472222222</v>
      </c>
      <c r="F55">
        <f>task3ForecastsPVandDemand_Run2!B68</f>
        <v>2</v>
      </c>
      <c r="G55">
        <f>task3ForecastsPVandDemand_Run2!A68</f>
        <v>6</v>
      </c>
      <c r="H55">
        <f>task3ForecastsPVandDemand_Run2!D68</f>
        <v>2.1530263621225321</v>
      </c>
      <c r="I55">
        <f>task3ForecastsPVandDemand_Run2!E68</f>
        <v>2.1530263621225321</v>
      </c>
      <c r="J55">
        <f>task3ForecastsPVandDemand_Run2!F68</f>
        <v>4.0000677108764648E-4</v>
      </c>
      <c r="K55">
        <f>task3ForecastsPVandDemand_Run2!G68</f>
        <v>0</v>
      </c>
      <c r="L55">
        <f>task3ForecastsPVandDemand_Run2!H68</f>
        <v>5.9952043329758453E-15</v>
      </c>
      <c r="M55">
        <f>task3ForecastsPVandDemand_Run2!I68</f>
        <v>0</v>
      </c>
      <c r="N55">
        <f>task3ForecastsPVandDemand_Run2!J68</f>
        <v>0</v>
      </c>
      <c r="O55">
        <f>task3ForecastsPVandDemand_Run2!K68</f>
        <v>0</v>
      </c>
      <c r="P55">
        <f>task3ForecastsPVandDemand_Run2!L68</f>
        <v>0</v>
      </c>
      <c r="Q55">
        <f>task3ForecastsPVandDemand_Run2!M68</f>
        <v>0</v>
      </c>
    </row>
    <row r="56" spans="1:17" x14ac:dyDescent="0.3">
      <c r="A56" t="str">
        <f>TEXT(task3ForecastsPVandDemand_Run2!C69,"YYYY-MM-DD HH:MM:SS")</f>
        <v>2019-12-19 03:00:00</v>
      </c>
      <c r="B56">
        <f>-task3ForecastsPVandDemand_Run2!G69</f>
        <v>0</v>
      </c>
      <c r="C56">
        <f t="shared" si="0"/>
        <v>3</v>
      </c>
      <c r="D56">
        <v>3</v>
      </c>
      <c r="E56" s="83">
        <f t="shared" si="1"/>
        <v>44267.428472222222</v>
      </c>
      <c r="F56">
        <f>task3ForecastsPVandDemand_Run2!B69</f>
        <v>2</v>
      </c>
      <c r="G56">
        <f>task3ForecastsPVandDemand_Run2!A69</f>
        <v>7</v>
      </c>
      <c r="H56">
        <f>task3ForecastsPVandDemand_Run2!D69</f>
        <v>2.0696489117092089</v>
      </c>
      <c r="I56">
        <f>task3ForecastsPVandDemand_Run2!E69</f>
        <v>2.0696489117092089</v>
      </c>
      <c r="J56">
        <f>task3ForecastsPVandDemand_Run2!F69</f>
        <v>0</v>
      </c>
      <c r="K56">
        <f>task3ForecastsPVandDemand_Run2!G69</f>
        <v>0</v>
      </c>
      <c r="L56">
        <f>task3ForecastsPVandDemand_Run2!H69</f>
        <v>5.9952043329758453E-15</v>
      </c>
      <c r="M56">
        <f>task3ForecastsPVandDemand_Run2!I69</f>
        <v>0</v>
      </c>
      <c r="N56">
        <f>task3ForecastsPVandDemand_Run2!J69</f>
        <v>0</v>
      </c>
      <c r="O56">
        <f>task3ForecastsPVandDemand_Run2!K69</f>
        <v>0</v>
      </c>
      <c r="P56">
        <f>task3ForecastsPVandDemand_Run2!L69</f>
        <v>0</v>
      </c>
      <c r="Q56">
        <f>task3ForecastsPVandDemand_Run2!M69</f>
        <v>0</v>
      </c>
    </row>
    <row r="57" spans="1:17" x14ac:dyDescent="0.3">
      <c r="A57" t="str">
        <f>TEXT(task3ForecastsPVandDemand_Run2!C70,"YYYY-MM-DD HH:MM:SS")</f>
        <v>2019-12-19 03:30:00</v>
      </c>
      <c r="B57">
        <f>-task3ForecastsPVandDemand_Run2!G70</f>
        <v>0</v>
      </c>
      <c r="C57">
        <f t="shared" si="0"/>
        <v>3</v>
      </c>
      <c r="D57">
        <v>3</v>
      </c>
      <c r="E57" s="83">
        <f t="shared" si="1"/>
        <v>44267.428472222222</v>
      </c>
      <c r="F57">
        <f>task3ForecastsPVandDemand_Run2!B70</f>
        <v>2</v>
      </c>
      <c r="G57">
        <f>task3ForecastsPVandDemand_Run2!A70</f>
        <v>8</v>
      </c>
      <c r="H57">
        <f>task3ForecastsPVandDemand_Run2!D70</f>
        <v>2.0192409894735501</v>
      </c>
      <c r="I57">
        <f>task3ForecastsPVandDemand_Run2!E70</f>
        <v>2.0192409894735501</v>
      </c>
      <c r="J57">
        <f>task3ForecastsPVandDemand_Run2!F70</f>
        <v>4.4086575508117676E-4</v>
      </c>
      <c r="K57">
        <f>task3ForecastsPVandDemand_Run2!G70</f>
        <v>0</v>
      </c>
      <c r="L57">
        <f>task3ForecastsPVandDemand_Run2!H70</f>
        <v>5.9952043329758453E-15</v>
      </c>
      <c r="M57">
        <f>task3ForecastsPVandDemand_Run2!I70</f>
        <v>0</v>
      </c>
      <c r="N57">
        <f>task3ForecastsPVandDemand_Run2!J70</f>
        <v>0</v>
      </c>
      <c r="O57">
        <f>task3ForecastsPVandDemand_Run2!K70</f>
        <v>0</v>
      </c>
      <c r="P57">
        <f>task3ForecastsPVandDemand_Run2!L70</f>
        <v>0</v>
      </c>
      <c r="Q57">
        <f>task3ForecastsPVandDemand_Run2!M70</f>
        <v>0</v>
      </c>
    </row>
    <row r="58" spans="1:17" x14ac:dyDescent="0.3">
      <c r="A58" t="str">
        <f>TEXT(task3ForecastsPVandDemand_Run2!C71,"YYYY-MM-DD HH:MM:SS")</f>
        <v>2019-12-19 04:00:00</v>
      </c>
      <c r="B58">
        <f>-task3ForecastsPVandDemand_Run2!G71</f>
        <v>0</v>
      </c>
      <c r="C58">
        <f t="shared" si="0"/>
        <v>3</v>
      </c>
      <c r="D58">
        <v>3</v>
      </c>
      <c r="E58" s="83">
        <f t="shared" si="1"/>
        <v>44267.428472222222</v>
      </c>
      <c r="F58">
        <f>task3ForecastsPVandDemand_Run2!B71</f>
        <v>2</v>
      </c>
      <c r="G58">
        <f>task3ForecastsPVandDemand_Run2!A71</f>
        <v>9</v>
      </c>
      <c r="H58">
        <f>task3ForecastsPVandDemand_Run2!D71</f>
        <v>1.9892494692006064</v>
      </c>
      <c r="I58">
        <f>task3ForecastsPVandDemand_Run2!E71</f>
        <v>1.9892494692006064</v>
      </c>
      <c r="J58">
        <f>task3ForecastsPVandDemand_Run2!F71</f>
        <v>0</v>
      </c>
      <c r="K58">
        <f>task3ForecastsPVandDemand_Run2!G71</f>
        <v>0</v>
      </c>
      <c r="L58">
        <f>task3ForecastsPVandDemand_Run2!H71</f>
        <v>5.9952043329758453E-15</v>
      </c>
      <c r="M58">
        <f>task3ForecastsPVandDemand_Run2!I71</f>
        <v>0</v>
      </c>
      <c r="N58">
        <f>task3ForecastsPVandDemand_Run2!J71</f>
        <v>0</v>
      </c>
      <c r="O58">
        <f>task3ForecastsPVandDemand_Run2!K71</f>
        <v>0</v>
      </c>
      <c r="P58">
        <f>task3ForecastsPVandDemand_Run2!L71</f>
        <v>0</v>
      </c>
      <c r="Q58">
        <f>task3ForecastsPVandDemand_Run2!M71</f>
        <v>0</v>
      </c>
    </row>
    <row r="59" spans="1:17" x14ac:dyDescent="0.3">
      <c r="A59" t="str">
        <f>TEXT(task3ForecastsPVandDemand_Run2!C72,"YYYY-MM-DD HH:MM:SS")</f>
        <v>2019-12-19 04:30:00</v>
      </c>
      <c r="B59">
        <f>-task3ForecastsPVandDemand_Run2!G72</f>
        <v>0</v>
      </c>
      <c r="C59">
        <f t="shared" si="0"/>
        <v>3</v>
      </c>
      <c r="D59">
        <v>3</v>
      </c>
      <c r="E59" s="83">
        <f t="shared" si="1"/>
        <v>44267.428472222222</v>
      </c>
      <c r="F59">
        <f>task3ForecastsPVandDemand_Run2!B72</f>
        <v>2</v>
      </c>
      <c r="G59">
        <f>task3ForecastsPVandDemand_Run2!A72</f>
        <v>10</v>
      </c>
      <c r="H59">
        <f>task3ForecastsPVandDemand_Run2!D72</f>
        <v>1.9567328904985073</v>
      </c>
      <c r="I59">
        <f>task3ForecastsPVandDemand_Run2!E72</f>
        <v>1.9567328904985073</v>
      </c>
      <c r="J59">
        <f>task3ForecastsPVandDemand_Run2!F72</f>
        <v>4.386603832244873E-4</v>
      </c>
      <c r="K59">
        <f>task3ForecastsPVandDemand_Run2!G72</f>
        <v>0</v>
      </c>
      <c r="L59">
        <f>task3ForecastsPVandDemand_Run2!H72</f>
        <v>5.9952043329758453E-15</v>
      </c>
      <c r="M59">
        <f>task3ForecastsPVandDemand_Run2!I72</f>
        <v>0</v>
      </c>
      <c r="N59">
        <f>task3ForecastsPVandDemand_Run2!J72</f>
        <v>0</v>
      </c>
      <c r="O59">
        <f>task3ForecastsPVandDemand_Run2!K72</f>
        <v>0</v>
      </c>
      <c r="P59">
        <f>task3ForecastsPVandDemand_Run2!L72</f>
        <v>0</v>
      </c>
      <c r="Q59">
        <f>task3ForecastsPVandDemand_Run2!M72</f>
        <v>0</v>
      </c>
    </row>
    <row r="60" spans="1:17" x14ac:dyDescent="0.3">
      <c r="A60" t="str">
        <f>TEXT(task3ForecastsPVandDemand_Run2!C73,"YYYY-MM-DD HH:MM:SS")</f>
        <v>2019-12-19 05:00:00</v>
      </c>
      <c r="B60">
        <f>-task3ForecastsPVandDemand_Run2!G73</f>
        <v>0</v>
      </c>
      <c r="C60">
        <f t="shared" si="0"/>
        <v>3</v>
      </c>
      <c r="D60">
        <v>3</v>
      </c>
      <c r="E60" s="83">
        <f t="shared" si="1"/>
        <v>44267.428472222222</v>
      </c>
      <c r="F60">
        <f>task3ForecastsPVandDemand_Run2!B73</f>
        <v>2</v>
      </c>
      <c r="G60">
        <f>task3ForecastsPVandDemand_Run2!A73</f>
        <v>11</v>
      </c>
      <c r="H60">
        <f>task3ForecastsPVandDemand_Run2!D73</f>
        <v>2.0522259134466392</v>
      </c>
      <c r="I60">
        <f>task3ForecastsPVandDemand_Run2!E73</f>
        <v>2.0522259134466392</v>
      </c>
      <c r="J60">
        <f>task3ForecastsPVandDemand_Run2!F73</f>
        <v>0</v>
      </c>
      <c r="K60">
        <f>task3ForecastsPVandDemand_Run2!G73</f>
        <v>0</v>
      </c>
      <c r="L60">
        <f>task3ForecastsPVandDemand_Run2!H73</f>
        <v>5.9952043329758453E-15</v>
      </c>
      <c r="M60">
        <f>task3ForecastsPVandDemand_Run2!I73</f>
        <v>0</v>
      </c>
      <c r="N60">
        <f>task3ForecastsPVandDemand_Run2!J73</f>
        <v>0</v>
      </c>
      <c r="O60">
        <f>task3ForecastsPVandDemand_Run2!K73</f>
        <v>0</v>
      </c>
      <c r="P60">
        <f>task3ForecastsPVandDemand_Run2!L73</f>
        <v>0</v>
      </c>
      <c r="Q60">
        <f>task3ForecastsPVandDemand_Run2!M73</f>
        <v>0</v>
      </c>
    </row>
    <row r="61" spans="1:17" x14ac:dyDescent="0.3">
      <c r="A61" t="str">
        <f>TEXT(task3ForecastsPVandDemand_Run2!C74,"YYYY-MM-DD HH:MM:SS")</f>
        <v>2019-12-19 05:30:00</v>
      </c>
      <c r="B61">
        <f>-task3ForecastsPVandDemand_Run2!G74</f>
        <v>0</v>
      </c>
      <c r="C61">
        <f t="shared" si="0"/>
        <v>3</v>
      </c>
      <c r="D61">
        <v>3</v>
      </c>
      <c r="E61" s="83">
        <f t="shared" si="1"/>
        <v>44267.428472222222</v>
      </c>
      <c r="F61">
        <f>task3ForecastsPVandDemand_Run2!B74</f>
        <v>2</v>
      </c>
      <c r="G61">
        <f>task3ForecastsPVandDemand_Run2!A74</f>
        <v>12</v>
      </c>
      <c r="H61">
        <f>task3ForecastsPVandDemand_Run2!D74</f>
        <v>2.1709260323867143</v>
      </c>
      <c r="I61">
        <f>task3ForecastsPVandDemand_Run2!E74</f>
        <v>2.1709260323867143</v>
      </c>
      <c r="J61">
        <f>task3ForecastsPVandDemand_Run2!F74</f>
        <v>4.4283270835876465E-4</v>
      </c>
      <c r="K61">
        <f>task3ForecastsPVandDemand_Run2!G74</f>
        <v>0</v>
      </c>
      <c r="L61">
        <f>task3ForecastsPVandDemand_Run2!H74</f>
        <v>5.9952043329758453E-15</v>
      </c>
      <c r="M61">
        <f>task3ForecastsPVandDemand_Run2!I74</f>
        <v>0</v>
      </c>
      <c r="N61">
        <f>task3ForecastsPVandDemand_Run2!J74</f>
        <v>0</v>
      </c>
      <c r="O61">
        <f>task3ForecastsPVandDemand_Run2!K74</f>
        <v>0</v>
      </c>
      <c r="P61">
        <f>task3ForecastsPVandDemand_Run2!L74</f>
        <v>0</v>
      </c>
      <c r="Q61">
        <f>task3ForecastsPVandDemand_Run2!M74</f>
        <v>0</v>
      </c>
    </row>
    <row r="62" spans="1:17" x14ac:dyDescent="0.3">
      <c r="A62" t="str">
        <f>TEXT(task3ForecastsPVandDemand_Run2!C75,"YYYY-MM-DD HH:MM:SS")</f>
        <v>2019-12-19 06:00:00</v>
      </c>
      <c r="B62">
        <f>-task3ForecastsPVandDemand_Run2!G75</f>
        <v>0</v>
      </c>
      <c r="C62">
        <f t="shared" si="0"/>
        <v>3</v>
      </c>
      <c r="D62">
        <v>3</v>
      </c>
      <c r="E62" s="83">
        <f t="shared" si="1"/>
        <v>44267.428472222222</v>
      </c>
      <c r="F62">
        <f>task3ForecastsPVandDemand_Run2!B75</f>
        <v>2</v>
      </c>
      <c r="G62">
        <f>task3ForecastsPVandDemand_Run2!A75</f>
        <v>13</v>
      </c>
      <c r="H62">
        <f>task3ForecastsPVandDemand_Run2!D75</f>
        <v>2.7009846533888004</v>
      </c>
      <c r="I62">
        <f>task3ForecastsPVandDemand_Run2!E75</f>
        <v>2.7009846533888004</v>
      </c>
      <c r="J62">
        <f>task3ForecastsPVandDemand_Run2!F75</f>
        <v>2.0200014114379883E-4</v>
      </c>
      <c r="K62">
        <f>task3ForecastsPVandDemand_Run2!G75</f>
        <v>0</v>
      </c>
      <c r="L62">
        <f>task3ForecastsPVandDemand_Run2!H75</f>
        <v>5.9952043329758453E-15</v>
      </c>
      <c r="M62">
        <f>task3ForecastsPVandDemand_Run2!I75</f>
        <v>0</v>
      </c>
      <c r="N62">
        <f>task3ForecastsPVandDemand_Run2!J75</f>
        <v>0</v>
      </c>
      <c r="O62">
        <f>task3ForecastsPVandDemand_Run2!K75</f>
        <v>0</v>
      </c>
      <c r="P62">
        <f>task3ForecastsPVandDemand_Run2!L75</f>
        <v>0</v>
      </c>
      <c r="Q62">
        <f>task3ForecastsPVandDemand_Run2!M75</f>
        <v>0</v>
      </c>
    </row>
    <row r="63" spans="1:17" x14ac:dyDescent="0.3">
      <c r="A63" t="str">
        <f>TEXT(task3ForecastsPVandDemand_Run2!C76,"YYYY-MM-DD HH:MM:SS")</f>
        <v>2019-12-19 06:30:00</v>
      </c>
      <c r="B63">
        <f>-task3ForecastsPVandDemand_Run2!G76</f>
        <v>0</v>
      </c>
      <c r="C63">
        <f t="shared" si="0"/>
        <v>3</v>
      </c>
      <c r="D63">
        <v>3</v>
      </c>
      <c r="E63" s="83">
        <f t="shared" si="1"/>
        <v>44267.428472222222</v>
      </c>
      <c r="F63">
        <f>task3ForecastsPVandDemand_Run2!B76</f>
        <v>2</v>
      </c>
      <c r="G63">
        <f>task3ForecastsPVandDemand_Run2!A76</f>
        <v>14</v>
      </c>
      <c r="H63">
        <f>task3ForecastsPVandDemand_Run2!D76</f>
        <v>2.9683378725127678</v>
      </c>
      <c r="I63">
        <f>task3ForecastsPVandDemand_Run2!E76</f>
        <v>2.9683378725127678</v>
      </c>
      <c r="J63">
        <f>task3ForecastsPVandDemand_Run2!F76</f>
        <v>2.8556585311889648E-4</v>
      </c>
      <c r="K63">
        <f>task3ForecastsPVandDemand_Run2!G76</f>
        <v>0</v>
      </c>
      <c r="L63">
        <f>task3ForecastsPVandDemand_Run2!H76</f>
        <v>5.9952043329758453E-15</v>
      </c>
      <c r="M63">
        <f>task3ForecastsPVandDemand_Run2!I76</f>
        <v>0</v>
      </c>
      <c r="N63">
        <f>task3ForecastsPVandDemand_Run2!J76</f>
        <v>0</v>
      </c>
      <c r="O63">
        <f>task3ForecastsPVandDemand_Run2!K76</f>
        <v>0</v>
      </c>
      <c r="P63">
        <f>task3ForecastsPVandDemand_Run2!L76</f>
        <v>0</v>
      </c>
      <c r="Q63">
        <f>task3ForecastsPVandDemand_Run2!M76</f>
        <v>0</v>
      </c>
    </row>
    <row r="64" spans="1:17" x14ac:dyDescent="0.3">
      <c r="A64" t="str">
        <f>TEXT(task3ForecastsPVandDemand_Run2!C77,"YYYY-MM-DD HH:MM:SS")</f>
        <v>2019-12-19 07:00:00</v>
      </c>
      <c r="B64">
        <f>-task3ForecastsPVandDemand_Run2!G77</f>
        <v>0</v>
      </c>
      <c r="C64">
        <f t="shared" si="0"/>
        <v>3</v>
      </c>
      <c r="D64">
        <v>3</v>
      </c>
      <c r="E64" s="83">
        <f t="shared" si="1"/>
        <v>44267.428472222222</v>
      </c>
      <c r="F64">
        <f>task3ForecastsPVandDemand_Run2!B77</f>
        <v>2</v>
      </c>
      <c r="G64">
        <f>task3ForecastsPVandDemand_Run2!A77</f>
        <v>15</v>
      </c>
      <c r="H64">
        <f>task3ForecastsPVandDemand_Run2!D77</f>
        <v>3.4623025085142403</v>
      </c>
      <c r="I64">
        <f>task3ForecastsPVandDemand_Run2!E77</f>
        <v>3.4623025085142403</v>
      </c>
      <c r="J64">
        <f>task3ForecastsPVandDemand_Run2!F77</f>
        <v>0</v>
      </c>
      <c r="K64">
        <f>task3ForecastsPVandDemand_Run2!G77</f>
        <v>0</v>
      </c>
      <c r="L64">
        <f>task3ForecastsPVandDemand_Run2!H77</f>
        <v>5.9952043329758453E-15</v>
      </c>
      <c r="M64">
        <f>task3ForecastsPVandDemand_Run2!I77</f>
        <v>0</v>
      </c>
      <c r="N64">
        <f>task3ForecastsPVandDemand_Run2!J77</f>
        <v>0</v>
      </c>
      <c r="O64">
        <f>task3ForecastsPVandDemand_Run2!K77</f>
        <v>0</v>
      </c>
      <c r="P64">
        <f>task3ForecastsPVandDemand_Run2!L77</f>
        <v>0</v>
      </c>
      <c r="Q64">
        <f>task3ForecastsPVandDemand_Run2!M77</f>
        <v>0</v>
      </c>
    </row>
    <row r="65" spans="1:17" x14ac:dyDescent="0.3">
      <c r="A65" t="str">
        <f>TEXT(task3ForecastsPVandDemand_Run2!C78,"YYYY-MM-DD HH:MM:SS")</f>
        <v>2019-12-19 07:30:00</v>
      </c>
      <c r="B65">
        <f>-task3ForecastsPVandDemand_Run2!G78</f>
        <v>0</v>
      </c>
      <c r="C65">
        <f t="shared" si="0"/>
        <v>3</v>
      </c>
      <c r="D65">
        <v>3</v>
      </c>
      <c r="E65" s="83">
        <f t="shared" si="1"/>
        <v>44267.428472222222</v>
      </c>
      <c r="F65">
        <f>task3ForecastsPVandDemand_Run2!B78</f>
        <v>2</v>
      </c>
      <c r="G65">
        <f>task3ForecastsPVandDemand_Run2!A78</f>
        <v>16</v>
      </c>
      <c r="H65">
        <f>task3ForecastsPVandDemand_Run2!D78</f>
        <v>3.6823969859256418</v>
      </c>
      <c r="I65">
        <f>task3ForecastsPVandDemand_Run2!E78</f>
        <v>3.6823969859256418</v>
      </c>
      <c r="J65">
        <f>task3ForecastsPVandDemand_Run2!F78</f>
        <v>4.099428653717041E-3</v>
      </c>
      <c r="K65">
        <f>task3ForecastsPVandDemand_Run2!G78</f>
        <v>0</v>
      </c>
      <c r="L65">
        <f>task3ForecastsPVandDemand_Run2!H78</f>
        <v>5.9952043329758453E-15</v>
      </c>
      <c r="M65">
        <f>task3ForecastsPVandDemand_Run2!I78</f>
        <v>0</v>
      </c>
      <c r="N65">
        <f>task3ForecastsPVandDemand_Run2!J78</f>
        <v>0</v>
      </c>
      <c r="O65">
        <f>task3ForecastsPVandDemand_Run2!K78</f>
        <v>0</v>
      </c>
      <c r="P65">
        <f>task3ForecastsPVandDemand_Run2!L78</f>
        <v>0</v>
      </c>
      <c r="Q65">
        <f>task3ForecastsPVandDemand_Run2!M78</f>
        <v>0</v>
      </c>
    </row>
    <row r="66" spans="1:17" x14ac:dyDescent="0.3">
      <c r="A66" t="str">
        <f>TEXT(task3ForecastsPVandDemand_Run2!C79,"YYYY-MM-DD HH:MM:SS")</f>
        <v>2019-12-19 08:00:00</v>
      </c>
      <c r="B66">
        <f>-task3ForecastsPVandDemand_Run2!G79</f>
        <v>0</v>
      </c>
      <c r="C66">
        <f t="shared" si="0"/>
        <v>3</v>
      </c>
      <c r="D66">
        <v>3</v>
      </c>
      <c r="E66" s="83">
        <f t="shared" si="1"/>
        <v>44267.428472222222</v>
      </c>
      <c r="F66">
        <f>task3ForecastsPVandDemand_Run2!B79</f>
        <v>2</v>
      </c>
      <c r="G66">
        <f>task3ForecastsPVandDemand_Run2!A79</f>
        <v>17</v>
      </c>
      <c r="H66">
        <f>task3ForecastsPVandDemand_Run2!D79</f>
        <v>3.8325221474344993</v>
      </c>
      <c r="I66">
        <f>task3ForecastsPVandDemand_Run2!E79</f>
        <v>3.8325221474344993</v>
      </c>
      <c r="J66">
        <f>task3ForecastsPVandDemand_Run2!F79</f>
        <v>0</v>
      </c>
      <c r="K66">
        <f>task3ForecastsPVandDemand_Run2!G79</f>
        <v>0</v>
      </c>
      <c r="L66">
        <f>task3ForecastsPVandDemand_Run2!H79</f>
        <v>5.9952043329758453E-15</v>
      </c>
      <c r="M66">
        <f>task3ForecastsPVandDemand_Run2!I79</f>
        <v>0</v>
      </c>
      <c r="N66">
        <f>task3ForecastsPVandDemand_Run2!J79</f>
        <v>0</v>
      </c>
      <c r="O66">
        <f>task3ForecastsPVandDemand_Run2!K79</f>
        <v>0</v>
      </c>
      <c r="P66">
        <f>task3ForecastsPVandDemand_Run2!L79</f>
        <v>0</v>
      </c>
      <c r="Q66">
        <f>task3ForecastsPVandDemand_Run2!M79</f>
        <v>0</v>
      </c>
    </row>
    <row r="67" spans="1:17" x14ac:dyDescent="0.3">
      <c r="A67" t="str">
        <f>TEXT(task3ForecastsPVandDemand_Run2!C80,"YYYY-MM-DD HH:MM:SS")</f>
        <v>2019-12-19 08:30:00</v>
      </c>
      <c r="B67">
        <f>-task3ForecastsPVandDemand_Run2!G80</f>
        <v>-0.11436503380537033</v>
      </c>
      <c r="C67">
        <f t="shared" si="0"/>
        <v>3</v>
      </c>
      <c r="D67">
        <v>3</v>
      </c>
      <c r="E67" s="83">
        <f t="shared" si="1"/>
        <v>44267.428472222222</v>
      </c>
      <c r="F67">
        <f>task3ForecastsPVandDemand_Run2!B80</f>
        <v>2</v>
      </c>
      <c r="G67">
        <f>task3ForecastsPVandDemand_Run2!A80</f>
        <v>18</v>
      </c>
      <c r="H67">
        <f>task3ForecastsPVandDemand_Run2!D80</f>
        <v>3.8239760810879999</v>
      </c>
      <c r="I67">
        <f>task3ForecastsPVandDemand_Run2!E80</f>
        <v>3.9383411148933702</v>
      </c>
      <c r="J67">
        <f>task3ForecastsPVandDemand_Run2!F80</f>
        <v>4.0128082036972046E-2</v>
      </c>
      <c r="K67">
        <f>task3ForecastsPVandDemand_Run2!G80</f>
        <v>0.11436503380537033</v>
      </c>
      <c r="L67">
        <f>task3ForecastsPVandDemand_Run2!H80</f>
        <v>5.7182516902691161E-2</v>
      </c>
      <c r="M67">
        <f>task3ForecastsPVandDemand_Run2!I80</f>
        <v>0</v>
      </c>
      <c r="N67">
        <f>task3ForecastsPVandDemand_Run2!J80</f>
        <v>-0.11436503380537033</v>
      </c>
      <c r="O67">
        <f>task3ForecastsPVandDemand_Run2!K80</f>
        <v>0</v>
      </c>
      <c r="P67">
        <f>task3ForecastsPVandDemand_Run2!L80</f>
        <v>-0.11436503380537033</v>
      </c>
      <c r="Q67">
        <f>task3ForecastsPVandDemand_Run2!M80</f>
        <v>0</v>
      </c>
    </row>
    <row r="68" spans="1:17" x14ac:dyDescent="0.3">
      <c r="A68" t="str">
        <f>TEXT(task3ForecastsPVandDemand_Run2!C81,"YYYY-MM-DD HH:MM:SS")</f>
        <v>2019-12-19 09:00:00</v>
      </c>
      <c r="B68">
        <f>-task3ForecastsPVandDemand_Run2!G81</f>
        <v>-0.47092658132314685</v>
      </c>
      <c r="C68">
        <f t="shared" ref="C68:C131" si="2">C67</f>
        <v>3</v>
      </c>
      <c r="D68">
        <v>3</v>
      </c>
      <c r="E68" s="83">
        <f t="shared" ref="E68:E131" si="3">E67</f>
        <v>44267.428472222222</v>
      </c>
      <c r="F68">
        <f>task3ForecastsPVandDemand_Run2!B81</f>
        <v>2</v>
      </c>
      <c r="G68">
        <f>task3ForecastsPVandDemand_Run2!A81</f>
        <v>19</v>
      </c>
      <c r="H68">
        <f>task3ForecastsPVandDemand_Run2!D81</f>
        <v>3.8292380143065166</v>
      </c>
      <c r="I68">
        <f>task3ForecastsPVandDemand_Run2!E81</f>
        <v>4.3001645956296635</v>
      </c>
      <c r="J68">
        <f>task3ForecastsPVandDemand_Run2!F81</f>
        <v>0.16523739695549011</v>
      </c>
      <c r="K68">
        <f>task3ForecastsPVandDemand_Run2!G81</f>
        <v>0.47092658132314685</v>
      </c>
      <c r="L68">
        <f>task3ForecastsPVandDemand_Run2!H81</f>
        <v>0.29264580756426462</v>
      </c>
      <c r="M68">
        <f>task3ForecastsPVandDemand_Run2!I81</f>
        <v>0</v>
      </c>
      <c r="N68">
        <f>task3ForecastsPVandDemand_Run2!J81</f>
        <v>-0.47092658132314685</v>
      </c>
      <c r="O68">
        <f>task3ForecastsPVandDemand_Run2!K81</f>
        <v>0</v>
      </c>
      <c r="P68">
        <f>task3ForecastsPVandDemand_Run2!L81</f>
        <v>-0.47092658132314685</v>
      </c>
      <c r="Q68">
        <f>task3ForecastsPVandDemand_Run2!M81</f>
        <v>0</v>
      </c>
    </row>
    <row r="69" spans="1:17" x14ac:dyDescent="0.3">
      <c r="A69" t="str">
        <f>TEXT(task3ForecastsPVandDemand_Run2!C82,"YYYY-MM-DD HH:MM:SS")</f>
        <v>2019-12-19 09:30:00</v>
      </c>
      <c r="B69">
        <f>-task3ForecastsPVandDemand_Run2!G82</f>
        <v>-0.66325604170560837</v>
      </c>
      <c r="C69">
        <f t="shared" si="2"/>
        <v>3</v>
      </c>
      <c r="D69">
        <v>3</v>
      </c>
      <c r="E69" s="83">
        <f t="shared" si="3"/>
        <v>44267.428472222222</v>
      </c>
      <c r="F69">
        <f>task3ForecastsPVandDemand_Run2!B82</f>
        <v>2</v>
      </c>
      <c r="G69">
        <f>task3ForecastsPVandDemand_Run2!A82</f>
        <v>20</v>
      </c>
      <c r="H69">
        <f>task3ForecastsPVandDemand_Run2!D82</f>
        <v>3.828734925435076</v>
      </c>
      <c r="I69">
        <f>task3ForecastsPVandDemand_Run2!E82</f>
        <v>4.4919909671406844</v>
      </c>
      <c r="J69">
        <f>task3ForecastsPVandDemand_Run2!F82</f>
        <v>0.23272141814231873</v>
      </c>
      <c r="K69">
        <f>task3ForecastsPVandDemand_Run2!G82</f>
        <v>0.66325604170560837</v>
      </c>
      <c r="L69">
        <f>task3ForecastsPVandDemand_Run2!H82</f>
        <v>0.6242738284170688</v>
      </c>
      <c r="M69">
        <f>task3ForecastsPVandDemand_Run2!I82</f>
        <v>0</v>
      </c>
      <c r="N69">
        <f>task3ForecastsPVandDemand_Run2!J82</f>
        <v>-0.66325604170560837</v>
      </c>
      <c r="O69">
        <f>task3ForecastsPVandDemand_Run2!K82</f>
        <v>0</v>
      </c>
      <c r="P69">
        <f>task3ForecastsPVandDemand_Run2!L82</f>
        <v>-0.66325604170560837</v>
      </c>
      <c r="Q69">
        <f>task3ForecastsPVandDemand_Run2!M82</f>
        <v>0</v>
      </c>
    </row>
    <row r="70" spans="1:17" x14ac:dyDescent="0.3">
      <c r="A70" t="str">
        <f>TEXT(task3ForecastsPVandDemand_Run2!C83,"YYYY-MM-DD HH:MM:SS")</f>
        <v>2019-12-19 10:00:00</v>
      </c>
      <c r="B70">
        <f>-task3ForecastsPVandDemand_Run2!G83</f>
        <v>-0.8079230056951856</v>
      </c>
      <c r="C70">
        <f t="shared" si="2"/>
        <v>3</v>
      </c>
      <c r="D70">
        <v>3</v>
      </c>
      <c r="E70" s="83">
        <f t="shared" si="3"/>
        <v>44267.428472222222</v>
      </c>
      <c r="F70">
        <f>task3ForecastsPVandDemand_Run2!B83</f>
        <v>2</v>
      </c>
      <c r="G70">
        <f>task3ForecastsPVandDemand_Run2!A83</f>
        <v>21</v>
      </c>
      <c r="H70">
        <f>task3ForecastsPVandDemand_Run2!D83</f>
        <v>3.7464576974538142</v>
      </c>
      <c r="I70">
        <f>task3ForecastsPVandDemand_Run2!E83</f>
        <v>4.5543807031489996</v>
      </c>
      <c r="J70">
        <f>task3ForecastsPVandDemand_Run2!F83</f>
        <v>0.28348175638427564</v>
      </c>
      <c r="K70">
        <f>task3ForecastsPVandDemand_Run2!G83</f>
        <v>0.8079230056951856</v>
      </c>
      <c r="L70">
        <f>task3ForecastsPVandDemand_Run2!H83</f>
        <v>1.0282353312646615</v>
      </c>
      <c r="M70">
        <f>task3ForecastsPVandDemand_Run2!I83</f>
        <v>0</v>
      </c>
      <c r="N70">
        <f>task3ForecastsPVandDemand_Run2!J83</f>
        <v>-0.8079230056951856</v>
      </c>
      <c r="O70">
        <f>task3ForecastsPVandDemand_Run2!K83</f>
        <v>0</v>
      </c>
      <c r="P70">
        <f>task3ForecastsPVandDemand_Run2!L83</f>
        <v>-0.8079230056951856</v>
      </c>
      <c r="Q70">
        <f>task3ForecastsPVandDemand_Run2!M83</f>
        <v>0</v>
      </c>
    </row>
    <row r="71" spans="1:17" x14ac:dyDescent="0.3">
      <c r="A71" t="str">
        <f>TEXT(task3ForecastsPVandDemand_Run2!C84,"YYYY-MM-DD HH:MM:SS")</f>
        <v>2019-12-19 10:30:00</v>
      </c>
      <c r="B71">
        <f>-task3ForecastsPVandDemand_Run2!G84</f>
        <v>-0.90086180597335108</v>
      </c>
      <c r="C71">
        <f t="shared" si="2"/>
        <v>3</v>
      </c>
      <c r="D71">
        <v>3</v>
      </c>
      <c r="E71" s="83">
        <f t="shared" si="3"/>
        <v>44267.428472222222</v>
      </c>
      <c r="F71">
        <f>task3ForecastsPVandDemand_Run2!B84</f>
        <v>2</v>
      </c>
      <c r="G71">
        <f>task3ForecastsPVandDemand_Run2!A84</f>
        <v>22</v>
      </c>
      <c r="H71">
        <f>task3ForecastsPVandDemand_Run2!D84</f>
        <v>3.7057914874563687</v>
      </c>
      <c r="I71">
        <f>task3ForecastsPVandDemand_Run2!E84</f>
        <v>4.6066532934297193</v>
      </c>
      <c r="J71">
        <f>task3ForecastsPVandDemand_Run2!F84</f>
        <v>0.31609186174503545</v>
      </c>
      <c r="K71">
        <f>task3ForecastsPVandDemand_Run2!G84</f>
        <v>0.90086180597335108</v>
      </c>
      <c r="L71">
        <f>task3ForecastsPVandDemand_Run2!H84</f>
        <v>1.478666234251337</v>
      </c>
      <c r="M71">
        <f>task3ForecastsPVandDemand_Run2!I84</f>
        <v>0</v>
      </c>
      <c r="N71">
        <f>task3ForecastsPVandDemand_Run2!J84</f>
        <v>-0.90086180597335108</v>
      </c>
      <c r="O71">
        <f>task3ForecastsPVandDemand_Run2!K84</f>
        <v>0</v>
      </c>
      <c r="P71">
        <f>task3ForecastsPVandDemand_Run2!L84</f>
        <v>-0.90086180597335108</v>
      </c>
      <c r="Q71">
        <f>task3ForecastsPVandDemand_Run2!M84</f>
        <v>0</v>
      </c>
    </row>
    <row r="72" spans="1:17" x14ac:dyDescent="0.3">
      <c r="A72" t="str">
        <f>TEXT(task3ForecastsPVandDemand_Run2!C85,"YYYY-MM-DD HH:MM:SS")</f>
        <v>2019-12-19 11:00:00</v>
      </c>
      <c r="B72">
        <f>-task3ForecastsPVandDemand_Run2!G85</f>
        <v>-1.4665611863136292</v>
      </c>
      <c r="C72">
        <f t="shared" si="2"/>
        <v>3</v>
      </c>
      <c r="D72">
        <v>3</v>
      </c>
      <c r="E72" s="83">
        <f t="shared" si="3"/>
        <v>44267.428472222222</v>
      </c>
      <c r="F72">
        <f>task3ForecastsPVandDemand_Run2!B85</f>
        <v>2</v>
      </c>
      <c r="G72">
        <f>task3ForecastsPVandDemand_Run2!A85</f>
        <v>23</v>
      </c>
      <c r="H72">
        <f>task3ForecastsPVandDemand_Run2!D85</f>
        <v>3.7457617228506406</v>
      </c>
      <c r="I72">
        <f>task3ForecastsPVandDemand_Run2!E85</f>
        <v>5.2123229091642695</v>
      </c>
      <c r="J72">
        <f>task3ForecastsPVandDemand_Run2!F85</f>
        <v>0.51458287239074707</v>
      </c>
      <c r="K72">
        <f>task3ForecastsPVandDemand_Run2!G85</f>
        <v>1.4665611863136292</v>
      </c>
      <c r="L72">
        <f>task3ForecastsPVandDemand_Run2!H85</f>
        <v>2.2119468274081515</v>
      </c>
      <c r="M72">
        <f>task3ForecastsPVandDemand_Run2!I85</f>
        <v>0</v>
      </c>
      <c r="N72">
        <f>task3ForecastsPVandDemand_Run2!J85</f>
        <v>-1.4665611863136292</v>
      </c>
      <c r="O72">
        <f>task3ForecastsPVandDemand_Run2!K85</f>
        <v>0</v>
      </c>
      <c r="P72">
        <f>task3ForecastsPVandDemand_Run2!L85</f>
        <v>-1.4665611863136292</v>
      </c>
      <c r="Q72">
        <f>task3ForecastsPVandDemand_Run2!M85</f>
        <v>0</v>
      </c>
    </row>
    <row r="73" spans="1:17" x14ac:dyDescent="0.3">
      <c r="A73" t="str">
        <f>TEXT(task3ForecastsPVandDemand_Run2!C86,"YYYY-MM-DD HH:MM:SS")</f>
        <v>2019-12-19 11:30:00</v>
      </c>
      <c r="B73">
        <f>-task3ForecastsPVandDemand_Run2!G86</f>
        <v>-1.7124863326549531</v>
      </c>
      <c r="C73">
        <f t="shared" si="2"/>
        <v>3</v>
      </c>
      <c r="D73">
        <v>3</v>
      </c>
      <c r="E73" s="83">
        <f t="shared" si="3"/>
        <v>44267.428472222222</v>
      </c>
      <c r="F73">
        <f>task3ForecastsPVandDemand_Run2!B86</f>
        <v>2</v>
      </c>
      <c r="G73">
        <f>task3ForecastsPVandDemand_Run2!A86</f>
        <v>24</v>
      </c>
      <c r="H73">
        <f>task3ForecastsPVandDemand_Run2!D86</f>
        <v>3.7177261449495309</v>
      </c>
      <c r="I73">
        <f>task3ForecastsPVandDemand_Run2!E86</f>
        <v>5.430212477604484</v>
      </c>
      <c r="J73">
        <f>task3ForecastsPVandDemand_Run2!F86</f>
        <v>0.60087239742279053</v>
      </c>
      <c r="K73">
        <f>task3ForecastsPVandDemand_Run2!G86</f>
        <v>1.7124863326549531</v>
      </c>
      <c r="L73">
        <f>task3ForecastsPVandDemand_Run2!H86</f>
        <v>3.0681899937356283</v>
      </c>
      <c r="M73">
        <f>task3ForecastsPVandDemand_Run2!I86</f>
        <v>0</v>
      </c>
      <c r="N73">
        <f>task3ForecastsPVandDemand_Run2!J86</f>
        <v>-1.7124863326549531</v>
      </c>
      <c r="O73">
        <f>task3ForecastsPVandDemand_Run2!K86</f>
        <v>0</v>
      </c>
      <c r="P73">
        <f>task3ForecastsPVandDemand_Run2!L86</f>
        <v>-1.7124863326549531</v>
      </c>
      <c r="Q73">
        <f>task3ForecastsPVandDemand_Run2!M86</f>
        <v>0</v>
      </c>
    </row>
    <row r="74" spans="1:17" x14ac:dyDescent="0.3">
      <c r="A74" t="str">
        <f>TEXT(task3ForecastsPVandDemand_Run2!C87,"YYYY-MM-DD HH:MM:SS")</f>
        <v>2019-12-19 12:00:00</v>
      </c>
      <c r="B74">
        <f>-task3ForecastsPVandDemand_Run2!G87</f>
        <v>-1.2179973989725112</v>
      </c>
      <c r="C74">
        <f t="shared" si="2"/>
        <v>3</v>
      </c>
      <c r="D74">
        <v>3</v>
      </c>
      <c r="E74" s="83">
        <f t="shared" si="3"/>
        <v>44267.428472222222</v>
      </c>
      <c r="F74">
        <f>task3ForecastsPVandDemand_Run2!B87</f>
        <v>2</v>
      </c>
      <c r="G74">
        <f>task3ForecastsPVandDemand_Run2!A87</f>
        <v>25</v>
      </c>
      <c r="H74">
        <f>task3ForecastsPVandDemand_Run2!D87</f>
        <v>3.8089002691800449</v>
      </c>
      <c r="I74">
        <f>task3ForecastsPVandDemand_Run2!E87</f>
        <v>5.0268976681525563</v>
      </c>
      <c r="J74">
        <f>task3ForecastsPVandDemand_Run2!F87</f>
        <v>0.42736750841140747</v>
      </c>
      <c r="K74">
        <f>task3ForecastsPVandDemand_Run2!G87</f>
        <v>1.2179973989725112</v>
      </c>
      <c r="L74">
        <f>task3ForecastsPVandDemand_Run2!H87</f>
        <v>3.677188693221884</v>
      </c>
      <c r="M74">
        <f>task3ForecastsPVandDemand_Run2!I87</f>
        <v>0</v>
      </c>
      <c r="N74">
        <f>task3ForecastsPVandDemand_Run2!J87</f>
        <v>-1.2179973989725112</v>
      </c>
      <c r="O74">
        <f>task3ForecastsPVandDemand_Run2!K87</f>
        <v>0</v>
      </c>
      <c r="P74">
        <f>task3ForecastsPVandDemand_Run2!L87</f>
        <v>-1.2179973989725112</v>
      </c>
      <c r="Q74">
        <f>task3ForecastsPVandDemand_Run2!M87</f>
        <v>0</v>
      </c>
    </row>
    <row r="75" spans="1:17" x14ac:dyDescent="0.3">
      <c r="A75" t="str">
        <f>TEXT(task3ForecastsPVandDemand_Run2!C88,"YYYY-MM-DD HH:MM:SS")</f>
        <v>2019-12-19 12:30:00</v>
      </c>
      <c r="B75">
        <f>-task3ForecastsPVandDemand_Run2!G88</f>
        <v>-1.2673657894134522</v>
      </c>
      <c r="C75">
        <f t="shared" si="2"/>
        <v>3</v>
      </c>
      <c r="D75">
        <v>3</v>
      </c>
      <c r="E75" s="83">
        <f t="shared" si="3"/>
        <v>44267.428472222222</v>
      </c>
      <c r="F75">
        <f>task3ForecastsPVandDemand_Run2!B88</f>
        <v>2</v>
      </c>
      <c r="G75">
        <f>task3ForecastsPVandDemand_Run2!A88</f>
        <v>26</v>
      </c>
      <c r="H75">
        <f>task3ForecastsPVandDemand_Run2!D88</f>
        <v>3.7810235067696141</v>
      </c>
      <c r="I75">
        <f>task3ForecastsPVandDemand_Run2!E88</f>
        <v>5.0483892961830659</v>
      </c>
      <c r="J75">
        <f>task3ForecastsPVandDemand_Run2!F88</f>
        <v>0.44468975067138672</v>
      </c>
      <c r="K75">
        <f>task3ForecastsPVandDemand_Run2!G88</f>
        <v>1.2673657894134522</v>
      </c>
      <c r="L75">
        <f>task3ForecastsPVandDemand_Run2!H88</f>
        <v>4.3108715879286104</v>
      </c>
      <c r="M75">
        <f>task3ForecastsPVandDemand_Run2!I88</f>
        <v>0</v>
      </c>
      <c r="N75">
        <f>task3ForecastsPVandDemand_Run2!J88</f>
        <v>-1.2673657894134522</v>
      </c>
      <c r="O75">
        <f>task3ForecastsPVandDemand_Run2!K88</f>
        <v>0</v>
      </c>
      <c r="P75">
        <f>task3ForecastsPVandDemand_Run2!L88</f>
        <v>-1.2673657894134522</v>
      </c>
      <c r="Q75">
        <f>task3ForecastsPVandDemand_Run2!M88</f>
        <v>0</v>
      </c>
    </row>
    <row r="76" spans="1:17" x14ac:dyDescent="0.3">
      <c r="A76" t="str">
        <f>TEXT(task3ForecastsPVandDemand_Run2!C89,"YYYY-MM-DD HH:MM:SS")</f>
        <v>2019-12-19 13:00:00</v>
      </c>
      <c r="B76">
        <f>-task3ForecastsPVandDemand_Run2!G89</f>
        <v>-0.94973477125167849</v>
      </c>
      <c r="C76">
        <f t="shared" si="2"/>
        <v>3</v>
      </c>
      <c r="D76">
        <v>3</v>
      </c>
      <c r="E76" s="83">
        <f t="shared" si="3"/>
        <v>44267.428472222222</v>
      </c>
      <c r="F76">
        <f>task3ForecastsPVandDemand_Run2!B89</f>
        <v>2</v>
      </c>
      <c r="G76">
        <f>task3ForecastsPVandDemand_Run2!A89</f>
        <v>27</v>
      </c>
      <c r="H76">
        <f>task3ForecastsPVandDemand_Run2!D89</f>
        <v>3.7042136560739509</v>
      </c>
      <c r="I76">
        <f>task3ForecastsPVandDemand_Run2!E89</f>
        <v>4.6539484273256297</v>
      </c>
      <c r="J76">
        <f>task3ForecastsPVandDemand_Run2!F89</f>
        <v>0.33324027061462402</v>
      </c>
      <c r="K76">
        <f>task3ForecastsPVandDemand_Run2!G89</f>
        <v>0.94973477125167849</v>
      </c>
      <c r="L76">
        <f>task3ForecastsPVandDemand_Run2!H89</f>
        <v>4.7857389735544498</v>
      </c>
      <c r="M76">
        <f>task3ForecastsPVandDemand_Run2!I89</f>
        <v>0</v>
      </c>
      <c r="N76">
        <f>task3ForecastsPVandDemand_Run2!J89</f>
        <v>-0.94973477125167849</v>
      </c>
      <c r="O76">
        <f>task3ForecastsPVandDemand_Run2!K89</f>
        <v>0</v>
      </c>
      <c r="P76">
        <f>task3ForecastsPVandDemand_Run2!L89</f>
        <v>-0.94973477125167849</v>
      </c>
      <c r="Q76">
        <f>task3ForecastsPVandDemand_Run2!M89</f>
        <v>0</v>
      </c>
    </row>
    <row r="77" spans="1:17" x14ac:dyDescent="0.3">
      <c r="A77" t="str">
        <f>TEXT(task3ForecastsPVandDemand_Run2!C90,"YYYY-MM-DD HH:MM:SS")</f>
        <v>2019-12-19 13:30:00</v>
      </c>
      <c r="B77">
        <f>-task3ForecastsPVandDemand_Run2!G90</f>
        <v>-0.85292452275753028</v>
      </c>
      <c r="C77">
        <f t="shared" si="2"/>
        <v>3</v>
      </c>
      <c r="D77">
        <v>3</v>
      </c>
      <c r="E77" s="83">
        <f t="shared" si="3"/>
        <v>44267.428472222222</v>
      </c>
      <c r="F77">
        <f>task3ForecastsPVandDemand_Run2!B90</f>
        <v>2</v>
      </c>
      <c r="G77">
        <f>task3ForecastsPVandDemand_Run2!A90</f>
        <v>28</v>
      </c>
      <c r="H77">
        <f>task3ForecastsPVandDemand_Run2!D90</f>
        <v>3.6820391360366549</v>
      </c>
      <c r="I77">
        <f>task3ForecastsPVandDemand_Run2!E90</f>
        <v>4.5349636587941848</v>
      </c>
      <c r="J77">
        <f>task3ForecastsPVandDemand_Run2!F90</f>
        <v>0.29927176237106323</v>
      </c>
      <c r="K77">
        <f>task3ForecastsPVandDemand_Run2!G90</f>
        <v>0.85292452275753028</v>
      </c>
      <c r="L77">
        <f>task3ForecastsPVandDemand_Run2!H90</f>
        <v>5.2122012349332145</v>
      </c>
      <c r="M77">
        <f>task3ForecastsPVandDemand_Run2!I90</f>
        <v>0</v>
      </c>
      <c r="N77">
        <f>task3ForecastsPVandDemand_Run2!J90</f>
        <v>-0.85292452275753028</v>
      </c>
      <c r="O77">
        <f>task3ForecastsPVandDemand_Run2!K90</f>
        <v>0</v>
      </c>
      <c r="P77">
        <f>task3ForecastsPVandDemand_Run2!L90</f>
        <v>-0.85292452275753028</v>
      </c>
      <c r="Q77">
        <f>task3ForecastsPVandDemand_Run2!M90</f>
        <v>0</v>
      </c>
    </row>
    <row r="78" spans="1:17" x14ac:dyDescent="0.3">
      <c r="A78" t="str">
        <f>TEXT(task3ForecastsPVandDemand_Run2!C91,"YYYY-MM-DD HH:MM:SS")</f>
        <v>2019-12-19 14:00:00</v>
      </c>
      <c r="B78">
        <f>-task3ForecastsPVandDemand_Run2!G91</f>
        <v>-0.78661569356918337</v>
      </c>
      <c r="C78">
        <f t="shared" si="2"/>
        <v>3</v>
      </c>
      <c r="D78">
        <v>3</v>
      </c>
      <c r="E78" s="83">
        <f t="shared" si="3"/>
        <v>44267.428472222222</v>
      </c>
      <c r="F78">
        <f>task3ForecastsPVandDemand_Run2!B91</f>
        <v>2</v>
      </c>
      <c r="G78">
        <f>task3ForecastsPVandDemand_Run2!A91</f>
        <v>29</v>
      </c>
      <c r="H78">
        <f>task3ForecastsPVandDemand_Run2!D91</f>
        <v>3.6412587843977646</v>
      </c>
      <c r="I78">
        <f>task3ForecastsPVandDemand_Run2!E91</f>
        <v>4.4278744779669479</v>
      </c>
      <c r="J78">
        <f>task3ForecastsPVandDemand_Run2!F91</f>
        <v>0.27600550651550293</v>
      </c>
      <c r="K78">
        <f>task3ForecastsPVandDemand_Run2!G91</f>
        <v>0.78661569356918337</v>
      </c>
      <c r="L78">
        <f>task3ForecastsPVandDemand_Run2!H91</f>
        <v>5.6055090817178064</v>
      </c>
      <c r="M78">
        <f>task3ForecastsPVandDemand_Run2!I91</f>
        <v>0</v>
      </c>
      <c r="N78">
        <f>task3ForecastsPVandDemand_Run2!J91</f>
        <v>-0.78661569356918337</v>
      </c>
      <c r="O78">
        <f>task3ForecastsPVandDemand_Run2!K91</f>
        <v>0</v>
      </c>
      <c r="P78">
        <f>task3ForecastsPVandDemand_Run2!L91</f>
        <v>-0.78661569356918337</v>
      </c>
      <c r="Q78">
        <f>task3ForecastsPVandDemand_Run2!M91</f>
        <v>0</v>
      </c>
    </row>
    <row r="79" spans="1:17" x14ac:dyDescent="0.3">
      <c r="A79" t="str">
        <f>TEXT(task3ForecastsPVandDemand_Run2!C92,"YYYY-MM-DD HH:MM:SS")</f>
        <v>2019-12-19 14:30:00</v>
      </c>
      <c r="B79">
        <f>-task3ForecastsPVandDemand_Run2!G92</f>
        <v>-0.54092531204223637</v>
      </c>
      <c r="C79">
        <f t="shared" si="2"/>
        <v>3</v>
      </c>
      <c r="D79">
        <v>3</v>
      </c>
      <c r="E79" s="83">
        <f t="shared" si="3"/>
        <v>44267.428472222222</v>
      </c>
      <c r="F79">
        <f>task3ForecastsPVandDemand_Run2!B92</f>
        <v>2</v>
      </c>
      <c r="G79">
        <f>task3ForecastsPVandDemand_Run2!A92</f>
        <v>30</v>
      </c>
      <c r="H79">
        <f>task3ForecastsPVandDemand_Run2!D92</f>
        <v>3.6192526417599464</v>
      </c>
      <c r="I79">
        <f>task3ForecastsPVandDemand_Run2!E92</f>
        <v>4.160177953802183</v>
      </c>
      <c r="J79">
        <f>task3ForecastsPVandDemand_Run2!F92</f>
        <v>0.18979835510253906</v>
      </c>
      <c r="K79">
        <f>task3ForecastsPVandDemand_Run2!G92</f>
        <v>0.54092531204223637</v>
      </c>
      <c r="L79">
        <f>task3ForecastsPVandDemand_Run2!H92</f>
        <v>5.8759717377389249</v>
      </c>
      <c r="M79">
        <f>task3ForecastsPVandDemand_Run2!I92</f>
        <v>0</v>
      </c>
      <c r="N79">
        <f>task3ForecastsPVandDemand_Run2!J92</f>
        <v>-0.54092531204223637</v>
      </c>
      <c r="O79">
        <f>task3ForecastsPVandDemand_Run2!K92</f>
        <v>0</v>
      </c>
      <c r="P79">
        <f>task3ForecastsPVandDemand_Run2!L92</f>
        <v>-0.54092531204223637</v>
      </c>
      <c r="Q79">
        <f>task3ForecastsPVandDemand_Run2!M92</f>
        <v>0</v>
      </c>
    </row>
    <row r="80" spans="1:17" x14ac:dyDescent="0.3">
      <c r="A80" t="str">
        <f>TEXT(task3ForecastsPVandDemand_Run2!C93,"YYYY-MM-DD HH:MM:SS")</f>
        <v>2019-12-19 15:00:00</v>
      </c>
      <c r="B80">
        <f>-task3ForecastsPVandDemand_Run2!G93</f>
        <v>-0.24805652452215021</v>
      </c>
      <c r="C80">
        <f t="shared" si="2"/>
        <v>3</v>
      </c>
      <c r="D80">
        <v>3</v>
      </c>
      <c r="E80" s="83">
        <f t="shared" si="3"/>
        <v>44267.428472222222</v>
      </c>
      <c r="F80">
        <f>task3ForecastsPVandDemand_Run2!B93</f>
        <v>2</v>
      </c>
      <c r="G80">
        <f>task3ForecastsPVandDemand_Run2!A93</f>
        <v>31</v>
      </c>
      <c r="H80">
        <f>task3ForecastsPVandDemand_Run2!D93</f>
        <v>3.6910886963950138</v>
      </c>
      <c r="I80">
        <f>task3ForecastsPVandDemand_Run2!E93</f>
        <v>3.939145220917164</v>
      </c>
      <c r="J80">
        <f>task3ForecastsPVandDemand_Run2!F93</f>
        <v>9.1493576765060425E-2</v>
      </c>
      <c r="K80">
        <f>task3ForecastsPVandDemand_Run2!G93</f>
        <v>0.24805652452215021</v>
      </c>
      <c r="L80">
        <f>task3ForecastsPVandDemand_Run2!H93</f>
        <v>6</v>
      </c>
      <c r="M80">
        <f>task3ForecastsPVandDemand_Run2!I93</f>
        <v>0</v>
      </c>
      <c r="N80">
        <f>task3ForecastsPVandDemand_Run2!J93</f>
        <v>-0.24805652452215021</v>
      </c>
      <c r="O80">
        <f>task3ForecastsPVandDemand_Run2!K93</f>
        <v>0</v>
      </c>
      <c r="P80">
        <f>task3ForecastsPVandDemand_Run2!L93</f>
        <v>-0.24805652452215021</v>
      </c>
      <c r="Q80">
        <f>task3ForecastsPVandDemand_Run2!M93</f>
        <v>0</v>
      </c>
    </row>
    <row r="81" spans="1:17" x14ac:dyDescent="0.3">
      <c r="A81" t="str">
        <f>TEXT(task3ForecastsPVandDemand_Run2!C94,"YYYY-MM-DD HH:MM:SS")</f>
        <v>2019-12-19 15:30:00</v>
      </c>
      <c r="B81">
        <f>-task3ForecastsPVandDemand_Run2!G94</f>
        <v>0.41264739757060509</v>
      </c>
      <c r="C81">
        <f t="shared" si="2"/>
        <v>3</v>
      </c>
      <c r="D81">
        <v>3</v>
      </c>
      <c r="E81" s="83">
        <f t="shared" si="3"/>
        <v>44267.428472222222</v>
      </c>
      <c r="F81">
        <f>task3ForecastsPVandDemand_Run2!B94</f>
        <v>2</v>
      </c>
      <c r="G81">
        <f>task3ForecastsPVandDemand_Run2!A94</f>
        <v>32</v>
      </c>
      <c r="H81">
        <f>task3ForecastsPVandDemand_Run2!D94</f>
        <v>3.8362085477810872</v>
      </c>
      <c r="I81">
        <f>task3ForecastsPVandDemand_Run2!E94</f>
        <v>3.4235611502104821</v>
      </c>
      <c r="J81">
        <f>task3ForecastsPVandDemand_Run2!F94</f>
        <v>3.113284707069397E-2</v>
      </c>
      <c r="K81">
        <f>task3ForecastsPVandDemand_Run2!G94</f>
        <v>-0.41264739757060509</v>
      </c>
      <c r="L81">
        <f>task3ForecastsPVandDemand_Run2!H94</f>
        <v>5.7936763012146972</v>
      </c>
      <c r="M81">
        <f>task3ForecastsPVandDemand_Run2!I94</f>
        <v>0.41264739757060509</v>
      </c>
      <c r="N81">
        <f>task3ForecastsPVandDemand_Run2!J94</f>
        <v>0</v>
      </c>
      <c r="O81">
        <f>task3ForecastsPVandDemand_Run2!K94</f>
        <v>0</v>
      </c>
      <c r="P81">
        <f>task3ForecastsPVandDemand_Run2!L94</f>
        <v>0</v>
      </c>
      <c r="Q81">
        <f>task3ForecastsPVandDemand_Run2!M94</f>
        <v>0</v>
      </c>
    </row>
    <row r="82" spans="1:17" x14ac:dyDescent="0.3">
      <c r="A82" t="str">
        <f>TEXT(task3ForecastsPVandDemand_Run2!C95,"YYYY-MM-DD HH:MM:SS")</f>
        <v>2019-12-19 16:00:00</v>
      </c>
      <c r="B82">
        <f>-task3ForecastsPVandDemand_Run2!G95</f>
        <v>0.89941216628462817</v>
      </c>
      <c r="C82">
        <f t="shared" si="2"/>
        <v>3</v>
      </c>
      <c r="D82">
        <v>3</v>
      </c>
      <c r="E82" s="83">
        <f t="shared" si="3"/>
        <v>44267.428472222222</v>
      </c>
      <c r="F82">
        <f>task3ForecastsPVandDemand_Run2!B95</f>
        <v>2</v>
      </c>
      <c r="G82">
        <f>task3ForecastsPVandDemand_Run2!A95</f>
        <v>33</v>
      </c>
      <c r="H82">
        <f>task3ForecastsPVandDemand_Run2!D95</f>
        <v>4.299794041794442</v>
      </c>
      <c r="I82">
        <f>task3ForecastsPVandDemand_Run2!E95</f>
        <v>3.4003818755098139</v>
      </c>
      <c r="J82">
        <f>task3ForecastsPVandDemand_Run2!F95</f>
        <v>1.1820167303085327E-2</v>
      </c>
      <c r="K82">
        <f>task3ForecastsPVandDemand_Run2!G95</f>
        <v>-0.89941216628462817</v>
      </c>
      <c r="L82">
        <f>task3ForecastsPVandDemand_Run2!H95</f>
        <v>5.3439702180723829</v>
      </c>
      <c r="M82">
        <f>task3ForecastsPVandDemand_Run2!I95</f>
        <v>0.89941216628462817</v>
      </c>
      <c r="N82">
        <f>task3ForecastsPVandDemand_Run2!J95</f>
        <v>0</v>
      </c>
      <c r="O82">
        <f>task3ForecastsPVandDemand_Run2!K95</f>
        <v>0</v>
      </c>
      <c r="P82">
        <f>task3ForecastsPVandDemand_Run2!L95</f>
        <v>0</v>
      </c>
      <c r="Q82">
        <f>task3ForecastsPVandDemand_Run2!M95</f>
        <v>0</v>
      </c>
    </row>
    <row r="83" spans="1:17" x14ac:dyDescent="0.3">
      <c r="A83" t="str">
        <f>TEXT(task3ForecastsPVandDemand_Run2!C96,"YYYY-MM-DD HH:MM:SS")</f>
        <v>2019-12-19 16:30:00</v>
      </c>
      <c r="B83">
        <f>-task3ForecastsPVandDemand_Run2!G96</f>
        <v>1.2679534734645999</v>
      </c>
      <c r="C83">
        <f t="shared" si="2"/>
        <v>3</v>
      </c>
      <c r="D83">
        <v>3</v>
      </c>
      <c r="E83" s="83">
        <f t="shared" si="3"/>
        <v>44267.428472222222</v>
      </c>
      <c r="F83">
        <f>task3ForecastsPVandDemand_Run2!B96</f>
        <v>2</v>
      </c>
      <c r="G83">
        <f>task3ForecastsPVandDemand_Run2!A96</f>
        <v>34</v>
      </c>
      <c r="H83">
        <f>task3ForecastsPVandDemand_Run2!D96</f>
        <v>4.6507857629182245</v>
      </c>
      <c r="I83">
        <f>task3ForecastsPVandDemand_Run2!E96</f>
        <v>3.3828322894536247</v>
      </c>
      <c r="J83">
        <f>task3ForecastsPVandDemand_Run2!F96</f>
        <v>0</v>
      </c>
      <c r="K83">
        <f>task3ForecastsPVandDemand_Run2!G96</f>
        <v>-1.2679534734645999</v>
      </c>
      <c r="L83">
        <f>task3ForecastsPVandDemand_Run2!H96</f>
        <v>4.7099934813400832</v>
      </c>
      <c r="M83">
        <f>task3ForecastsPVandDemand_Run2!I96</f>
        <v>1.2679534734645999</v>
      </c>
      <c r="N83">
        <f>task3ForecastsPVandDemand_Run2!J96</f>
        <v>0</v>
      </c>
      <c r="O83">
        <f>task3ForecastsPVandDemand_Run2!K96</f>
        <v>0</v>
      </c>
      <c r="P83">
        <f>task3ForecastsPVandDemand_Run2!L96</f>
        <v>0</v>
      </c>
      <c r="Q83">
        <f>task3ForecastsPVandDemand_Run2!M96</f>
        <v>0</v>
      </c>
    </row>
    <row r="84" spans="1:17" x14ac:dyDescent="0.3">
      <c r="A84" t="str">
        <f>TEXT(task3ForecastsPVandDemand_Run2!C97,"YYYY-MM-DD HH:MM:SS")</f>
        <v>2019-12-19 17:00:00</v>
      </c>
      <c r="B84">
        <f>-task3ForecastsPVandDemand_Run2!G97</f>
        <v>1.5931505289755834</v>
      </c>
      <c r="C84">
        <f t="shared" si="2"/>
        <v>3</v>
      </c>
      <c r="D84">
        <v>3</v>
      </c>
      <c r="E84" s="83">
        <f t="shared" si="3"/>
        <v>44267.428472222222</v>
      </c>
      <c r="F84">
        <f>task3ForecastsPVandDemand_Run2!B97</f>
        <v>2</v>
      </c>
      <c r="G84">
        <f>task3ForecastsPVandDemand_Run2!A97</f>
        <v>35</v>
      </c>
      <c r="H84">
        <f>task3ForecastsPVandDemand_Run2!D97</f>
        <v>4.9604972443572564</v>
      </c>
      <c r="I84">
        <f>task3ForecastsPVandDemand_Run2!E97</f>
        <v>3.367346715381673</v>
      </c>
      <c r="J84">
        <f>task3ForecastsPVandDemand_Run2!F97</f>
        <v>1.5374422073364258E-3</v>
      </c>
      <c r="K84">
        <f>task3ForecastsPVandDemand_Run2!G97</f>
        <v>-1.5931505289755834</v>
      </c>
      <c r="L84">
        <f>task3ForecastsPVandDemand_Run2!H97</f>
        <v>3.9134182168522917</v>
      </c>
      <c r="M84">
        <f>task3ForecastsPVandDemand_Run2!I97</f>
        <v>1.5931505289755834</v>
      </c>
      <c r="N84">
        <f>task3ForecastsPVandDemand_Run2!J97</f>
        <v>0</v>
      </c>
      <c r="O84">
        <f>task3ForecastsPVandDemand_Run2!K97</f>
        <v>0</v>
      </c>
      <c r="P84">
        <f>task3ForecastsPVandDemand_Run2!L97</f>
        <v>0</v>
      </c>
      <c r="Q84">
        <f>task3ForecastsPVandDemand_Run2!M97</f>
        <v>0</v>
      </c>
    </row>
    <row r="85" spans="1:17" x14ac:dyDescent="0.3">
      <c r="A85" t="str">
        <f>TEXT(task3ForecastsPVandDemand_Run2!C98,"YYYY-MM-DD HH:MM:SS")</f>
        <v>2019-12-19 17:30:00</v>
      </c>
      <c r="B85">
        <f>-task3ForecastsPVandDemand_Run2!G98</f>
        <v>1.5481044363235852</v>
      </c>
      <c r="C85">
        <f t="shared" si="2"/>
        <v>3</v>
      </c>
      <c r="D85">
        <v>3</v>
      </c>
      <c r="E85" s="83">
        <f t="shared" si="3"/>
        <v>44267.428472222222</v>
      </c>
      <c r="F85">
        <f>task3ForecastsPVandDemand_Run2!B98</f>
        <v>2</v>
      </c>
      <c r="G85">
        <f>task3ForecastsPVandDemand_Run2!A98</f>
        <v>36</v>
      </c>
      <c r="H85">
        <f>task3ForecastsPVandDemand_Run2!D98</f>
        <v>4.9175962037363057</v>
      </c>
      <c r="I85">
        <f>task3ForecastsPVandDemand_Run2!E98</f>
        <v>3.3694917674127205</v>
      </c>
      <c r="J85">
        <f>task3ForecastsPVandDemand_Run2!F98</f>
        <v>2.5924444198608398E-3</v>
      </c>
      <c r="K85">
        <f>task3ForecastsPVandDemand_Run2!G98</f>
        <v>-1.5481044363235852</v>
      </c>
      <c r="L85">
        <f>task3ForecastsPVandDemand_Run2!H98</f>
        <v>3.1393659986904989</v>
      </c>
      <c r="M85">
        <f>task3ForecastsPVandDemand_Run2!I98</f>
        <v>1.5481044363235852</v>
      </c>
      <c r="N85">
        <f>task3ForecastsPVandDemand_Run2!J98</f>
        <v>0</v>
      </c>
      <c r="O85">
        <f>task3ForecastsPVandDemand_Run2!K98</f>
        <v>0</v>
      </c>
      <c r="P85">
        <f>task3ForecastsPVandDemand_Run2!L98</f>
        <v>0</v>
      </c>
      <c r="Q85">
        <f>task3ForecastsPVandDemand_Run2!M98</f>
        <v>0</v>
      </c>
    </row>
    <row r="86" spans="1:17" x14ac:dyDescent="0.3">
      <c r="A86" t="str">
        <f>TEXT(task3ForecastsPVandDemand_Run2!C99,"YYYY-MM-DD HH:MM:SS")</f>
        <v>2019-12-19 18:00:00</v>
      </c>
      <c r="B86">
        <f>-task3ForecastsPVandDemand_Run2!G99</f>
        <v>1.4965812300094297</v>
      </c>
      <c r="C86">
        <f t="shared" si="2"/>
        <v>3</v>
      </c>
      <c r="D86">
        <v>3</v>
      </c>
      <c r="E86" s="83">
        <f t="shared" si="3"/>
        <v>44267.428472222222</v>
      </c>
      <c r="F86">
        <f>task3ForecastsPVandDemand_Run2!B99</f>
        <v>2</v>
      </c>
      <c r="G86">
        <f>task3ForecastsPVandDemand_Run2!A99</f>
        <v>37</v>
      </c>
      <c r="H86">
        <f>task3ForecastsPVandDemand_Run2!D99</f>
        <v>4.86852648343711</v>
      </c>
      <c r="I86">
        <f>task3ForecastsPVandDemand_Run2!E99</f>
        <v>3.3719452534276804</v>
      </c>
      <c r="J86">
        <f>task3ForecastsPVandDemand_Run2!F99</f>
        <v>2.1249651908874512E-3</v>
      </c>
      <c r="K86">
        <f>task3ForecastsPVandDemand_Run2!G99</f>
        <v>-1.4965812300094297</v>
      </c>
      <c r="L86">
        <f>task3ForecastsPVandDemand_Run2!H99</f>
        <v>2.3910753836857843</v>
      </c>
      <c r="M86">
        <f>task3ForecastsPVandDemand_Run2!I99</f>
        <v>1.4965812300094297</v>
      </c>
      <c r="N86">
        <f>task3ForecastsPVandDemand_Run2!J99</f>
        <v>0</v>
      </c>
      <c r="O86">
        <f>task3ForecastsPVandDemand_Run2!K99</f>
        <v>0</v>
      </c>
      <c r="P86">
        <f>task3ForecastsPVandDemand_Run2!L99</f>
        <v>0</v>
      </c>
      <c r="Q86">
        <f>task3ForecastsPVandDemand_Run2!M99</f>
        <v>0</v>
      </c>
    </row>
    <row r="87" spans="1:17" x14ac:dyDescent="0.3">
      <c r="A87" t="str">
        <f>TEXT(task3ForecastsPVandDemand_Run2!C100,"YYYY-MM-DD HH:MM:SS")</f>
        <v>2019-12-19 18:30:00</v>
      </c>
      <c r="B87">
        <f>-task3ForecastsPVandDemand_Run2!G100</f>
        <v>1.3707811176295626</v>
      </c>
      <c r="C87">
        <f t="shared" si="2"/>
        <v>3</v>
      </c>
      <c r="D87">
        <v>3</v>
      </c>
      <c r="E87" s="83">
        <f t="shared" si="3"/>
        <v>44267.428472222222</v>
      </c>
      <c r="F87">
        <f>task3ForecastsPVandDemand_Run2!B100</f>
        <v>2</v>
      </c>
      <c r="G87">
        <f>task3ForecastsPVandDemand_Run2!A100</f>
        <v>38</v>
      </c>
      <c r="H87">
        <f>task3ForecastsPVandDemand_Run2!D100</f>
        <v>4.7487168525991414</v>
      </c>
      <c r="I87">
        <f>task3ForecastsPVandDemand_Run2!E100</f>
        <v>3.3779357349695789</v>
      </c>
      <c r="J87">
        <f>task3ForecastsPVandDemand_Run2!F100</f>
        <v>3.5487115383148193E-3</v>
      </c>
      <c r="K87">
        <f>task3ForecastsPVandDemand_Run2!G100</f>
        <v>-1.3707811176295626</v>
      </c>
      <c r="L87">
        <f>task3ForecastsPVandDemand_Run2!H100</f>
        <v>1.705684824871003</v>
      </c>
      <c r="M87">
        <f>task3ForecastsPVandDemand_Run2!I100</f>
        <v>1.3707811176295626</v>
      </c>
      <c r="N87">
        <f>task3ForecastsPVandDemand_Run2!J100</f>
        <v>0</v>
      </c>
      <c r="O87">
        <f>task3ForecastsPVandDemand_Run2!K100</f>
        <v>0</v>
      </c>
      <c r="P87">
        <f>task3ForecastsPVandDemand_Run2!L100</f>
        <v>0</v>
      </c>
      <c r="Q87">
        <f>task3ForecastsPVandDemand_Run2!M100</f>
        <v>0</v>
      </c>
    </row>
    <row r="88" spans="1:17" x14ac:dyDescent="0.3">
      <c r="A88" t="str">
        <f>TEXT(task3ForecastsPVandDemand_Run2!C101,"YYYY-MM-DD HH:MM:SS")</f>
        <v>2019-12-19 19:00:00</v>
      </c>
      <c r="B88">
        <f>-task3ForecastsPVandDemand_Run2!G101</f>
        <v>1.176101341791997</v>
      </c>
      <c r="C88">
        <f t="shared" si="2"/>
        <v>3</v>
      </c>
      <c r="D88">
        <v>3</v>
      </c>
      <c r="E88" s="83">
        <f t="shared" si="3"/>
        <v>44267.428472222222</v>
      </c>
      <c r="F88">
        <f>task3ForecastsPVandDemand_Run2!B101</f>
        <v>2</v>
      </c>
      <c r="G88">
        <f>task3ForecastsPVandDemand_Run2!A101</f>
        <v>39</v>
      </c>
      <c r="H88">
        <f>task3ForecastsPVandDemand_Run2!D101</f>
        <v>4.5633075422776503</v>
      </c>
      <c r="I88">
        <f>task3ForecastsPVandDemand_Run2!E101</f>
        <v>3.3872062004856534</v>
      </c>
      <c r="J88">
        <f>task3ForecastsPVandDemand_Run2!F101</f>
        <v>5.5792927742004395E-4</v>
      </c>
      <c r="K88">
        <f>task3ForecastsPVandDemand_Run2!G101</f>
        <v>-1.176101341791997</v>
      </c>
      <c r="L88">
        <f>task3ForecastsPVandDemand_Run2!H101</f>
        <v>1.1176341539750045</v>
      </c>
      <c r="M88">
        <f>task3ForecastsPVandDemand_Run2!I101</f>
        <v>1.176101341791997</v>
      </c>
      <c r="N88">
        <f>task3ForecastsPVandDemand_Run2!J101</f>
        <v>0</v>
      </c>
      <c r="O88">
        <f>task3ForecastsPVandDemand_Run2!K101</f>
        <v>0</v>
      </c>
      <c r="P88">
        <f>task3ForecastsPVandDemand_Run2!L101</f>
        <v>0</v>
      </c>
      <c r="Q88">
        <f>task3ForecastsPVandDemand_Run2!M101</f>
        <v>0</v>
      </c>
    </row>
    <row r="89" spans="1:17" x14ac:dyDescent="0.3">
      <c r="A89" t="str">
        <f>TEXT(task3ForecastsPVandDemand_Run2!C102,"YYYY-MM-DD HH:MM:SS")</f>
        <v>2019-12-19 19:30:00</v>
      </c>
      <c r="B89">
        <f>-task3ForecastsPVandDemand_Run2!G102</f>
        <v>0.9557574755481677</v>
      </c>
      <c r="C89">
        <f t="shared" si="2"/>
        <v>3</v>
      </c>
      <c r="D89">
        <v>3</v>
      </c>
      <c r="E89" s="83">
        <f t="shared" si="3"/>
        <v>44267.428472222222</v>
      </c>
      <c r="F89">
        <f>task3ForecastsPVandDemand_Run2!B102</f>
        <v>2</v>
      </c>
      <c r="G89">
        <f>task3ForecastsPVandDemand_Run2!A102</f>
        <v>40</v>
      </c>
      <c r="H89">
        <f>task3ForecastsPVandDemand_Run2!D102</f>
        <v>4.3534562410930508</v>
      </c>
      <c r="I89">
        <f>task3ForecastsPVandDemand_Run2!E102</f>
        <v>3.3976987655448831</v>
      </c>
      <c r="J89">
        <f>task3ForecastsPVandDemand_Run2!F102</f>
        <v>0</v>
      </c>
      <c r="K89">
        <f>task3ForecastsPVandDemand_Run2!G102</f>
        <v>-0.9557574755481677</v>
      </c>
      <c r="L89">
        <f>task3ForecastsPVandDemand_Run2!H102</f>
        <v>0.63975541620092069</v>
      </c>
      <c r="M89">
        <f>task3ForecastsPVandDemand_Run2!I102</f>
        <v>0.9557574755481677</v>
      </c>
      <c r="N89">
        <f>task3ForecastsPVandDemand_Run2!J102</f>
        <v>0</v>
      </c>
      <c r="O89">
        <f>task3ForecastsPVandDemand_Run2!K102</f>
        <v>0</v>
      </c>
      <c r="P89">
        <f>task3ForecastsPVandDemand_Run2!L102</f>
        <v>0</v>
      </c>
      <c r="Q89">
        <f>task3ForecastsPVandDemand_Run2!M102</f>
        <v>0</v>
      </c>
    </row>
    <row r="90" spans="1:17" x14ac:dyDescent="0.3">
      <c r="A90" t="str">
        <f>TEXT(task3ForecastsPVandDemand_Run2!C103,"YYYY-MM-DD HH:MM:SS")</f>
        <v>2019-12-19 20:00:00</v>
      </c>
      <c r="B90">
        <f>-task3ForecastsPVandDemand_Run2!G103</f>
        <v>0.76833741980750636</v>
      </c>
      <c r="C90">
        <f t="shared" si="2"/>
        <v>3</v>
      </c>
      <c r="D90">
        <v>3</v>
      </c>
      <c r="E90" s="83">
        <f t="shared" si="3"/>
        <v>44267.428472222222</v>
      </c>
      <c r="F90">
        <f>task3ForecastsPVandDemand_Run2!B103</f>
        <v>2</v>
      </c>
      <c r="G90">
        <f>task3ForecastsPVandDemand_Run2!A103</f>
        <v>41</v>
      </c>
      <c r="H90">
        <f>task3ForecastsPVandDemand_Run2!D103</f>
        <v>4.174960949911469</v>
      </c>
      <c r="I90">
        <f>task3ForecastsPVandDemand_Run2!E103</f>
        <v>3.4066235301039627</v>
      </c>
      <c r="J90">
        <f>task3ForecastsPVandDemand_Run2!F103</f>
        <v>3.8763880729675293E-4</v>
      </c>
      <c r="K90">
        <f>task3ForecastsPVandDemand_Run2!G103</f>
        <v>-0.76833741980750636</v>
      </c>
      <c r="L90">
        <f>task3ForecastsPVandDemand_Run2!H103</f>
        <v>0.25558670629716751</v>
      </c>
      <c r="M90">
        <f>task3ForecastsPVandDemand_Run2!I103</f>
        <v>0.76833741980750636</v>
      </c>
      <c r="N90">
        <f>task3ForecastsPVandDemand_Run2!J103</f>
        <v>0</v>
      </c>
      <c r="O90">
        <f>task3ForecastsPVandDemand_Run2!K103</f>
        <v>0</v>
      </c>
      <c r="P90">
        <f>task3ForecastsPVandDemand_Run2!L103</f>
        <v>0</v>
      </c>
      <c r="Q90">
        <f>task3ForecastsPVandDemand_Run2!M103</f>
        <v>0</v>
      </c>
    </row>
    <row r="91" spans="1:17" x14ac:dyDescent="0.3">
      <c r="A91" t="str">
        <f>TEXT(task3ForecastsPVandDemand_Run2!C104,"YYYY-MM-DD HH:MM:SS")</f>
        <v>2019-12-19 20:30:00</v>
      </c>
      <c r="B91">
        <f>-task3ForecastsPVandDemand_Run2!G104</f>
        <v>0.51117341259433502</v>
      </c>
      <c r="C91">
        <f t="shared" si="2"/>
        <v>3</v>
      </c>
      <c r="D91">
        <v>3</v>
      </c>
      <c r="E91" s="83">
        <f t="shared" si="3"/>
        <v>44267.428472222222</v>
      </c>
      <c r="F91">
        <f>task3ForecastsPVandDemand_Run2!B104</f>
        <v>2</v>
      </c>
      <c r="G91">
        <f>task3ForecastsPVandDemand_Run2!A104</f>
        <v>42</v>
      </c>
      <c r="H91">
        <f>task3ForecastsPVandDemand_Run2!D104</f>
        <v>3.9300428478036946</v>
      </c>
      <c r="I91">
        <f>task3ForecastsPVandDemand_Run2!E104</f>
        <v>3.4188694352093596</v>
      </c>
      <c r="J91">
        <f>task3ForecastsPVandDemand_Run2!F104</f>
        <v>3.3900141716003418E-4</v>
      </c>
      <c r="K91">
        <f>task3ForecastsPVandDemand_Run2!G104</f>
        <v>-0.51117341259433502</v>
      </c>
      <c r="L91">
        <f>task3ForecastsPVandDemand_Run2!H104</f>
        <v>0</v>
      </c>
      <c r="M91">
        <f>task3ForecastsPVandDemand_Run2!I104</f>
        <v>0.51117341259433502</v>
      </c>
      <c r="N91">
        <f>task3ForecastsPVandDemand_Run2!J104</f>
        <v>0</v>
      </c>
      <c r="O91">
        <f>task3ForecastsPVandDemand_Run2!K104</f>
        <v>0</v>
      </c>
      <c r="P91">
        <f>task3ForecastsPVandDemand_Run2!L104</f>
        <v>0</v>
      </c>
      <c r="Q91">
        <f>task3ForecastsPVandDemand_Run2!M104</f>
        <v>0</v>
      </c>
    </row>
    <row r="92" spans="1:17" x14ac:dyDescent="0.3">
      <c r="A92" t="str">
        <f>TEXT(task3ForecastsPVandDemand_Run2!C105,"YYYY-MM-DD HH:MM:SS")</f>
        <v>2019-12-19 21:00:00</v>
      </c>
      <c r="B92">
        <f>-task3ForecastsPVandDemand_Run2!G105</f>
        <v>0</v>
      </c>
      <c r="C92">
        <f t="shared" si="2"/>
        <v>3</v>
      </c>
      <c r="D92">
        <v>3</v>
      </c>
      <c r="E92" s="83">
        <f t="shared" si="3"/>
        <v>44267.428472222222</v>
      </c>
      <c r="F92">
        <f>task3ForecastsPVandDemand_Run2!B105</f>
        <v>2</v>
      </c>
      <c r="G92">
        <f>task3ForecastsPVandDemand_Run2!A105</f>
        <v>43</v>
      </c>
      <c r="H92">
        <f>task3ForecastsPVandDemand_Run2!D105</f>
        <v>3.7031993650182402</v>
      </c>
      <c r="I92">
        <f>task3ForecastsPVandDemand_Run2!E105</f>
        <v>3.7031993650182402</v>
      </c>
      <c r="J92">
        <f>task3ForecastsPVandDemand_Run2!F105</f>
        <v>2.5531649589538574E-4</v>
      </c>
      <c r="K92">
        <f>task3ForecastsPVandDemand_Run2!G105</f>
        <v>0</v>
      </c>
      <c r="L92">
        <f>task3ForecastsPVandDemand_Run2!H105</f>
        <v>0</v>
      </c>
      <c r="M92">
        <f>task3ForecastsPVandDemand_Run2!I105</f>
        <v>0</v>
      </c>
      <c r="N92">
        <f>task3ForecastsPVandDemand_Run2!J105</f>
        <v>0</v>
      </c>
      <c r="O92">
        <f>task3ForecastsPVandDemand_Run2!K105</f>
        <v>0</v>
      </c>
      <c r="P92">
        <f>task3ForecastsPVandDemand_Run2!L105</f>
        <v>0</v>
      </c>
      <c r="Q92">
        <f>task3ForecastsPVandDemand_Run2!M105</f>
        <v>0</v>
      </c>
    </row>
    <row r="93" spans="1:17" x14ac:dyDescent="0.3">
      <c r="A93" t="str">
        <f>TEXT(task3ForecastsPVandDemand_Run2!C106,"YYYY-MM-DD HH:MM:SS")</f>
        <v>2019-12-19 21:30:00</v>
      </c>
      <c r="B93">
        <f>-task3ForecastsPVandDemand_Run2!G106</f>
        <v>0</v>
      </c>
      <c r="C93">
        <f t="shared" si="2"/>
        <v>3</v>
      </c>
      <c r="D93">
        <v>3</v>
      </c>
      <c r="E93" s="83">
        <f t="shared" si="3"/>
        <v>44267.428472222222</v>
      </c>
      <c r="F93">
        <f>task3ForecastsPVandDemand_Run2!B106</f>
        <v>2</v>
      </c>
      <c r="G93">
        <f>task3ForecastsPVandDemand_Run2!A106</f>
        <v>44</v>
      </c>
      <c r="H93">
        <f>task3ForecastsPVandDemand_Run2!D106</f>
        <v>3.4472370076553083</v>
      </c>
      <c r="I93">
        <f>task3ForecastsPVandDemand_Run2!E106</f>
        <v>3.4472370076553083</v>
      </c>
      <c r="J93">
        <f>task3ForecastsPVandDemand_Run2!F106</f>
        <v>2.7838349342346191E-4</v>
      </c>
      <c r="K93">
        <f>task3ForecastsPVandDemand_Run2!G106</f>
        <v>0</v>
      </c>
      <c r="L93">
        <f>task3ForecastsPVandDemand_Run2!H106</f>
        <v>0</v>
      </c>
      <c r="M93">
        <f>task3ForecastsPVandDemand_Run2!I106</f>
        <v>0</v>
      </c>
      <c r="N93">
        <f>task3ForecastsPVandDemand_Run2!J106</f>
        <v>0</v>
      </c>
      <c r="O93">
        <f>task3ForecastsPVandDemand_Run2!K106</f>
        <v>0</v>
      </c>
      <c r="P93">
        <f>task3ForecastsPVandDemand_Run2!L106</f>
        <v>0</v>
      </c>
      <c r="Q93">
        <f>task3ForecastsPVandDemand_Run2!M106</f>
        <v>0</v>
      </c>
    </row>
    <row r="94" spans="1:17" x14ac:dyDescent="0.3">
      <c r="A94" t="str">
        <f>TEXT(task3ForecastsPVandDemand_Run2!C107,"YYYY-MM-DD HH:MM:SS")</f>
        <v>2019-12-19 22:00:00</v>
      </c>
      <c r="B94">
        <f>-task3ForecastsPVandDemand_Run2!G107</f>
        <v>0</v>
      </c>
      <c r="C94">
        <f t="shared" si="2"/>
        <v>3</v>
      </c>
      <c r="D94">
        <v>3</v>
      </c>
      <c r="E94" s="83">
        <f t="shared" si="3"/>
        <v>44267.428472222222</v>
      </c>
      <c r="F94">
        <f>task3ForecastsPVandDemand_Run2!B107</f>
        <v>2</v>
      </c>
      <c r="G94">
        <f>task3ForecastsPVandDemand_Run2!A107</f>
        <v>45</v>
      </c>
      <c r="H94">
        <f>task3ForecastsPVandDemand_Run2!D107</f>
        <v>3.1951848277725863</v>
      </c>
      <c r="I94">
        <f>task3ForecastsPVandDemand_Run2!E107</f>
        <v>3.1951848277725863</v>
      </c>
      <c r="J94">
        <f>task3ForecastsPVandDemand_Run2!F107</f>
        <v>2.5531649589538574E-4</v>
      </c>
      <c r="K94">
        <f>task3ForecastsPVandDemand_Run2!G107</f>
        <v>0</v>
      </c>
      <c r="L94">
        <f>task3ForecastsPVandDemand_Run2!H107</f>
        <v>0</v>
      </c>
      <c r="M94">
        <f>task3ForecastsPVandDemand_Run2!I107</f>
        <v>0</v>
      </c>
      <c r="N94">
        <f>task3ForecastsPVandDemand_Run2!J107</f>
        <v>0</v>
      </c>
      <c r="O94">
        <f>task3ForecastsPVandDemand_Run2!K107</f>
        <v>0</v>
      </c>
      <c r="P94">
        <f>task3ForecastsPVandDemand_Run2!L107</f>
        <v>0</v>
      </c>
      <c r="Q94">
        <f>task3ForecastsPVandDemand_Run2!M107</f>
        <v>0</v>
      </c>
    </row>
    <row r="95" spans="1:17" x14ac:dyDescent="0.3">
      <c r="A95" t="str">
        <f>TEXT(task3ForecastsPVandDemand_Run2!C108,"YYYY-MM-DD HH:MM:SS")</f>
        <v>2019-12-19 22:30:00</v>
      </c>
      <c r="B95">
        <f>-task3ForecastsPVandDemand_Run2!G108</f>
        <v>0</v>
      </c>
      <c r="C95">
        <f t="shared" si="2"/>
        <v>3</v>
      </c>
      <c r="D95">
        <v>3</v>
      </c>
      <c r="E95" s="83">
        <f t="shared" si="3"/>
        <v>44267.428472222222</v>
      </c>
      <c r="F95">
        <f>task3ForecastsPVandDemand_Run2!B108</f>
        <v>2</v>
      </c>
      <c r="G95">
        <f>task3ForecastsPVandDemand_Run2!A108</f>
        <v>46</v>
      </c>
      <c r="H95">
        <f>task3ForecastsPVandDemand_Run2!D108</f>
        <v>2.8365240968015706</v>
      </c>
      <c r="I95">
        <f>task3ForecastsPVandDemand_Run2!E108</f>
        <v>2.8365240968015706</v>
      </c>
      <c r="J95">
        <f>task3ForecastsPVandDemand_Run2!F108</f>
        <v>2.7838349342346191E-4</v>
      </c>
      <c r="K95">
        <f>task3ForecastsPVandDemand_Run2!G108</f>
        <v>0</v>
      </c>
      <c r="L95">
        <f>task3ForecastsPVandDemand_Run2!H108</f>
        <v>0</v>
      </c>
      <c r="M95">
        <f>task3ForecastsPVandDemand_Run2!I108</f>
        <v>0</v>
      </c>
      <c r="N95">
        <f>task3ForecastsPVandDemand_Run2!J108</f>
        <v>0</v>
      </c>
      <c r="O95">
        <f>task3ForecastsPVandDemand_Run2!K108</f>
        <v>0</v>
      </c>
      <c r="P95">
        <f>task3ForecastsPVandDemand_Run2!L108</f>
        <v>0</v>
      </c>
      <c r="Q95">
        <f>task3ForecastsPVandDemand_Run2!M108</f>
        <v>0</v>
      </c>
    </row>
    <row r="96" spans="1:17" x14ac:dyDescent="0.3">
      <c r="A96" t="str">
        <f>TEXT(task3ForecastsPVandDemand_Run2!C109,"YYYY-MM-DD HH:MM:SS")</f>
        <v>2019-12-19 23:00:00</v>
      </c>
      <c r="B96">
        <f>-task3ForecastsPVandDemand_Run2!G109</f>
        <v>0</v>
      </c>
      <c r="C96">
        <f t="shared" si="2"/>
        <v>3</v>
      </c>
      <c r="D96">
        <v>3</v>
      </c>
      <c r="E96" s="83">
        <f t="shared" si="3"/>
        <v>44267.428472222222</v>
      </c>
      <c r="F96">
        <f>task3ForecastsPVandDemand_Run2!B109</f>
        <v>2</v>
      </c>
      <c r="G96">
        <f>task3ForecastsPVandDemand_Run2!A109</f>
        <v>47</v>
      </c>
      <c r="H96">
        <f>task3ForecastsPVandDemand_Run2!D109</f>
        <v>2.542836071530417</v>
      </c>
      <c r="I96">
        <f>task3ForecastsPVandDemand_Run2!E109</f>
        <v>2.542836071530417</v>
      </c>
      <c r="J96">
        <f>task3ForecastsPVandDemand_Run2!F109</f>
        <v>3.1489133834838867E-4</v>
      </c>
      <c r="K96">
        <f>task3ForecastsPVandDemand_Run2!G109</f>
        <v>0</v>
      </c>
      <c r="L96">
        <f>task3ForecastsPVandDemand_Run2!H109</f>
        <v>0</v>
      </c>
      <c r="M96">
        <f>task3ForecastsPVandDemand_Run2!I109</f>
        <v>0</v>
      </c>
      <c r="N96">
        <f>task3ForecastsPVandDemand_Run2!J109</f>
        <v>0</v>
      </c>
      <c r="O96">
        <f>task3ForecastsPVandDemand_Run2!K109</f>
        <v>0</v>
      </c>
      <c r="P96">
        <f>task3ForecastsPVandDemand_Run2!L109</f>
        <v>0</v>
      </c>
      <c r="Q96">
        <f>task3ForecastsPVandDemand_Run2!M109</f>
        <v>0</v>
      </c>
    </row>
    <row r="97" spans="1:17" x14ac:dyDescent="0.3">
      <c r="A97" t="str">
        <f>TEXT(task3ForecastsPVandDemand_Run2!C110,"YYYY-MM-DD HH:MM:SS")</f>
        <v>2019-12-19 23:30:00</v>
      </c>
      <c r="B97">
        <f>-task3ForecastsPVandDemand_Run2!G110</f>
        <v>0</v>
      </c>
      <c r="C97">
        <f t="shared" si="2"/>
        <v>3</v>
      </c>
      <c r="D97">
        <v>3</v>
      </c>
      <c r="E97" s="83">
        <f t="shared" si="3"/>
        <v>44267.428472222222</v>
      </c>
      <c r="F97">
        <f>task3ForecastsPVandDemand_Run2!B110</f>
        <v>2</v>
      </c>
      <c r="G97">
        <f>task3ForecastsPVandDemand_Run2!A110</f>
        <v>48</v>
      </c>
      <c r="H97">
        <f>task3ForecastsPVandDemand_Run2!D110</f>
        <v>2.4301087345713452</v>
      </c>
      <c r="I97">
        <f>task3ForecastsPVandDemand_Run2!E110</f>
        <v>2.4301087345713452</v>
      </c>
      <c r="J97">
        <f>task3ForecastsPVandDemand_Run2!F110</f>
        <v>1.1476874351501465E-4</v>
      </c>
      <c r="K97">
        <f>task3ForecastsPVandDemand_Run2!G110</f>
        <v>0</v>
      </c>
      <c r="L97">
        <f>task3ForecastsPVandDemand_Run2!H110</f>
        <v>0</v>
      </c>
      <c r="M97">
        <f>task3ForecastsPVandDemand_Run2!I110</f>
        <v>0</v>
      </c>
      <c r="N97">
        <f>task3ForecastsPVandDemand_Run2!J110</f>
        <v>0</v>
      </c>
      <c r="O97">
        <f>task3ForecastsPVandDemand_Run2!K110</f>
        <v>0</v>
      </c>
      <c r="P97">
        <f>task3ForecastsPVandDemand_Run2!L110</f>
        <v>0</v>
      </c>
      <c r="Q97">
        <f>task3ForecastsPVandDemand_Run2!M110</f>
        <v>0</v>
      </c>
    </row>
    <row r="98" spans="1:17" x14ac:dyDescent="0.3">
      <c r="A98" t="str">
        <f>TEXT(task3ForecastsPVandDemand_Run2!C111,"YYYY-MM-DD HH:MM:SS")</f>
        <v>2019-12-20 00:00:00</v>
      </c>
      <c r="B98">
        <f>-task3ForecastsPVandDemand_Run2!G111</f>
        <v>-1.7532527446746827E-3</v>
      </c>
      <c r="C98">
        <f t="shared" si="2"/>
        <v>3</v>
      </c>
      <c r="D98">
        <v>3</v>
      </c>
      <c r="E98" s="83">
        <f t="shared" si="3"/>
        <v>44267.428472222222</v>
      </c>
      <c r="F98">
        <f>task3ForecastsPVandDemand_Run2!B111</f>
        <v>3</v>
      </c>
      <c r="G98">
        <f>task3ForecastsPVandDemand_Run2!A111</f>
        <v>1</v>
      </c>
      <c r="H98">
        <f>task3ForecastsPVandDemand_Run2!D111</f>
        <v>2.6009101974339233</v>
      </c>
      <c r="I98">
        <f>task3ForecastsPVandDemand_Run2!E111</f>
        <v>2.6026634501785981</v>
      </c>
      <c r="J98">
        <f>task3ForecastsPVandDemand_Run2!F111</f>
        <v>8.3488225936889648E-4</v>
      </c>
      <c r="K98">
        <f>task3ForecastsPVandDemand_Run2!G111</f>
        <v>1.7532527446746827E-3</v>
      </c>
      <c r="L98">
        <f>task3ForecastsPVandDemand_Run2!H111</f>
        <v>8.7662637233734133E-4</v>
      </c>
      <c r="M98">
        <f>task3ForecastsPVandDemand_Run2!I111</f>
        <v>0</v>
      </c>
      <c r="N98">
        <f>task3ForecastsPVandDemand_Run2!J111</f>
        <v>-1.7532527446746827E-3</v>
      </c>
      <c r="O98">
        <f>task3ForecastsPVandDemand_Run2!K111</f>
        <v>0</v>
      </c>
      <c r="P98">
        <f>task3ForecastsPVandDemand_Run2!L111</f>
        <v>-1.7532527446746827E-3</v>
      </c>
      <c r="Q98">
        <f>task3ForecastsPVandDemand_Run2!M111</f>
        <v>0</v>
      </c>
    </row>
    <row r="99" spans="1:17" x14ac:dyDescent="0.3">
      <c r="A99" t="str">
        <f>TEXT(task3ForecastsPVandDemand_Run2!C112,"YYYY-MM-DD HH:MM:SS")</f>
        <v>2019-12-20 00:30:00</v>
      </c>
      <c r="B99">
        <f>-task3ForecastsPVandDemand_Run2!G112</f>
        <v>-2.3197084665298462E-3</v>
      </c>
      <c r="C99">
        <f t="shared" si="2"/>
        <v>3</v>
      </c>
      <c r="D99">
        <v>3</v>
      </c>
      <c r="E99" s="83">
        <f t="shared" si="3"/>
        <v>44267.428472222222</v>
      </c>
      <c r="F99">
        <f>task3ForecastsPVandDemand_Run2!B112</f>
        <v>3</v>
      </c>
      <c r="G99">
        <f>task3ForecastsPVandDemand_Run2!A112</f>
        <v>2</v>
      </c>
      <c r="H99">
        <f>task3ForecastsPVandDemand_Run2!D112</f>
        <v>2.5342823540406685</v>
      </c>
      <c r="I99">
        <f>task3ForecastsPVandDemand_Run2!E112</f>
        <v>2.5366020625071983</v>
      </c>
      <c r="J99">
        <f>task3ForecastsPVandDemand_Run2!F112</f>
        <v>1.1046230792999268E-3</v>
      </c>
      <c r="K99">
        <f>task3ForecastsPVandDemand_Run2!G112</f>
        <v>2.3197084665298462E-3</v>
      </c>
      <c r="L99">
        <f>task3ForecastsPVandDemand_Run2!H112</f>
        <v>2.0364806056022643E-3</v>
      </c>
      <c r="M99">
        <f>task3ForecastsPVandDemand_Run2!I112</f>
        <v>0</v>
      </c>
      <c r="N99">
        <f>task3ForecastsPVandDemand_Run2!J112</f>
        <v>-2.3197084665298462E-3</v>
      </c>
      <c r="O99">
        <f>task3ForecastsPVandDemand_Run2!K112</f>
        <v>0</v>
      </c>
      <c r="P99">
        <f>task3ForecastsPVandDemand_Run2!L112</f>
        <v>-2.3197084665298462E-3</v>
      </c>
      <c r="Q99">
        <f>task3ForecastsPVandDemand_Run2!M112</f>
        <v>0</v>
      </c>
    </row>
    <row r="100" spans="1:17" x14ac:dyDescent="0.3">
      <c r="A100" t="str">
        <f>TEXT(task3ForecastsPVandDemand_Run2!C113,"YYYY-MM-DD HH:MM:SS")</f>
        <v>2019-12-20 01:00:00</v>
      </c>
      <c r="B100">
        <f>-task3ForecastsPVandDemand_Run2!G113</f>
        <v>0</v>
      </c>
      <c r="C100">
        <f t="shared" si="2"/>
        <v>3</v>
      </c>
      <c r="D100">
        <v>3</v>
      </c>
      <c r="E100" s="83">
        <f t="shared" si="3"/>
        <v>44267.428472222222</v>
      </c>
      <c r="F100">
        <f>task3ForecastsPVandDemand_Run2!B113</f>
        <v>3</v>
      </c>
      <c r="G100">
        <f>task3ForecastsPVandDemand_Run2!A113</f>
        <v>3</v>
      </c>
      <c r="H100">
        <f>task3ForecastsPVandDemand_Run2!D113</f>
        <v>2.3527377825786737</v>
      </c>
      <c r="I100">
        <f>task3ForecastsPVandDemand_Run2!E113</f>
        <v>2.3527377825786737</v>
      </c>
      <c r="J100">
        <f>task3ForecastsPVandDemand_Run2!F113</f>
        <v>0</v>
      </c>
      <c r="K100">
        <f>task3ForecastsPVandDemand_Run2!G113</f>
        <v>0</v>
      </c>
      <c r="L100">
        <f>task3ForecastsPVandDemand_Run2!H113</f>
        <v>2.0364806056022643E-3</v>
      </c>
      <c r="M100">
        <f>task3ForecastsPVandDemand_Run2!I113</f>
        <v>0</v>
      </c>
      <c r="N100">
        <f>task3ForecastsPVandDemand_Run2!J113</f>
        <v>0</v>
      </c>
      <c r="O100">
        <f>task3ForecastsPVandDemand_Run2!K113</f>
        <v>0</v>
      </c>
      <c r="P100">
        <f>task3ForecastsPVandDemand_Run2!L113</f>
        <v>0</v>
      </c>
      <c r="Q100">
        <f>task3ForecastsPVandDemand_Run2!M113</f>
        <v>0</v>
      </c>
    </row>
    <row r="101" spans="1:17" x14ac:dyDescent="0.3">
      <c r="A101" t="str">
        <f>TEXT(task3ForecastsPVandDemand_Run2!C114,"YYYY-MM-DD HH:MM:SS")</f>
        <v>2019-12-20 01:30:00</v>
      </c>
      <c r="B101">
        <f>-task3ForecastsPVandDemand_Run2!G114</f>
        <v>0</v>
      </c>
      <c r="C101">
        <f t="shared" si="2"/>
        <v>3</v>
      </c>
      <c r="D101">
        <v>3</v>
      </c>
      <c r="E101" s="83">
        <f t="shared" si="3"/>
        <v>44267.428472222222</v>
      </c>
      <c r="F101">
        <f>task3ForecastsPVandDemand_Run2!B114</f>
        <v>3</v>
      </c>
      <c r="G101">
        <f>task3ForecastsPVandDemand_Run2!A114</f>
        <v>4</v>
      </c>
      <c r="H101">
        <f>task3ForecastsPVandDemand_Run2!D114</f>
        <v>2.2974089280388568</v>
      </c>
      <c r="I101">
        <f>task3ForecastsPVandDemand_Run2!E114</f>
        <v>2.2974089280388568</v>
      </c>
      <c r="J101">
        <f>task3ForecastsPVandDemand_Run2!F114</f>
        <v>0</v>
      </c>
      <c r="K101">
        <f>task3ForecastsPVandDemand_Run2!G114</f>
        <v>0</v>
      </c>
      <c r="L101">
        <f>task3ForecastsPVandDemand_Run2!H114</f>
        <v>2.0364806056022643E-3</v>
      </c>
      <c r="M101">
        <f>task3ForecastsPVandDemand_Run2!I114</f>
        <v>0</v>
      </c>
      <c r="N101">
        <f>task3ForecastsPVandDemand_Run2!J114</f>
        <v>0</v>
      </c>
      <c r="O101">
        <f>task3ForecastsPVandDemand_Run2!K114</f>
        <v>0</v>
      </c>
      <c r="P101">
        <f>task3ForecastsPVandDemand_Run2!L114</f>
        <v>0</v>
      </c>
      <c r="Q101">
        <f>task3ForecastsPVandDemand_Run2!M114</f>
        <v>0</v>
      </c>
    </row>
    <row r="102" spans="1:17" x14ac:dyDescent="0.3">
      <c r="A102" t="str">
        <f>TEXT(task3ForecastsPVandDemand_Run2!C115,"YYYY-MM-DD HH:MM:SS")</f>
        <v>2019-12-20 02:00:00</v>
      </c>
      <c r="B102">
        <f>-task3ForecastsPVandDemand_Run2!G115</f>
        <v>0</v>
      </c>
      <c r="C102">
        <f t="shared" si="2"/>
        <v>3</v>
      </c>
      <c r="D102">
        <v>3</v>
      </c>
      <c r="E102" s="83">
        <f t="shared" si="3"/>
        <v>44267.428472222222</v>
      </c>
      <c r="F102">
        <f>task3ForecastsPVandDemand_Run2!B115</f>
        <v>3</v>
      </c>
      <c r="G102">
        <f>task3ForecastsPVandDemand_Run2!A115</f>
        <v>5</v>
      </c>
      <c r="H102">
        <f>task3ForecastsPVandDemand_Run2!D115</f>
        <v>2.2424541653362966</v>
      </c>
      <c r="I102">
        <f>task3ForecastsPVandDemand_Run2!E115</f>
        <v>2.2424541653362966</v>
      </c>
      <c r="J102">
        <f>task3ForecastsPVandDemand_Run2!F115</f>
        <v>0</v>
      </c>
      <c r="K102">
        <f>task3ForecastsPVandDemand_Run2!G115</f>
        <v>0</v>
      </c>
      <c r="L102">
        <f>task3ForecastsPVandDemand_Run2!H115</f>
        <v>2.0364806056022643E-3</v>
      </c>
      <c r="M102">
        <f>task3ForecastsPVandDemand_Run2!I115</f>
        <v>0</v>
      </c>
      <c r="N102">
        <f>task3ForecastsPVandDemand_Run2!J115</f>
        <v>0</v>
      </c>
      <c r="O102">
        <f>task3ForecastsPVandDemand_Run2!K115</f>
        <v>0</v>
      </c>
      <c r="P102">
        <f>task3ForecastsPVandDemand_Run2!L115</f>
        <v>0</v>
      </c>
      <c r="Q102">
        <f>task3ForecastsPVandDemand_Run2!M115</f>
        <v>0</v>
      </c>
    </row>
    <row r="103" spans="1:17" x14ac:dyDescent="0.3">
      <c r="A103" t="str">
        <f>TEXT(task3ForecastsPVandDemand_Run2!C116,"YYYY-MM-DD HH:MM:SS")</f>
        <v>2019-12-20 02:30:00</v>
      </c>
      <c r="B103">
        <f>-task3ForecastsPVandDemand_Run2!G116</f>
        <v>0</v>
      </c>
      <c r="C103">
        <f t="shared" si="2"/>
        <v>3</v>
      </c>
      <c r="D103">
        <v>3</v>
      </c>
      <c r="E103" s="83">
        <f t="shared" si="3"/>
        <v>44267.428472222222</v>
      </c>
      <c r="F103">
        <f>task3ForecastsPVandDemand_Run2!B116</f>
        <v>3</v>
      </c>
      <c r="G103">
        <f>task3ForecastsPVandDemand_Run2!A116</f>
        <v>6</v>
      </c>
      <c r="H103">
        <f>task3ForecastsPVandDemand_Run2!D116</f>
        <v>2.2045591879011028</v>
      </c>
      <c r="I103">
        <f>task3ForecastsPVandDemand_Run2!E116</f>
        <v>2.2045591879011028</v>
      </c>
      <c r="J103">
        <f>task3ForecastsPVandDemand_Run2!F116</f>
        <v>0</v>
      </c>
      <c r="K103">
        <f>task3ForecastsPVandDemand_Run2!G116</f>
        <v>0</v>
      </c>
      <c r="L103">
        <f>task3ForecastsPVandDemand_Run2!H116</f>
        <v>2.0364806056022643E-3</v>
      </c>
      <c r="M103">
        <f>task3ForecastsPVandDemand_Run2!I116</f>
        <v>0</v>
      </c>
      <c r="N103">
        <f>task3ForecastsPVandDemand_Run2!J116</f>
        <v>0</v>
      </c>
      <c r="O103">
        <f>task3ForecastsPVandDemand_Run2!K116</f>
        <v>0</v>
      </c>
      <c r="P103">
        <f>task3ForecastsPVandDemand_Run2!L116</f>
        <v>0</v>
      </c>
      <c r="Q103">
        <f>task3ForecastsPVandDemand_Run2!M116</f>
        <v>0</v>
      </c>
    </row>
    <row r="104" spans="1:17" x14ac:dyDescent="0.3">
      <c r="A104" t="str">
        <f>TEXT(task3ForecastsPVandDemand_Run2!C117,"YYYY-MM-DD HH:MM:SS")</f>
        <v>2019-12-20 03:00:00</v>
      </c>
      <c r="B104">
        <f>-task3ForecastsPVandDemand_Run2!G117</f>
        <v>0</v>
      </c>
      <c r="C104">
        <f t="shared" si="2"/>
        <v>3</v>
      </c>
      <c r="D104">
        <v>3</v>
      </c>
      <c r="E104" s="83">
        <f t="shared" si="3"/>
        <v>44267.428472222222</v>
      </c>
      <c r="F104">
        <f>task3ForecastsPVandDemand_Run2!B117</f>
        <v>3</v>
      </c>
      <c r="G104">
        <f>task3ForecastsPVandDemand_Run2!A117</f>
        <v>7</v>
      </c>
      <c r="H104">
        <f>task3ForecastsPVandDemand_Run2!D117</f>
        <v>2.1135117110735782</v>
      </c>
      <c r="I104">
        <f>task3ForecastsPVandDemand_Run2!E117</f>
        <v>2.1135117110735782</v>
      </c>
      <c r="J104">
        <f>task3ForecastsPVandDemand_Run2!F117</f>
        <v>6.6280364990234375E-5</v>
      </c>
      <c r="K104">
        <f>task3ForecastsPVandDemand_Run2!G117</f>
        <v>0</v>
      </c>
      <c r="L104">
        <f>task3ForecastsPVandDemand_Run2!H117</f>
        <v>2.0364806056022643E-3</v>
      </c>
      <c r="M104">
        <f>task3ForecastsPVandDemand_Run2!I117</f>
        <v>0</v>
      </c>
      <c r="N104">
        <f>task3ForecastsPVandDemand_Run2!J117</f>
        <v>0</v>
      </c>
      <c r="O104">
        <f>task3ForecastsPVandDemand_Run2!K117</f>
        <v>0</v>
      </c>
      <c r="P104">
        <f>task3ForecastsPVandDemand_Run2!L117</f>
        <v>0</v>
      </c>
      <c r="Q104">
        <f>task3ForecastsPVandDemand_Run2!M117</f>
        <v>0</v>
      </c>
    </row>
    <row r="105" spans="1:17" x14ac:dyDescent="0.3">
      <c r="A105" t="str">
        <f>TEXT(task3ForecastsPVandDemand_Run2!C118,"YYYY-MM-DD HH:MM:SS")</f>
        <v>2019-12-20 03:30:00</v>
      </c>
      <c r="B105">
        <f>-task3ForecastsPVandDemand_Run2!G118</f>
        <v>0</v>
      </c>
      <c r="C105">
        <f t="shared" si="2"/>
        <v>3</v>
      </c>
      <c r="D105">
        <v>3</v>
      </c>
      <c r="E105" s="83">
        <f t="shared" si="3"/>
        <v>44267.428472222222</v>
      </c>
      <c r="F105">
        <f>task3ForecastsPVandDemand_Run2!B118</f>
        <v>3</v>
      </c>
      <c r="G105">
        <f>task3ForecastsPVandDemand_Run2!A118</f>
        <v>8</v>
      </c>
      <c r="H105">
        <f>task3ForecastsPVandDemand_Run2!D118</f>
        <v>2.0762997990269407</v>
      </c>
      <c r="I105">
        <f>task3ForecastsPVandDemand_Run2!E118</f>
        <v>2.0762997990269407</v>
      </c>
      <c r="J105">
        <f>task3ForecastsPVandDemand_Run2!F118</f>
        <v>6.4522027969360352E-5</v>
      </c>
      <c r="K105">
        <f>task3ForecastsPVandDemand_Run2!G118</f>
        <v>0</v>
      </c>
      <c r="L105">
        <f>task3ForecastsPVandDemand_Run2!H118</f>
        <v>2.0364806056022643E-3</v>
      </c>
      <c r="M105">
        <f>task3ForecastsPVandDemand_Run2!I118</f>
        <v>0</v>
      </c>
      <c r="N105">
        <f>task3ForecastsPVandDemand_Run2!J118</f>
        <v>0</v>
      </c>
      <c r="O105">
        <f>task3ForecastsPVandDemand_Run2!K118</f>
        <v>0</v>
      </c>
      <c r="P105">
        <f>task3ForecastsPVandDemand_Run2!L118</f>
        <v>0</v>
      </c>
      <c r="Q105">
        <f>task3ForecastsPVandDemand_Run2!M118</f>
        <v>0</v>
      </c>
    </row>
    <row r="106" spans="1:17" x14ac:dyDescent="0.3">
      <c r="A106" t="str">
        <f>TEXT(task3ForecastsPVandDemand_Run2!C119,"YYYY-MM-DD HH:MM:SS")</f>
        <v>2019-12-20 04:00:00</v>
      </c>
      <c r="B106">
        <f>-task3ForecastsPVandDemand_Run2!G119</f>
        <v>0</v>
      </c>
      <c r="C106">
        <f t="shared" si="2"/>
        <v>3</v>
      </c>
      <c r="D106">
        <v>3</v>
      </c>
      <c r="E106" s="83">
        <f t="shared" si="3"/>
        <v>44267.428472222222</v>
      </c>
      <c r="F106">
        <f>task3ForecastsPVandDemand_Run2!B119</f>
        <v>3</v>
      </c>
      <c r="G106">
        <f>task3ForecastsPVandDemand_Run2!A119</f>
        <v>9</v>
      </c>
      <c r="H106">
        <f>task3ForecastsPVandDemand_Run2!D119</f>
        <v>2.0090847881961813</v>
      </c>
      <c r="I106">
        <f>task3ForecastsPVandDemand_Run2!E119</f>
        <v>2.0090847881961813</v>
      </c>
      <c r="J106">
        <f>task3ForecastsPVandDemand_Run2!F119</f>
        <v>0</v>
      </c>
      <c r="K106">
        <f>task3ForecastsPVandDemand_Run2!G119</f>
        <v>0</v>
      </c>
      <c r="L106">
        <f>task3ForecastsPVandDemand_Run2!H119</f>
        <v>2.0364806056022643E-3</v>
      </c>
      <c r="M106">
        <f>task3ForecastsPVandDemand_Run2!I119</f>
        <v>0</v>
      </c>
      <c r="N106">
        <f>task3ForecastsPVandDemand_Run2!J119</f>
        <v>0</v>
      </c>
      <c r="O106">
        <f>task3ForecastsPVandDemand_Run2!K119</f>
        <v>0</v>
      </c>
      <c r="P106">
        <f>task3ForecastsPVandDemand_Run2!L119</f>
        <v>0</v>
      </c>
      <c r="Q106">
        <f>task3ForecastsPVandDemand_Run2!M119</f>
        <v>0</v>
      </c>
    </row>
    <row r="107" spans="1:17" x14ac:dyDescent="0.3">
      <c r="A107" t="str">
        <f>TEXT(task3ForecastsPVandDemand_Run2!C120,"YYYY-MM-DD HH:MM:SS")</f>
        <v>2019-12-20 04:30:00</v>
      </c>
      <c r="B107">
        <f>-task3ForecastsPVandDemand_Run2!G120</f>
        <v>0</v>
      </c>
      <c r="C107">
        <f t="shared" si="2"/>
        <v>3</v>
      </c>
      <c r="D107">
        <v>3</v>
      </c>
      <c r="E107" s="83">
        <f t="shared" si="3"/>
        <v>44267.428472222222</v>
      </c>
      <c r="F107">
        <f>task3ForecastsPVandDemand_Run2!B120</f>
        <v>3</v>
      </c>
      <c r="G107">
        <f>task3ForecastsPVandDemand_Run2!A120</f>
        <v>10</v>
      </c>
      <c r="H107">
        <f>task3ForecastsPVandDemand_Run2!D120</f>
        <v>1.9930708231409184</v>
      </c>
      <c r="I107">
        <f>task3ForecastsPVandDemand_Run2!E120</f>
        <v>1.9930708231409184</v>
      </c>
      <c r="J107">
        <f>task3ForecastsPVandDemand_Run2!F120</f>
        <v>0</v>
      </c>
      <c r="K107">
        <f>task3ForecastsPVandDemand_Run2!G120</f>
        <v>0</v>
      </c>
      <c r="L107">
        <f>task3ForecastsPVandDemand_Run2!H120</f>
        <v>2.0364806056022643E-3</v>
      </c>
      <c r="M107">
        <f>task3ForecastsPVandDemand_Run2!I120</f>
        <v>0</v>
      </c>
      <c r="N107">
        <f>task3ForecastsPVandDemand_Run2!J120</f>
        <v>0</v>
      </c>
      <c r="O107">
        <f>task3ForecastsPVandDemand_Run2!K120</f>
        <v>0</v>
      </c>
      <c r="P107">
        <f>task3ForecastsPVandDemand_Run2!L120</f>
        <v>0</v>
      </c>
      <c r="Q107">
        <f>task3ForecastsPVandDemand_Run2!M120</f>
        <v>0</v>
      </c>
    </row>
    <row r="108" spans="1:17" x14ac:dyDescent="0.3">
      <c r="A108" t="str">
        <f>TEXT(task3ForecastsPVandDemand_Run2!C121,"YYYY-MM-DD HH:MM:SS")</f>
        <v>2019-12-20 05:00:00</v>
      </c>
      <c r="B108">
        <f>-task3ForecastsPVandDemand_Run2!G121</f>
        <v>-1.8232852220535279E-3</v>
      </c>
      <c r="C108">
        <f t="shared" si="2"/>
        <v>3</v>
      </c>
      <c r="D108">
        <v>3</v>
      </c>
      <c r="E108" s="83">
        <f t="shared" si="3"/>
        <v>44267.428472222222</v>
      </c>
      <c r="F108">
        <f>task3ForecastsPVandDemand_Run2!B121</f>
        <v>3</v>
      </c>
      <c r="G108">
        <f>task3ForecastsPVandDemand_Run2!A121</f>
        <v>11</v>
      </c>
      <c r="H108">
        <f>task3ForecastsPVandDemand_Run2!D121</f>
        <v>2.0681701287593608</v>
      </c>
      <c r="I108">
        <f>task3ForecastsPVandDemand_Run2!E121</f>
        <v>2.0699934139814142</v>
      </c>
      <c r="J108">
        <f>task3ForecastsPVandDemand_Run2!F121</f>
        <v>8.6823105812072754E-4</v>
      </c>
      <c r="K108">
        <f>task3ForecastsPVandDemand_Run2!G121</f>
        <v>1.8232852220535279E-3</v>
      </c>
      <c r="L108">
        <f>task3ForecastsPVandDemand_Run2!H121</f>
        <v>2.9481232166290285E-3</v>
      </c>
      <c r="M108">
        <f>task3ForecastsPVandDemand_Run2!I121</f>
        <v>0</v>
      </c>
      <c r="N108">
        <f>task3ForecastsPVandDemand_Run2!J121</f>
        <v>-1.8232852220535279E-3</v>
      </c>
      <c r="O108">
        <f>task3ForecastsPVandDemand_Run2!K121</f>
        <v>0</v>
      </c>
      <c r="P108">
        <f>task3ForecastsPVandDemand_Run2!L121</f>
        <v>-1.8232852220535279E-3</v>
      </c>
      <c r="Q108">
        <f>task3ForecastsPVandDemand_Run2!M121</f>
        <v>0</v>
      </c>
    </row>
    <row r="109" spans="1:17" x14ac:dyDescent="0.3">
      <c r="A109" t="str">
        <f>TEXT(task3ForecastsPVandDemand_Run2!C122,"YYYY-MM-DD HH:MM:SS")</f>
        <v>2019-12-20 05:30:00</v>
      </c>
      <c r="B109">
        <f>-task3ForecastsPVandDemand_Run2!G122</f>
        <v>-2.4062633514404298E-3</v>
      </c>
      <c r="C109">
        <f t="shared" si="2"/>
        <v>3</v>
      </c>
      <c r="D109">
        <v>3</v>
      </c>
      <c r="E109" s="83">
        <f t="shared" si="3"/>
        <v>44267.428472222222</v>
      </c>
      <c r="F109">
        <f>task3ForecastsPVandDemand_Run2!B122</f>
        <v>3</v>
      </c>
      <c r="G109">
        <f>task3ForecastsPVandDemand_Run2!A122</f>
        <v>12</v>
      </c>
      <c r="H109">
        <f>task3ForecastsPVandDemand_Run2!D122</f>
        <v>2.1827712852230201</v>
      </c>
      <c r="I109">
        <f>task3ForecastsPVandDemand_Run2!E122</f>
        <v>2.1851775485744604</v>
      </c>
      <c r="J109">
        <f>task3ForecastsPVandDemand_Run2!F122</f>
        <v>1.1458396911621094E-3</v>
      </c>
      <c r="K109">
        <f>task3ForecastsPVandDemand_Run2!G122</f>
        <v>2.4062633514404298E-3</v>
      </c>
      <c r="L109">
        <f>task3ForecastsPVandDemand_Run2!H122</f>
        <v>4.1512548923492432E-3</v>
      </c>
      <c r="M109">
        <f>task3ForecastsPVandDemand_Run2!I122</f>
        <v>0</v>
      </c>
      <c r="N109">
        <f>task3ForecastsPVandDemand_Run2!J122</f>
        <v>-2.4062633514404298E-3</v>
      </c>
      <c r="O109">
        <f>task3ForecastsPVandDemand_Run2!K122</f>
        <v>0</v>
      </c>
      <c r="P109">
        <f>task3ForecastsPVandDemand_Run2!L122</f>
        <v>-2.4062633514404298E-3</v>
      </c>
      <c r="Q109">
        <f>task3ForecastsPVandDemand_Run2!M122</f>
        <v>0</v>
      </c>
    </row>
    <row r="110" spans="1:17" x14ac:dyDescent="0.3">
      <c r="A110" t="str">
        <f>TEXT(task3ForecastsPVandDemand_Run2!C123,"YYYY-MM-DD HH:MM:SS")</f>
        <v>2019-12-20 06:00:00</v>
      </c>
      <c r="B110">
        <f>-task3ForecastsPVandDemand_Run2!G123</f>
        <v>-1.4126658439636232E-3</v>
      </c>
      <c r="C110">
        <f t="shared" si="2"/>
        <v>3</v>
      </c>
      <c r="D110">
        <v>3</v>
      </c>
      <c r="E110" s="83">
        <f t="shared" si="3"/>
        <v>44267.428472222222</v>
      </c>
      <c r="F110">
        <f>task3ForecastsPVandDemand_Run2!B123</f>
        <v>3</v>
      </c>
      <c r="G110">
        <f>task3ForecastsPVandDemand_Run2!A123</f>
        <v>13</v>
      </c>
      <c r="H110">
        <f>task3ForecastsPVandDemand_Run2!D123</f>
        <v>2.675283230582354</v>
      </c>
      <c r="I110">
        <f>task3ForecastsPVandDemand_Run2!E123</f>
        <v>2.6766958964263177</v>
      </c>
      <c r="J110">
        <f>task3ForecastsPVandDemand_Run2!F123</f>
        <v>6.7269802093505859E-4</v>
      </c>
      <c r="K110">
        <f>task3ForecastsPVandDemand_Run2!G123</f>
        <v>1.4126658439636232E-3</v>
      </c>
      <c r="L110">
        <f>task3ForecastsPVandDemand_Run2!H123</f>
        <v>4.8575878143310549E-3</v>
      </c>
      <c r="M110">
        <f>task3ForecastsPVandDemand_Run2!I123</f>
        <v>0</v>
      </c>
      <c r="N110">
        <f>task3ForecastsPVandDemand_Run2!J123</f>
        <v>-1.4126658439636232E-3</v>
      </c>
      <c r="O110">
        <f>task3ForecastsPVandDemand_Run2!K123</f>
        <v>0</v>
      </c>
      <c r="P110">
        <f>task3ForecastsPVandDemand_Run2!L123</f>
        <v>-1.4126658439636232E-3</v>
      </c>
      <c r="Q110">
        <f>task3ForecastsPVandDemand_Run2!M123</f>
        <v>0</v>
      </c>
    </row>
    <row r="111" spans="1:17" x14ac:dyDescent="0.3">
      <c r="A111" t="str">
        <f>TEXT(task3ForecastsPVandDemand_Run2!C124,"YYYY-MM-DD HH:MM:SS")</f>
        <v>2019-12-20 06:30:00</v>
      </c>
      <c r="B111">
        <f>-task3ForecastsPVandDemand_Run2!G124</f>
        <v>-1.1908650398254395E-3</v>
      </c>
      <c r="C111">
        <f t="shared" si="2"/>
        <v>3</v>
      </c>
      <c r="D111">
        <v>3</v>
      </c>
      <c r="E111" s="83">
        <f t="shared" si="3"/>
        <v>44267.428472222222</v>
      </c>
      <c r="F111">
        <f>task3ForecastsPVandDemand_Run2!B124</f>
        <v>3</v>
      </c>
      <c r="G111">
        <f>task3ForecastsPVandDemand_Run2!A124</f>
        <v>14</v>
      </c>
      <c r="H111">
        <f>task3ForecastsPVandDemand_Run2!D124</f>
        <v>3.0737348931072939</v>
      </c>
      <c r="I111">
        <f>task3ForecastsPVandDemand_Run2!E124</f>
        <v>3.0749257581471192</v>
      </c>
      <c r="J111">
        <f>task3ForecastsPVandDemand_Run2!F124</f>
        <v>5.6707859039306641E-4</v>
      </c>
      <c r="K111">
        <f>task3ForecastsPVandDemand_Run2!G124</f>
        <v>1.1908650398254395E-3</v>
      </c>
      <c r="L111">
        <f>task3ForecastsPVandDemand_Run2!H124</f>
        <v>5.4530203342437744E-3</v>
      </c>
      <c r="M111">
        <f>task3ForecastsPVandDemand_Run2!I124</f>
        <v>0</v>
      </c>
      <c r="N111">
        <f>task3ForecastsPVandDemand_Run2!J124</f>
        <v>-1.1908650398254395E-3</v>
      </c>
      <c r="O111">
        <f>task3ForecastsPVandDemand_Run2!K124</f>
        <v>0</v>
      </c>
      <c r="P111">
        <f>task3ForecastsPVandDemand_Run2!L124</f>
        <v>-1.1908650398254395E-3</v>
      </c>
      <c r="Q111">
        <f>task3ForecastsPVandDemand_Run2!M124</f>
        <v>0</v>
      </c>
    </row>
    <row r="112" spans="1:17" x14ac:dyDescent="0.3">
      <c r="A112" t="str">
        <f>TEXT(task3ForecastsPVandDemand_Run2!C125,"YYYY-MM-DD HH:MM:SS")</f>
        <v>2019-12-20 07:00:00</v>
      </c>
      <c r="B112">
        <f>-task3ForecastsPVandDemand_Run2!G125</f>
        <v>0</v>
      </c>
      <c r="C112">
        <f t="shared" si="2"/>
        <v>3</v>
      </c>
      <c r="D112">
        <v>3</v>
      </c>
      <c r="E112" s="83">
        <f t="shared" si="3"/>
        <v>44267.428472222222</v>
      </c>
      <c r="F112">
        <f>task3ForecastsPVandDemand_Run2!B125</f>
        <v>3</v>
      </c>
      <c r="G112">
        <f>task3ForecastsPVandDemand_Run2!A125</f>
        <v>15</v>
      </c>
      <c r="H112">
        <f>task3ForecastsPVandDemand_Run2!D125</f>
        <v>3.4207478991313396</v>
      </c>
      <c r="I112">
        <f>task3ForecastsPVandDemand_Run2!E125</f>
        <v>3.4207478991313396</v>
      </c>
      <c r="J112">
        <f>task3ForecastsPVandDemand_Run2!F125</f>
        <v>0</v>
      </c>
      <c r="K112">
        <f>task3ForecastsPVandDemand_Run2!G125</f>
        <v>0</v>
      </c>
      <c r="L112">
        <f>task3ForecastsPVandDemand_Run2!H125</f>
        <v>5.4530203342437744E-3</v>
      </c>
      <c r="M112">
        <f>task3ForecastsPVandDemand_Run2!I125</f>
        <v>0</v>
      </c>
      <c r="N112">
        <f>task3ForecastsPVandDemand_Run2!J125</f>
        <v>0</v>
      </c>
      <c r="O112">
        <f>task3ForecastsPVandDemand_Run2!K125</f>
        <v>0</v>
      </c>
      <c r="P112">
        <f>task3ForecastsPVandDemand_Run2!L125</f>
        <v>0</v>
      </c>
      <c r="Q112">
        <f>task3ForecastsPVandDemand_Run2!M125</f>
        <v>0</v>
      </c>
    </row>
    <row r="113" spans="1:17" x14ac:dyDescent="0.3">
      <c r="A113" t="str">
        <f>TEXT(task3ForecastsPVandDemand_Run2!C126,"YYYY-MM-DD HH:MM:SS")</f>
        <v>2019-12-20 07:30:00</v>
      </c>
      <c r="B113">
        <f>-task3ForecastsPVandDemand_Run2!G126</f>
        <v>-9.6718668937683105E-3</v>
      </c>
      <c r="C113">
        <f t="shared" si="2"/>
        <v>3</v>
      </c>
      <c r="D113">
        <v>3</v>
      </c>
      <c r="E113" s="83">
        <f t="shared" si="3"/>
        <v>44267.428472222222</v>
      </c>
      <c r="F113">
        <f>task3ForecastsPVandDemand_Run2!B126</f>
        <v>3</v>
      </c>
      <c r="G113">
        <f>task3ForecastsPVandDemand_Run2!A126</f>
        <v>16</v>
      </c>
      <c r="H113">
        <f>task3ForecastsPVandDemand_Run2!D126</f>
        <v>3.7320748647129589</v>
      </c>
      <c r="I113">
        <f>task3ForecastsPVandDemand_Run2!E126</f>
        <v>3.7417467316067272</v>
      </c>
      <c r="J113">
        <f>task3ForecastsPVandDemand_Run2!F126</f>
        <v>4.6056509017944336E-3</v>
      </c>
      <c r="K113">
        <f>task3ForecastsPVandDemand_Run2!G126</f>
        <v>9.6718668937683105E-3</v>
      </c>
      <c r="L113">
        <f>task3ForecastsPVandDemand_Run2!H126</f>
        <v>1.028895378112793E-2</v>
      </c>
      <c r="M113">
        <f>task3ForecastsPVandDemand_Run2!I126</f>
        <v>0</v>
      </c>
      <c r="N113">
        <f>task3ForecastsPVandDemand_Run2!J126</f>
        <v>-9.6718668937683105E-3</v>
      </c>
      <c r="O113">
        <f>task3ForecastsPVandDemand_Run2!K126</f>
        <v>0</v>
      </c>
      <c r="P113">
        <f>task3ForecastsPVandDemand_Run2!L126</f>
        <v>-9.6718668937683105E-3</v>
      </c>
      <c r="Q113">
        <f>task3ForecastsPVandDemand_Run2!M126</f>
        <v>0</v>
      </c>
    </row>
    <row r="114" spans="1:17" x14ac:dyDescent="0.3">
      <c r="A114" t="str">
        <f>TEXT(task3ForecastsPVandDemand_Run2!C127,"YYYY-MM-DD HH:MM:SS")</f>
        <v>2019-12-20 08:00:00</v>
      </c>
      <c r="B114">
        <f>-task3ForecastsPVandDemand_Run2!G127</f>
        <v>-1.8196552991867065E-3</v>
      </c>
      <c r="C114">
        <f t="shared" si="2"/>
        <v>3</v>
      </c>
      <c r="D114">
        <v>3</v>
      </c>
      <c r="E114" s="83">
        <f t="shared" si="3"/>
        <v>44267.428472222222</v>
      </c>
      <c r="F114">
        <f>task3ForecastsPVandDemand_Run2!B127</f>
        <v>3</v>
      </c>
      <c r="G114">
        <f>task3ForecastsPVandDemand_Run2!A127</f>
        <v>17</v>
      </c>
      <c r="H114">
        <f>task3ForecastsPVandDemand_Run2!D127</f>
        <v>3.8150165394319653</v>
      </c>
      <c r="I114">
        <f>task3ForecastsPVandDemand_Run2!E127</f>
        <v>3.816836194731152</v>
      </c>
      <c r="J114">
        <f>task3ForecastsPVandDemand_Run2!F127</f>
        <v>8.6650252342224121E-4</v>
      </c>
      <c r="K114">
        <f>task3ForecastsPVandDemand_Run2!G127</f>
        <v>1.8196552991867065E-3</v>
      </c>
      <c r="L114">
        <f>task3ForecastsPVandDemand_Run2!H127</f>
        <v>1.1198781430721283E-2</v>
      </c>
      <c r="M114">
        <f>task3ForecastsPVandDemand_Run2!I127</f>
        <v>0</v>
      </c>
      <c r="N114">
        <f>task3ForecastsPVandDemand_Run2!J127</f>
        <v>-1.8196552991867065E-3</v>
      </c>
      <c r="O114">
        <f>task3ForecastsPVandDemand_Run2!K127</f>
        <v>0</v>
      </c>
      <c r="P114">
        <f>task3ForecastsPVandDemand_Run2!L127</f>
        <v>-1.8196552991867065E-3</v>
      </c>
      <c r="Q114">
        <f>task3ForecastsPVandDemand_Run2!M127</f>
        <v>0</v>
      </c>
    </row>
    <row r="115" spans="1:17" x14ac:dyDescent="0.3">
      <c r="A115" t="str">
        <f>TEXT(task3ForecastsPVandDemand_Run2!C128,"YYYY-MM-DD HH:MM:SS")</f>
        <v>2019-12-20 08:30:00</v>
      </c>
      <c r="B115">
        <f>-task3ForecastsPVandDemand_Run2!G128</f>
        <v>-0.10749891400337219</v>
      </c>
      <c r="C115">
        <f t="shared" si="2"/>
        <v>3</v>
      </c>
      <c r="D115">
        <v>3</v>
      </c>
      <c r="E115" s="83">
        <f t="shared" si="3"/>
        <v>44267.428472222222</v>
      </c>
      <c r="F115">
        <f>task3ForecastsPVandDemand_Run2!B128</f>
        <v>3</v>
      </c>
      <c r="G115">
        <f>task3ForecastsPVandDemand_Run2!A128</f>
        <v>18</v>
      </c>
      <c r="H115">
        <f>task3ForecastsPVandDemand_Run2!D128</f>
        <v>3.8451889111274249</v>
      </c>
      <c r="I115">
        <f>task3ForecastsPVandDemand_Run2!E128</f>
        <v>3.9526878251307971</v>
      </c>
      <c r="J115">
        <f>task3ForecastsPVandDemand_Run2!F128</f>
        <v>5.1189959049224854E-2</v>
      </c>
      <c r="K115">
        <f>task3ForecastsPVandDemand_Run2!G128</f>
        <v>0.10749891400337219</v>
      </c>
      <c r="L115">
        <f>task3ForecastsPVandDemand_Run2!H128</f>
        <v>6.4948238432407379E-2</v>
      </c>
      <c r="M115">
        <f>task3ForecastsPVandDemand_Run2!I128</f>
        <v>0</v>
      </c>
      <c r="N115">
        <f>task3ForecastsPVandDemand_Run2!J128</f>
        <v>-0.10749891400337219</v>
      </c>
      <c r="O115">
        <f>task3ForecastsPVandDemand_Run2!K128</f>
        <v>0</v>
      </c>
      <c r="P115">
        <f>task3ForecastsPVandDemand_Run2!L128</f>
        <v>-0.10749891400337219</v>
      </c>
      <c r="Q115">
        <f>task3ForecastsPVandDemand_Run2!M128</f>
        <v>0</v>
      </c>
    </row>
    <row r="116" spans="1:17" x14ac:dyDescent="0.3">
      <c r="A116" t="str">
        <f>TEXT(task3ForecastsPVandDemand_Run2!C129,"YYYY-MM-DD HH:MM:SS")</f>
        <v>2019-12-20 09:00:00</v>
      </c>
      <c r="B116">
        <f>-task3ForecastsPVandDemand_Run2!G129</f>
        <v>-0.50459074591440178</v>
      </c>
      <c r="C116">
        <f t="shared" si="2"/>
        <v>3</v>
      </c>
      <c r="D116">
        <v>3</v>
      </c>
      <c r="E116" s="83">
        <f t="shared" si="3"/>
        <v>44267.428472222222</v>
      </c>
      <c r="F116">
        <f>task3ForecastsPVandDemand_Run2!B129</f>
        <v>3</v>
      </c>
      <c r="G116">
        <f>task3ForecastsPVandDemand_Run2!A129</f>
        <v>19</v>
      </c>
      <c r="H116">
        <f>task3ForecastsPVandDemand_Run2!D129</f>
        <v>3.8972631313929091</v>
      </c>
      <c r="I116">
        <f>task3ForecastsPVandDemand_Run2!E129</f>
        <v>4.4018538773073113</v>
      </c>
      <c r="J116">
        <f>task3ForecastsPVandDemand_Run2!F129</f>
        <v>0.24028130757828653</v>
      </c>
      <c r="K116">
        <f>task3ForecastsPVandDemand_Run2!G129</f>
        <v>0.50459074591440178</v>
      </c>
      <c r="L116">
        <f>task3ForecastsPVandDemand_Run2!H129</f>
        <v>0.31724361138960827</v>
      </c>
      <c r="M116">
        <f>task3ForecastsPVandDemand_Run2!I129</f>
        <v>0</v>
      </c>
      <c r="N116">
        <f>task3ForecastsPVandDemand_Run2!J129</f>
        <v>-0.50459074591440178</v>
      </c>
      <c r="O116">
        <f>task3ForecastsPVandDemand_Run2!K129</f>
        <v>0</v>
      </c>
      <c r="P116">
        <f>task3ForecastsPVandDemand_Run2!L129</f>
        <v>-0.50459074591440178</v>
      </c>
      <c r="Q116">
        <f>task3ForecastsPVandDemand_Run2!M129</f>
        <v>0</v>
      </c>
    </row>
    <row r="117" spans="1:17" x14ac:dyDescent="0.3">
      <c r="A117" t="str">
        <f>TEXT(task3ForecastsPVandDemand_Run2!C130,"YYYY-MM-DD HH:MM:SS")</f>
        <v>2019-12-20 09:30:00</v>
      </c>
      <c r="B117">
        <f>-task3ForecastsPVandDemand_Run2!G130</f>
        <v>-0.68300884859136046</v>
      </c>
      <c r="C117">
        <f t="shared" si="2"/>
        <v>3</v>
      </c>
      <c r="D117">
        <v>3</v>
      </c>
      <c r="E117" s="83">
        <f t="shared" si="3"/>
        <v>44267.428472222222</v>
      </c>
      <c r="F117">
        <f>task3ForecastsPVandDemand_Run2!B130</f>
        <v>3</v>
      </c>
      <c r="G117">
        <f>task3ForecastsPVandDemand_Run2!A130</f>
        <v>20</v>
      </c>
      <c r="H117">
        <f>task3ForecastsPVandDemand_Run2!D130</f>
        <v>3.8958366039860723</v>
      </c>
      <c r="I117">
        <f>task3ForecastsPVandDemand_Run2!E130</f>
        <v>4.5788454525774327</v>
      </c>
      <c r="J117">
        <f>task3ForecastsPVandDemand_Run2!F130</f>
        <v>0.32524230885302879</v>
      </c>
      <c r="K117">
        <f>task3ForecastsPVandDemand_Run2!G130</f>
        <v>0.68300884859136046</v>
      </c>
      <c r="L117">
        <f>task3ForecastsPVandDemand_Run2!H130</f>
        <v>0.6587480356852885</v>
      </c>
      <c r="M117">
        <f>task3ForecastsPVandDemand_Run2!I130</f>
        <v>0</v>
      </c>
      <c r="N117">
        <f>task3ForecastsPVandDemand_Run2!J130</f>
        <v>-0.68300884859136046</v>
      </c>
      <c r="O117">
        <f>task3ForecastsPVandDemand_Run2!K130</f>
        <v>0</v>
      </c>
      <c r="P117">
        <f>task3ForecastsPVandDemand_Run2!L130</f>
        <v>-0.68300884859136046</v>
      </c>
      <c r="Q117">
        <f>task3ForecastsPVandDemand_Run2!M130</f>
        <v>0</v>
      </c>
    </row>
    <row r="118" spans="1:17" x14ac:dyDescent="0.3">
      <c r="A118" t="str">
        <f>TEXT(task3ForecastsPVandDemand_Run2!C131,"YYYY-MM-DD HH:MM:SS")</f>
        <v>2019-12-20 10:00:00</v>
      </c>
      <c r="B118">
        <f>-task3ForecastsPVandDemand_Run2!G131</f>
        <v>-0.78462510108947758</v>
      </c>
      <c r="C118">
        <f t="shared" si="2"/>
        <v>3</v>
      </c>
      <c r="D118">
        <v>3</v>
      </c>
      <c r="E118" s="83">
        <f t="shared" si="3"/>
        <v>44267.428472222222</v>
      </c>
      <c r="F118">
        <f>task3ForecastsPVandDemand_Run2!B131</f>
        <v>3</v>
      </c>
      <c r="G118">
        <f>task3ForecastsPVandDemand_Run2!A131</f>
        <v>21</v>
      </c>
      <c r="H118">
        <f>task3ForecastsPVandDemand_Run2!D131</f>
        <v>3.8944813915126075</v>
      </c>
      <c r="I118">
        <f>task3ForecastsPVandDemand_Run2!E131</f>
        <v>4.6791064926020853</v>
      </c>
      <c r="J118">
        <f>task3ForecastsPVandDemand_Run2!F131</f>
        <v>0.37363100051879883</v>
      </c>
      <c r="K118">
        <f>task3ForecastsPVandDemand_Run2!G131</f>
        <v>0.78462510108947758</v>
      </c>
      <c r="L118">
        <f>task3ForecastsPVandDemand_Run2!H131</f>
        <v>1.0510605862300273</v>
      </c>
      <c r="M118">
        <f>task3ForecastsPVandDemand_Run2!I131</f>
        <v>0</v>
      </c>
      <c r="N118">
        <f>task3ForecastsPVandDemand_Run2!J131</f>
        <v>-0.78462510108947758</v>
      </c>
      <c r="O118">
        <f>task3ForecastsPVandDemand_Run2!K131</f>
        <v>0</v>
      </c>
      <c r="P118">
        <f>task3ForecastsPVandDemand_Run2!L131</f>
        <v>-0.78462510108947758</v>
      </c>
      <c r="Q118">
        <f>task3ForecastsPVandDemand_Run2!M131</f>
        <v>0</v>
      </c>
    </row>
    <row r="119" spans="1:17" x14ac:dyDescent="0.3">
      <c r="A119" t="str">
        <f>TEXT(task3ForecastsPVandDemand_Run2!C132,"YYYY-MM-DD HH:MM:SS")</f>
        <v>2019-12-20 10:30:00</v>
      </c>
      <c r="B119">
        <f>-task3ForecastsPVandDemand_Run2!G132</f>
        <v>-0.88506437838077545</v>
      </c>
      <c r="C119">
        <f t="shared" si="2"/>
        <v>3</v>
      </c>
      <c r="D119">
        <v>3</v>
      </c>
      <c r="E119" s="83">
        <f t="shared" si="3"/>
        <v>44267.428472222222</v>
      </c>
      <c r="F119">
        <f>task3ForecastsPVandDemand_Run2!B132</f>
        <v>3</v>
      </c>
      <c r="G119">
        <f>task3ForecastsPVandDemand_Run2!A132</f>
        <v>22</v>
      </c>
      <c r="H119">
        <f>task3ForecastsPVandDemand_Run2!D132</f>
        <v>3.8526524655029375</v>
      </c>
      <c r="I119">
        <f>task3ForecastsPVandDemand_Run2!E132</f>
        <v>4.7377168438837129</v>
      </c>
      <c r="J119">
        <f>task3ForecastsPVandDemand_Run2!F132</f>
        <v>0.42145922780036926</v>
      </c>
      <c r="K119">
        <f>task3ForecastsPVandDemand_Run2!G132</f>
        <v>0.88506437838077545</v>
      </c>
      <c r="L119">
        <f>task3ForecastsPVandDemand_Run2!H132</f>
        <v>1.493592775420415</v>
      </c>
      <c r="M119">
        <f>task3ForecastsPVandDemand_Run2!I132</f>
        <v>0</v>
      </c>
      <c r="N119">
        <f>task3ForecastsPVandDemand_Run2!J132</f>
        <v>-0.88506437838077545</v>
      </c>
      <c r="O119">
        <f>task3ForecastsPVandDemand_Run2!K132</f>
        <v>0</v>
      </c>
      <c r="P119">
        <f>task3ForecastsPVandDemand_Run2!L132</f>
        <v>-0.88506437838077545</v>
      </c>
      <c r="Q119">
        <f>task3ForecastsPVandDemand_Run2!M132</f>
        <v>0</v>
      </c>
    </row>
    <row r="120" spans="1:17" x14ac:dyDescent="0.3">
      <c r="A120" t="str">
        <f>TEXT(task3ForecastsPVandDemand_Run2!C133,"YYYY-MM-DD HH:MM:SS")</f>
        <v>2019-12-20 11:00:00</v>
      </c>
      <c r="B120">
        <f>-task3ForecastsPVandDemand_Run2!G133</f>
        <v>-0.76849239160877614</v>
      </c>
      <c r="C120">
        <f t="shared" si="2"/>
        <v>3</v>
      </c>
      <c r="D120">
        <v>3</v>
      </c>
      <c r="E120" s="83">
        <f t="shared" si="3"/>
        <v>44267.428472222222</v>
      </c>
      <c r="F120">
        <f>task3ForecastsPVandDemand_Run2!B133</f>
        <v>3</v>
      </c>
      <c r="G120">
        <f>task3ForecastsPVandDemand_Run2!A133</f>
        <v>23</v>
      </c>
      <c r="H120">
        <f>task3ForecastsPVandDemand_Run2!D133</f>
        <v>3.8292010389784874</v>
      </c>
      <c r="I120">
        <f>task3ForecastsPVandDemand_Run2!E133</f>
        <v>4.5976934305872632</v>
      </c>
      <c r="J120">
        <f>task3ForecastsPVandDemand_Run2!F133</f>
        <v>0.36594875790894099</v>
      </c>
      <c r="K120">
        <f>task3ForecastsPVandDemand_Run2!G133</f>
        <v>0.76849239160877614</v>
      </c>
      <c r="L120">
        <f>task3ForecastsPVandDemand_Run2!H133</f>
        <v>1.8778389712248031</v>
      </c>
      <c r="M120">
        <f>task3ForecastsPVandDemand_Run2!I133</f>
        <v>0</v>
      </c>
      <c r="N120">
        <f>task3ForecastsPVandDemand_Run2!J133</f>
        <v>-0.76849239160877614</v>
      </c>
      <c r="O120">
        <f>task3ForecastsPVandDemand_Run2!K133</f>
        <v>0</v>
      </c>
      <c r="P120">
        <f>task3ForecastsPVandDemand_Run2!L133</f>
        <v>-0.76849239160877614</v>
      </c>
      <c r="Q120">
        <f>task3ForecastsPVandDemand_Run2!M133</f>
        <v>0</v>
      </c>
    </row>
    <row r="121" spans="1:17" x14ac:dyDescent="0.3">
      <c r="A121" t="str">
        <f>TEXT(task3ForecastsPVandDemand_Run2!C134,"YYYY-MM-DD HH:MM:SS")</f>
        <v>2019-12-20 11:30:00</v>
      </c>
      <c r="B121">
        <f>-task3ForecastsPVandDemand_Run2!G134</f>
        <v>-0.8001972198486329</v>
      </c>
      <c r="C121">
        <f t="shared" si="2"/>
        <v>3</v>
      </c>
      <c r="D121">
        <v>3</v>
      </c>
      <c r="E121" s="83">
        <f t="shared" si="3"/>
        <v>44267.428472222222</v>
      </c>
      <c r="F121">
        <f>task3ForecastsPVandDemand_Run2!B134</f>
        <v>3</v>
      </c>
      <c r="G121">
        <f>task3ForecastsPVandDemand_Run2!A134</f>
        <v>24</v>
      </c>
      <c r="H121">
        <f>task3ForecastsPVandDemand_Run2!D134</f>
        <v>3.7960478259745445</v>
      </c>
      <c r="I121">
        <f>task3ForecastsPVandDemand_Run2!E134</f>
        <v>4.5962450458231778</v>
      </c>
      <c r="J121">
        <f>task3ForecastsPVandDemand_Run2!F134</f>
        <v>0.38104629516601563</v>
      </c>
      <c r="K121">
        <f>task3ForecastsPVandDemand_Run2!G134</f>
        <v>0.8001972198486329</v>
      </c>
      <c r="L121">
        <f>task3ForecastsPVandDemand_Run2!H134</f>
        <v>2.2779375811491196</v>
      </c>
      <c r="M121">
        <f>task3ForecastsPVandDemand_Run2!I134</f>
        <v>0</v>
      </c>
      <c r="N121">
        <f>task3ForecastsPVandDemand_Run2!J134</f>
        <v>-0.8001972198486329</v>
      </c>
      <c r="O121">
        <f>task3ForecastsPVandDemand_Run2!K134</f>
        <v>0</v>
      </c>
      <c r="P121">
        <f>task3ForecastsPVandDemand_Run2!L134</f>
        <v>-0.8001972198486329</v>
      </c>
      <c r="Q121">
        <f>task3ForecastsPVandDemand_Run2!M134</f>
        <v>0</v>
      </c>
    </row>
    <row r="122" spans="1:17" x14ac:dyDescent="0.3">
      <c r="A122" t="str">
        <f>TEXT(task3ForecastsPVandDemand_Run2!C135,"YYYY-MM-DD HH:MM:SS")</f>
        <v>2019-12-20 12:00:00</v>
      </c>
      <c r="B122">
        <f>-task3ForecastsPVandDemand_Run2!G135</f>
        <v>-1.0330348754748695</v>
      </c>
      <c r="C122">
        <f t="shared" si="2"/>
        <v>3</v>
      </c>
      <c r="D122">
        <v>3</v>
      </c>
      <c r="E122" s="83">
        <f t="shared" si="3"/>
        <v>44267.428472222222</v>
      </c>
      <c r="F122">
        <f>task3ForecastsPVandDemand_Run2!B135</f>
        <v>3</v>
      </c>
      <c r="G122">
        <f>task3ForecastsPVandDemand_Run2!A135</f>
        <v>25</v>
      </c>
      <c r="H122">
        <f>task3ForecastsPVandDemand_Run2!D135</f>
        <v>3.7918786146100176</v>
      </c>
      <c r="I122">
        <f>task3ForecastsPVandDemand_Run2!E135</f>
        <v>4.8249134900848869</v>
      </c>
      <c r="J122">
        <f>task3ForecastsPVandDemand_Run2!F135</f>
        <v>0.49192136927374741</v>
      </c>
      <c r="K122">
        <f>task3ForecastsPVandDemand_Run2!G135</f>
        <v>1.0330348754748695</v>
      </c>
      <c r="L122">
        <f>task3ForecastsPVandDemand_Run2!H135</f>
        <v>2.7944550188865542</v>
      </c>
      <c r="M122">
        <f>task3ForecastsPVandDemand_Run2!I135</f>
        <v>0</v>
      </c>
      <c r="N122">
        <f>task3ForecastsPVandDemand_Run2!J135</f>
        <v>-1.0330348754748695</v>
      </c>
      <c r="O122">
        <f>task3ForecastsPVandDemand_Run2!K135</f>
        <v>0</v>
      </c>
      <c r="P122">
        <f>task3ForecastsPVandDemand_Run2!L135</f>
        <v>-1.0330348754748695</v>
      </c>
      <c r="Q122">
        <f>task3ForecastsPVandDemand_Run2!M135</f>
        <v>0</v>
      </c>
    </row>
    <row r="123" spans="1:17" x14ac:dyDescent="0.3">
      <c r="A123" t="str">
        <f>TEXT(task3ForecastsPVandDemand_Run2!C136,"YYYY-MM-DD HH:MM:SS")</f>
        <v>2019-12-20 12:30:00</v>
      </c>
      <c r="B123">
        <f>-task3ForecastsPVandDemand_Run2!G136</f>
        <v>-1.0003847122192384</v>
      </c>
      <c r="C123">
        <f t="shared" si="2"/>
        <v>3</v>
      </c>
      <c r="D123">
        <v>3</v>
      </c>
      <c r="E123" s="83">
        <f t="shared" si="3"/>
        <v>44267.428472222222</v>
      </c>
      <c r="F123">
        <f>task3ForecastsPVandDemand_Run2!B136</f>
        <v>3</v>
      </c>
      <c r="G123">
        <f>task3ForecastsPVandDemand_Run2!A136</f>
        <v>26</v>
      </c>
      <c r="H123">
        <f>task3ForecastsPVandDemand_Run2!D136</f>
        <v>3.7574253467917078</v>
      </c>
      <c r="I123">
        <f>task3ForecastsPVandDemand_Run2!E136</f>
        <v>4.7578100590109464</v>
      </c>
      <c r="J123">
        <f>task3ForecastsPVandDemand_Run2!F136</f>
        <v>0.47637367248535156</v>
      </c>
      <c r="K123">
        <f>task3ForecastsPVandDemand_Run2!G136</f>
        <v>1.0003847122192384</v>
      </c>
      <c r="L123">
        <f>task3ForecastsPVandDemand_Run2!H136</f>
        <v>3.2946473749961735</v>
      </c>
      <c r="M123">
        <f>task3ForecastsPVandDemand_Run2!I136</f>
        <v>0</v>
      </c>
      <c r="N123">
        <f>task3ForecastsPVandDemand_Run2!J136</f>
        <v>-1.0003847122192384</v>
      </c>
      <c r="O123">
        <f>task3ForecastsPVandDemand_Run2!K136</f>
        <v>0</v>
      </c>
      <c r="P123">
        <f>task3ForecastsPVandDemand_Run2!L136</f>
        <v>-1.0003847122192384</v>
      </c>
      <c r="Q123">
        <f>task3ForecastsPVandDemand_Run2!M136</f>
        <v>0</v>
      </c>
    </row>
    <row r="124" spans="1:17" x14ac:dyDescent="0.3">
      <c r="A124" t="str">
        <f>TEXT(task3ForecastsPVandDemand_Run2!C137,"YYYY-MM-DD HH:MM:SS")</f>
        <v>2019-12-20 13:00:00</v>
      </c>
      <c r="B124">
        <f>-task3ForecastsPVandDemand_Run2!G137</f>
        <v>-1.3777504920959474</v>
      </c>
      <c r="C124">
        <f t="shared" si="2"/>
        <v>3</v>
      </c>
      <c r="D124">
        <v>3</v>
      </c>
      <c r="E124" s="83">
        <f t="shared" si="3"/>
        <v>44267.428472222222</v>
      </c>
      <c r="F124">
        <f>task3ForecastsPVandDemand_Run2!B137</f>
        <v>3</v>
      </c>
      <c r="G124">
        <f>task3ForecastsPVandDemand_Run2!A137</f>
        <v>27</v>
      </c>
      <c r="H124">
        <f>task3ForecastsPVandDemand_Run2!D137</f>
        <v>3.7156301229004094</v>
      </c>
      <c r="I124">
        <f>task3ForecastsPVandDemand_Run2!E137</f>
        <v>5.0933806149963567</v>
      </c>
      <c r="J124">
        <f>task3ForecastsPVandDemand_Run2!F137</f>
        <v>0.65607166290283203</v>
      </c>
      <c r="K124">
        <f>task3ForecastsPVandDemand_Run2!G137</f>
        <v>1.3777504920959474</v>
      </c>
      <c r="L124">
        <f>task3ForecastsPVandDemand_Run2!H137</f>
        <v>3.9835226210441474</v>
      </c>
      <c r="M124">
        <f>task3ForecastsPVandDemand_Run2!I137</f>
        <v>0</v>
      </c>
      <c r="N124">
        <f>task3ForecastsPVandDemand_Run2!J137</f>
        <v>-1.3777504920959474</v>
      </c>
      <c r="O124">
        <f>task3ForecastsPVandDemand_Run2!K137</f>
        <v>0</v>
      </c>
      <c r="P124">
        <f>task3ForecastsPVandDemand_Run2!L137</f>
        <v>-1.3777504920959474</v>
      </c>
      <c r="Q124">
        <f>task3ForecastsPVandDemand_Run2!M137</f>
        <v>0</v>
      </c>
    </row>
    <row r="125" spans="1:17" x14ac:dyDescent="0.3">
      <c r="A125" t="str">
        <f>TEXT(task3ForecastsPVandDemand_Run2!C138,"YYYY-MM-DD HH:MM:SS")</f>
        <v>2019-12-20 13:30:00</v>
      </c>
      <c r="B125">
        <f>-task3ForecastsPVandDemand_Run2!G138</f>
        <v>-1.1486688137054444</v>
      </c>
      <c r="C125">
        <f t="shared" si="2"/>
        <v>3</v>
      </c>
      <c r="D125">
        <v>3</v>
      </c>
      <c r="E125" s="83">
        <f t="shared" si="3"/>
        <v>44267.428472222222</v>
      </c>
      <c r="F125">
        <f>task3ForecastsPVandDemand_Run2!B138</f>
        <v>3</v>
      </c>
      <c r="G125">
        <f>task3ForecastsPVandDemand_Run2!A138</f>
        <v>28</v>
      </c>
      <c r="H125">
        <f>task3ForecastsPVandDemand_Run2!D138</f>
        <v>3.6431124790905387</v>
      </c>
      <c r="I125">
        <f>task3ForecastsPVandDemand_Run2!E138</f>
        <v>4.7917812927959833</v>
      </c>
      <c r="J125">
        <f>task3ForecastsPVandDemand_Run2!F138</f>
        <v>0.54698514938354492</v>
      </c>
      <c r="K125">
        <f>task3ForecastsPVandDemand_Run2!G138</f>
        <v>1.1486688137054444</v>
      </c>
      <c r="L125">
        <f>task3ForecastsPVandDemand_Run2!H138</f>
        <v>4.55785702789687</v>
      </c>
      <c r="M125">
        <f>task3ForecastsPVandDemand_Run2!I138</f>
        <v>0</v>
      </c>
      <c r="N125">
        <f>task3ForecastsPVandDemand_Run2!J138</f>
        <v>-1.1486688137054444</v>
      </c>
      <c r="O125">
        <f>task3ForecastsPVandDemand_Run2!K138</f>
        <v>0</v>
      </c>
      <c r="P125">
        <f>task3ForecastsPVandDemand_Run2!L138</f>
        <v>-1.1486688137054444</v>
      </c>
      <c r="Q125">
        <f>task3ForecastsPVandDemand_Run2!M138</f>
        <v>0</v>
      </c>
    </row>
    <row r="126" spans="1:17" x14ac:dyDescent="0.3">
      <c r="A126" t="str">
        <f>TEXT(task3ForecastsPVandDemand_Run2!C139,"YYYY-MM-DD HH:MM:SS")</f>
        <v>2019-12-20 14:00:00</v>
      </c>
      <c r="B126">
        <f>-task3ForecastsPVandDemand_Run2!G139</f>
        <v>-1.3711550948670008</v>
      </c>
      <c r="C126">
        <f t="shared" si="2"/>
        <v>3</v>
      </c>
      <c r="D126">
        <v>3</v>
      </c>
      <c r="E126" s="83">
        <f t="shared" si="3"/>
        <v>44267.428472222222</v>
      </c>
      <c r="F126">
        <f>task3ForecastsPVandDemand_Run2!B139</f>
        <v>3</v>
      </c>
      <c r="G126">
        <f>task3ForecastsPVandDemand_Run2!A139</f>
        <v>29</v>
      </c>
      <c r="H126">
        <f>task3ForecastsPVandDemand_Run2!D139</f>
        <v>3.6531592343740176</v>
      </c>
      <c r="I126">
        <f>task3ForecastsPVandDemand_Run2!E139</f>
        <v>5.0243143292410188</v>
      </c>
      <c r="J126">
        <f>task3ForecastsPVandDemand_Run2!F139</f>
        <v>0.6529309975557146</v>
      </c>
      <c r="K126">
        <f>task3ForecastsPVandDemand_Run2!G139</f>
        <v>1.3711550948670008</v>
      </c>
      <c r="L126">
        <f>task3ForecastsPVandDemand_Run2!H139</f>
        <v>5.2434345753303706</v>
      </c>
      <c r="M126">
        <f>task3ForecastsPVandDemand_Run2!I139</f>
        <v>0</v>
      </c>
      <c r="N126">
        <f>task3ForecastsPVandDemand_Run2!J139</f>
        <v>-1.3711550948670008</v>
      </c>
      <c r="O126">
        <f>task3ForecastsPVandDemand_Run2!K139</f>
        <v>0</v>
      </c>
      <c r="P126">
        <f>task3ForecastsPVandDemand_Run2!L139</f>
        <v>-1.3711550948670008</v>
      </c>
      <c r="Q126">
        <f>task3ForecastsPVandDemand_Run2!M139</f>
        <v>0</v>
      </c>
    </row>
    <row r="127" spans="1:17" x14ac:dyDescent="0.3">
      <c r="A127" t="str">
        <f>TEXT(task3ForecastsPVandDemand_Run2!C140,"YYYY-MM-DD HH:MM:SS")</f>
        <v>2019-12-20 14:30:00</v>
      </c>
      <c r="B127">
        <f>-task3ForecastsPVandDemand_Run2!G140</f>
        <v>-1.0614815711975099</v>
      </c>
      <c r="C127">
        <f t="shared" si="2"/>
        <v>3</v>
      </c>
      <c r="D127">
        <v>3</v>
      </c>
      <c r="E127" s="83">
        <f t="shared" si="3"/>
        <v>44267.428472222222</v>
      </c>
      <c r="F127">
        <f>task3ForecastsPVandDemand_Run2!B140</f>
        <v>3</v>
      </c>
      <c r="G127">
        <f>task3ForecastsPVandDemand_Run2!A140</f>
        <v>30</v>
      </c>
      <c r="H127">
        <f>task3ForecastsPVandDemand_Run2!D140</f>
        <v>3.6317888922950896</v>
      </c>
      <c r="I127">
        <f>task3ForecastsPVandDemand_Run2!E140</f>
        <v>4.693270463492599</v>
      </c>
      <c r="J127">
        <f>task3ForecastsPVandDemand_Run2!F140</f>
        <v>0.50546741485595703</v>
      </c>
      <c r="K127">
        <f>task3ForecastsPVandDemand_Run2!G140</f>
        <v>1.0614815711975099</v>
      </c>
      <c r="L127">
        <f>task3ForecastsPVandDemand_Run2!H140</f>
        <v>5.7741753609291253</v>
      </c>
      <c r="M127">
        <f>task3ForecastsPVandDemand_Run2!I140</f>
        <v>0</v>
      </c>
      <c r="N127">
        <f>task3ForecastsPVandDemand_Run2!J140</f>
        <v>-1.0614815711975099</v>
      </c>
      <c r="O127">
        <f>task3ForecastsPVandDemand_Run2!K140</f>
        <v>0</v>
      </c>
      <c r="P127">
        <f>task3ForecastsPVandDemand_Run2!L140</f>
        <v>-1.0614815711975099</v>
      </c>
      <c r="Q127">
        <f>task3ForecastsPVandDemand_Run2!M140</f>
        <v>0</v>
      </c>
    </row>
    <row r="128" spans="1:17" x14ac:dyDescent="0.3">
      <c r="A128" t="str">
        <f>TEXT(task3ForecastsPVandDemand_Run2!C141,"YYYY-MM-DD HH:MM:SS")</f>
        <v>2019-12-20 15:00:00</v>
      </c>
      <c r="B128">
        <f>-task3ForecastsPVandDemand_Run2!G141</f>
        <v>-0.45164927814174938</v>
      </c>
      <c r="C128">
        <f t="shared" si="2"/>
        <v>3</v>
      </c>
      <c r="D128">
        <v>3</v>
      </c>
      <c r="E128" s="83">
        <f t="shared" si="3"/>
        <v>44267.428472222222</v>
      </c>
      <c r="F128">
        <f>task3ForecastsPVandDemand_Run2!B141</f>
        <v>3</v>
      </c>
      <c r="G128">
        <f>task3ForecastsPVandDemand_Run2!A141</f>
        <v>31</v>
      </c>
      <c r="H128">
        <f>task3ForecastsPVandDemand_Run2!D141</f>
        <v>3.6791130884129606</v>
      </c>
      <c r="I128">
        <f>task3ForecastsPVandDemand_Run2!E141</f>
        <v>4.13076236655471</v>
      </c>
      <c r="J128">
        <f>task3ForecastsPVandDemand_Run2!F141</f>
        <v>0.30556988716125488</v>
      </c>
      <c r="K128">
        <f>task3ForecastsPVandDemand_Run2!G141</f>
        <v>0.45164927814174938</v>
      </c>
      <c r="L128">
        <f>task3ForecastsPVandDemand_Run2!H141</f>
        <v>6</v>
      </c>
      <c r="M128">
        <f>task3ForecastsPVandDemand_Run2!I141</f>
        <v>0</v>
      </c>
      <c r="N128">
        <f>task3ForecastsPVandDemand_Run2!J141</f>
        <v>-0.45164927814174938</v>
      </c>
      <c r="O128">
        <f>task3ForecastsPVandDemand_Run2!K141</f>
        <v>0</v>
      </c>
      <c r="P128">
        <f>task3ForecastsPVandDemand_Run2!L141</f>
        <v>-0.45164927814174938</v>
      </c>
      <c r="Q128">
        <f>task3ForecastsPVandDemand_Run2!M141</f>
        <v>0</v>
      </c>
    </row>
    <row r="129" spans="1:17" x14ac:dyDescent="0.3">
      <c r="A129" t="str">
        <f>TEXT(task3ForecastsPVandDemand_Run2!C142,"YYYY-MM-DD HH:MM:SS")</f>
        <v>2019-12-20 15:30:00</v>
      </c>
      <c r="B129">
        <f>-task3ForecastsPVandDemand_Run2!G142</f>
        <v>0.3845980464558032</v>
      </c>
      <c r="C129">
        <f t="shared" si="2"/>
        <v>3</v>
      </c>
      <c r="D129">
        <v>3</v>
      </c>
      <c r="E129" s="83">
        <f t="shared" si="3"/>
        <v>44267.428472222222</v>
      </c>
      <c r="F129">
        <f>task3ForecastsPVandDemand_Run2!B142</f>
        <v>3</v>
      </c>
      <c r="G129">
        <f>task3ForecastsPVandDemand_Run2!A142</f>
        <v>32</v>
      </c>
      <c r="H129">
        <f>task3ForecastsPVandDemand_Run2!D142</f>
        <v>3.8861594326179669</v>
      </c>
      <c r="I129">
        <f>task3ForecastsPVandDemand_Run2!E142</f>
        <v>3.5015613861621637</v>
      </c>
      <c r="J129">
        <f>task3ForecastsPVandDemand_Run2!F142</f>
        <v>0.15817320346832275</v>
      </c>
      <c r="K129">
        <f>task3ForecastsPVandDemand_Run2!G142</f>
        <v>-0.3845980464558032</v>
      </c>
      <c r="L129">
        <f>task3ForecastsPVandDemand_Run2!H142</f>
        <v>5.8077009767720984</v>
      </c>
      <c r="M129">
        <f>task3ForecastsPVandDemand_Run2!I142</f>
        <v>0.3845980464558032</v>
      </c>
      <c r="N129">
        <f>task3ForecastsPVandDemand_Run2!J142</f>
        <v>0</v>
      </c>
      <c r="O129">
        <f>task3ForecastsPVandDemand_Run2!K142</f>
        <v>0</v>
      </c>
      <c r="P129">
        <f>task3ForecastsPVandDemand_Run2!L142</f>
        <v>0</v>
      </c>
      <c r="Q129">
        <f>task3ForecastsPVandDemand_Run2!M142</f>
        <v>0</v>
      </c>
    </row>
    <row r="130" spans="1:17" x14ac:dyDescent="0.3">
      <c r="A130" t="str">
        <f>TEXT(task3ForecastsPVandDemand_Run2!C143,"YYYY-MM-DD HH:MM:SS")</f>
        <v>2019-12-20 16:00:00</v>
      </c>
      <c r="B130">
        <f>-task3ForecastsPVandDemand_Run2!G143</f>
        <v>0.87133563904558642</v>
      </c>
      <c r="C130">
        <f t="shared" si="2"/>
        <v>3</v>
      </c>
      <c r="D130">
        <v>3</v>
      </c>
      <c r="E130" s="83">
        <f t="shared" si="3"/>
        <v>44267.428472222222</v>
      </c>
      <c r="F130">
        <f>task3ForecastsPVandDemand_Run2!B143</f>
        <v>3</v>
      </c>
      <c r="G130">
        <f>task3ForecastsPVandDemand_Run2!A143</f>
        <v>33</v>
      </c>
      <c r="H130">
        <f>task3ForecastsPVandDemand_Run2!D143</f>
        <v>4.3497190446082366</v>
      </c>
      <c r="I130">
        <f>task3ForecastsPVandDemand_Run2!E143</f>
        <v>3.4783834055626501</v>
      </c>
      <c r="J130">
        <f>task3ForecastsPVandDemand_Run2!F143</f>
        <v>1.685023307800293E-3</v>
      </c>
      <c r="K130">
        <f>task3ForecastsPVandDemand_Run2!G143</f>
        <v>-0.87133563904558642</v>
      </c>
      <c r="L130">
        <f>task3ForecastsPVandDemand_Run2!H143</f>
        <v>5.3720331572493052</v>
      </c>
      <c r="M130">
        <f>task3ForecastsPVandDemand_Run2!I143</f>
        <v>0.87133563904558642</v>
      </c>
      <c r="N130">
        <f>task3ForecastsPVandDemand_Run2!J143</f>
        <v>0</v>
      </c>
      <c r="O130">
        <f>task3ForecastsPVandDemand_Run2!K143</f>
        <v>0</v>
      </c>
      <c r="P130">
        <f>task3ForecastsPVandDemand_Run2!L143</f>
        <v>0</v>
      </c>
      <c r="Q130">
        <f>task3ForecastsPVandDemand_Run2!M143</f>
        <v>0</v>
      </c>
    </row>
    <row r="131" spans="1:17" x14ac:dyDescent="0.3">
      <c r="A131" t="str">
        <f>TEXT(task3ForecastsPVandDemand_Run2!C144,"YYYY-MM-DD HH:MM:SS")</f>
        <v>2019-12-20 16:30:00</v>
      </c>
      <c r="B131">
        <f>-task3ForecastsPVandDemand_Run2!G144</f>
        <v>1.3568433685668282</v>
      </c>
      <c r="C131">
        <f t="shared" si="2"/>
        <v>3</v>
      </c>
      <c r="D131">
        <v>3</v>
      </c>
      <c r="E131" s="83">
        <f t="shared" si="3"/>
        <v>44267.428472222222</v>
      </c>
      <c r="F131">
        <f>task3ForecastsPVandDemand_Run2!B144</f>
        <v>3</v>
      </c>
      <c r="G131">
        <f>task3ForecastsPVandDemand_Run2!A144</f>
        <v>34</v>
      </c>
      <c r="H131">
        <f>task3ForecastsPVandDemand_Run2!D144</f>
        <v>4.8121073584379905</v>
      </c>
      <c r="I131">
        <f>task3ForecastsPVandDemand_Run2!E144</f>
        <v>3.4552639898711623</v>
      </c>
      <c r="J131">
        <f>task3ForecastsPVandDemand_Run2!F144</f>
        <v>0</v>
      </c>
      <c r="K131">
        <f>task3ForecastsPVandDemand_Run2!G144</f>
        <v>-1.3568433685668282</v>
      </c>
      <c r="L131">
        <f>task3ForecastsPVandDemand_Run2!H144</f>
        <v>4.6936114729658911</v>
      </c>
      <c r="M131">
        <f>task3ForecastsPVandDemand_Run2!I144</f>
        <v>1.3568433685668282</v>
      </c>
      <c r="N131">
        <f>task3ForecastsPVandDemand_Run2!J144</f>
        <v>0</v>
      </c>
      <c r="O131">
        <f>task3ForecastsPVandDemand_Run2!K144</f>
        <v>0</v>
      </c>
      <c r="P131">
        <f>task3ForecastsPVandDemand_Run2!L144</f>
        <v>0</v>
      </c>
      <c r="Q131">
        <f>task3ForecastsPVandDemand_Run2!M144</f>
        <v>0</v>
      </c>
    </row>
    <row r="132" spans="1:17" x14ac:dyDescent="0.3">
      <c r="A132" t="str">
        <f>TEXT(task3ForecastsPVandDemand_Run2!C145,"YYYY-MM-DD HH:MM:SS")</f>
        <v>2019-12-20 17:00:00</v>
      </c>
      <c r="B132">
        <f>-task3ForecastsPVandDemand_Run2!G145</f>
        <v>1.5885923477243216</v>
      </c>
      <c r="C132">
        <f t="shared" ref="C132:C195" si="4">C131</f>
        <v>3</v>
      </c>
      <c r="D132">
        <v>3</v>
      </c>
      <c r="E132" s="83">
        <f t="shared" ref="E132:E195" si="5">E131</f>
        <v>44267.428472222222</v>
      </c>
      <c r="F132">
        <f>task3ForecastsPVandDemand_Run2!B145</f>
        <v>3</v>
      </c>
      <c r="G132">
        <f>task3ForecastsPVandDemand_Run2!A145</f>
        <v>35</v>
      </c>
      <c r="H132">
        <f>task3ForecastsPVandDemand_Run2!D145</f>
        <v>5.0328206719213178</v>
      </c>
      <c r="I132">
        <f>task3ForecastsPVandDemand_Run2!E145</f>
        <v>3.4442283241969962</v>
      </c>
      <c r="J132">
        <f>task3ForecastsPVandDemand_Run2!F145</f>
        <v>4.9567222595214844E-4</v>
      </c>
      <c r="K132">
        <f>task3ForecastsPVandDemand_Run2!G145</f>
        <v>-1.5885923477243216</v>
      </c>
      <c r="L132">
        <f>task3ForecastsPVandDemand_Run2!H145</f>
        <v>3.8993152991037303</v>
      </c>
      <c r="M132">
        <f>task3ForecastsPVandDemand_Run2!I145</f>
        <v>1.5885923477243216</v>
      </c>
      <c r="N132">
        <f>task3ForecastsPVandDemand_Run2!J145</f>
        <v>0</v>
      </c>
      <c r="O132">
        <f>task3ForecastsPVandDemand_Run2!K145</f>
        <v>0</v>
      </c>
      <c r="P132">
        <f>task3ForecastsPVandDemand_Run2!L145</f>
        <v>0</v>
      </c>
      <c r="Q132">
        <f>task3ForecastsPVandDemand_Run2!M145</f>
        <v>0</v>
      </c>
    </row>
    <row r="133" spans="1:17" x14ac:dyDescent="0.3">
      <c r="A133" t="str">
        <f>TEXT(task3ForecastsPVandDemand_Run2!C146,"YYYY-MM-DD HH:MM:SS")</f>
        <v>2019-12-20 17:30:00</v>
      </c>
      <c r="B133">
        <f>-task3ForecastsPVandDemand_Run2!G146</f>
        <v>1.6305410343887541</v>
      </c>
      <c r="C133">
        <f t="shared" si="4"/>
        <v>3</v>
      </c>
      <c r="D133">
        <v>3</v>
      </c>
      <c r="E133" s="83">
        <f t="shared" si="5"/>
        <v>44267.428472222222</v>
      </c>
      <c r="F133">
        <f>task3ForecastsPVandDemand_Run2!B146</f>
        <v>3</v>
      </c>
      <c r="G133">
        <f>task3ForecastsPVandDemand_Run2!A146</f>
        <v>36</v>
      </c>
      <c r="H133">
        <f>task3ForecastsPVandDemand_Run2!D146</f>
        <v>5.07277180207792</v>
      </c>
      <c r="I133">
        <f>task3ForecastsPVandDemand_Run2!E146</f>
        <v>3.4422307676891659</v>
      </c>
      <c r="J133">
        <f>task3ForecastsPVandDemand_Run2!F146</f>
        <v>0</v>
      </c>
      <c r="K133">
        <f>task3ForecastsPVandDemand_Run2!G146</f>
        <v>-1.6305410343887541</v>
      </c>
      <c r="L133">
        <f>task3ForecastsPVandDemand_Run2!H146</f>
        <v>3.0840447819093533</v>
      </c>
      <c r="M133">
        <f>task3ForecastsPVandDemand_Run2!I146</f>
        <v>1.6305410343887541</v>
      </c>
      <c r="N133">
        <f>task3ForecastsPVandDemand_Run2!J146</f>
        <v>0</v>
      </c>
      <c r="O133">
        <f>task3ForecastsPVandDemand_Run2!K146</f>
        <v>0</v>
      </c>
      <c r="P133">
        <f>task3ForecastsPVandDemand_Run2!L146</f>
        <v>0</v>
      </c>
      <c r="Q133">
        <f>task3ForecastsPVandDemand_Run2!M146</f>
        <v>0</v>
      </c>
    </row>
    <row r="134" spans="1:17" x14ac:dyDescent="0.3">
      <c r="A134" t="str">
        <f>TEXT(task3ForecastsPVandDemand_Run2!C147,"YYYY-MM-DD HH:MM:SS")</f>
        <v>2019-12-20 18:00:00</v>
      </c>
      <c r="B134">
        <f>-task3ForecastsPVandDemand_Run2!G147</f>
        <v>1.5333397670482718</v>
      </c>
      <c r="C134">
        <f t="shared" si="4"/>
        <v>3</v>
      </c>
      <c r="D134">
        <v>3</v>
      </c>
      <c r="E134" s="83">
        <f t="shared" si="5"/>
        <v>44267.428472222222</v>
      </c>
      <c r="F134">
        <f>task3ForecastsPVandDemand_Run2!B147</f>
        <v>3</v>
      </c>
      <c r="G134">
        <f>task3ForecastsPVandDemand_Run2!A147</f>
        <v>37</v>
      </c>
      <c r="H134">
        <f>task3ForecastsPVandDemand_Run2!D147</f>
        <v>4.9801991665155558</v>
      </c>
      <c r="I134">
        <f>task3ForecastsPVandDemand_Run2!E147</f>
        <v>3.446859399467284</v>
      </c>
      <c r="J134">
        <f>task3ForecastsPVandDemand_Run2!F147</f>
        <v>1.4917850494384766E-3</v>
      </c>
      <c r="K134">
        <f>task3ForecastsPVandDemand_Run2!G147</f>
        <v>-1.5333397670482718</v>
      </c>
      <c r="L134">
        <f>task3ForecastsPVandDemand_Run2!H147</f>
        <v>2.3173748983852174</v>
      </c>
      <c r="M134">
        <f>task3ForecastsPVandDemand_Run2!I147</f>
        <v>1.5333397670482718</v>
      </c>
      <c r="N134">
        <f>task3ForecastsPVandDemand_Run2!J147</f>
        <v>0</v>
      </c>
      <c r="O134">
        <f>task3ForecastsPVandDemand_Run2!K147</f>
        <v>0</v>
      </c>
      <c r="P134">
        <f>task3ForecastsPVandDemand_Run2!L147</f>
        <v>0</v>
      </c>
      <c r="Q134">
        <f>task3ForecastsPVandDemand_Run2!M147</f>
        <v>0</v>
      </c>
    </row>
    <row r="135" spans="1:17" x14ac:dyDescent="0.3">
      <c r="A135" t="str">
        <f>TEXT(task3ForecastsPVandDemand_Run2!C148,"YYYY-MM-DD HH:MM:SS")</f>
        <v>2019-12-20 18:30:00</v>
      </c>
      <c r="B135">
        <f>-task3ForecastsPVandDemand_Run2!G148</f>
        <v>1.3940931434720367</v>
      </c>
      <c r="C135">
        <f t="shared" si="4"/>
        <v>3</v>
      </c>
      <c r="D135">
        <v>3</v>
      </c>
      <c r="E135" s="83">
        <f t="shared" si="5"/>
        <v>44267.428472222222</v>
      </c>
      <c r="F135">
        <f>task3ForecastsPVandDemand_Run2!B148</f>
        <v>3</v>
      </c>
      <c r="G135">
        <f>task3ForecastsPVandDemand_Run2!A148</f>
        <v>38</v>
      </c>
      <c r="H135">
        <f>task3ForecastsPVandDemand_Run2!D148</f>
        <v>4.8475833345381893</v>
      </c>
      <c r="I135">
        <f>task3ForecastsPVandDemand_Run2!E148</f>
        <v>3.4534901910661526</v>
      </c>
      <c r="J135">
        <f>task3ForecastsPVandDemand_Run2!F148</f>
        <v>9.3072652816772461E-5</v>
      </c>
      <c r="K135">
        <f>task3ForecastsPVandDemand_Run2!G148</f>
        <v>-1.3940931434720367</v>
      </c>
      <c r="L135">
        <f>task3ForecastsPVandDemand_Run2!H148</f>
        <v>1.620328326649199</v>
      </c>
      <c r="M135">
        <f>task3ForecastsPVandDemand_Run2!I148</f>
        <v>1.3940931434720367</v>
      </c>
      <c r="N135">
        <f>task3ForecastsPVandDemand_Run2!J148</f>
        <v>0</v>
      </c>
      <c r="O135">
        <f>task3ForecastsPVandDemand_Run2!K148</f>
        <v>0</v>
      </c>
      <c r="P135">
        <f>task3ForecastsPVandDemand_Run2!L148</f>
        <v>0</v>
      </c>
      <c r="Q135">
        <f>task3ForecastsPVandDemand_Run2!M148</f>
        <v>0</v>
      </c>
    </row>
    <row r="136" spans="1:17" x14ac:dyDescent="0.3">
      <c r="A136" t="str">
        <f>TEXT(task3ForecastsPVandDemand_Run2!C149,"YYYY-MM-DD HH:MM:SS")</f>
        <v>2019-12-20 19:00:00</v>
      </c>
      <c r="B136">
        <f>-task3ForecastsPVandDemand_Run2!G149</f>
        <v>1.1301372956883879</v>
      </c>
      <c r="C136">
        <f t="shared" si="4"/>
        <v>3</v>
      </c>
      <c r="D136">
        <v>3</v>
      </c>
      <c r="E136" s="83">
        <f t="shared" si="5"/>
        <v>44267.428472222222</v>
      </c>
      <c r="F136">
        <f>task3ForecastsPVandDemand_Run2!B149</f>
        <v>3</v>
      </c>
      <c r="G136">
        <f>task3ForecastsPVandDemand_Run2!A149</f>
        <v>39</v>
      </c>
      <c r="H136">
        <f>task3ForecastsPVandDemand_Run2!D149</f>
        <v>4.5961968128394757</v>
      </c>
      <c r="I136">
        <f>task3ForecastsPVandDemand_Run2!E149</f>
        <v>3.4660595171510877</v>
      </c>
      <c r="J136">
        <f>task3ForecastsPVandDemand_Run2!F149</f>
        <v>0</v>
      </c>
      <c r="K136">
        <f>task3ForecastsPVandDemand_Run2!G149</f>
        <v>-1.1301372956883879</v>
      </c>
      <c r="L136">
        <f>task3ForecastsPVandDemand_Run2!H149</f>
        <v>1.055259678805005</v>
      </c>
      <c r="M136">
        <f>task3ForecastsPVandDemand_Run2!I149</f>
        <v>1.1301372956883879</v>
      </c>
      <c r="N136">
        <f>task3ForecastsPVandDemand_Run2!J149</f>
        <v>0</v>
      </c>
      <c r="O136">
        <f>task3ForecastsPVandDemand_Run2!K149</f>
        <v>0</v>
      </c>
      <c r="P136">
        <f>task3ForecastsPVandDemand_Run2!L149</f>
        <v>0</v>
      </c>
      <c r="Q136">
        <f>task3ForecastsPVandDemand_Run2!M149</f>
        <v>0</v>
      </c>
    </row>
    <row r="137" spans="1:17" x14ac:dyDescent="0.3">
      <c r="A137" t="str">
        <f>TEXT(task3ForecastsPVandDemand_Run2!C150,"YYYY-MM-DD HH:MM:SS")</f>
        <v>2019-12-20 19:30:00</v>
      </c>
      <c r="B137">
        <f>-task3ForecastsPVandDemand_Run2!G150</f>
        <v>0.94217028118990243</v>
      </c>
      <c r="C137">
        <f t="shared" si="4"/>
        <v>3</v>
      </c>
      <c r="D137">
        <v>3</v>
      </c>
      <c r="E137" s="83">
        <f t="shared" si="5"/>
        <v>44267.428472222222</v>
      </c>
      <c r="F137">
        <f>task3ForecastsPVandDemand_Run2!B150</f>
        <v>3</v>
      </c>
      <c r="G137">
        <f>task3ForecastsPVandDemand_Run2!A150</f>
        <v>40</v>
      </c>
      <c r="H137">
        <f>task3ForecastsPVandDemand_Run2!D150</f>
        <v>4.4171806085552037</v>
      </c>
      <c r="I137">
        <f>task3ForecastsPVandDemand_Run2!E150</f>
        <v>3.4750103273653012</v>
      </c>
      <c r="J137">
        <f>task3ForecastsPVandDemand_Run2!F150</f>
        <v>0</v>
      </c>
      <c r="K137">
        <f>task3ForecastsPVandDemand_Run2!G150</f>
        <v>-0.94217028118990243</v>
      </c>
      <c r="L137">
        <f>task3ForecastsPVandDemand_Run2!H150</f>
        <v>0.58417453821005383</v>
      </c>
      <c r="M137">
        <f>task3ForecastsPVandDemand_Run2!I150</f>
        <v>0.94217028118990243</v>
      </c>
      <c r="N137">
        <f>task3ForecastsPVandDemand_Run2!J150</f>
        <v>0</v>
      </c>
      <c r="O137">
        <f>task3ForecastsPVandDemand_Run2!K150</f>
        <v>0</v>
      </c>
      <c r="P137">
        <f>task3ForecastsPVandDemand_Run2!L150</f>
        <v>0</v>
      </c>
      <c r="Q137">
        <f>task3ForecastsPVandDemand_Run2!M150</f>
        <v>0</v>
      </c>
    </row>
    <row r="138" spans="1:17" x14ac:dyDescent="0.3">
      <c r="A138" t="str">
        <f>TEXT(task3ForecastsPVandDemand_Run2!C151,"YYYY-MM-DD HH:MM:SS")</f>
        <v>2019-12-20 20:00:00</v>
      </c>
      <c r="B138">
        <f>-task3ForecastsPVandDemand_Run2!G151</f>
        <v>0.70572738218187325</v>
      </c>
      <c r="C138">
        <f t="shared" si="4"/>
        <v>3</v>
      </c>
      <c r="D138">
        <v>3</v>
      </c>
      <c r="E138" s="83">
        <f t="shared" si="5"/>
        <v>44267.428472222222</v>
      </c>
      <c r="F138">
        <f>task3ForecastsPVandDemand_Run2!B151</f>
        <v>3</v>
      </c>
      <c r="G138">
        <f>task3ForecastsPVandDemand_Run2!A151</f>
        <v>41</v>
      </c>
      <c r="H138">
        <f>task3ForecastsPVandDemand_Run2!D151</f>
        <v>4.1919968952142241</v>
      </c>
      <c r="I138">
        <f>task3ForecastsPVandDemand_Run2!E151</f>
        <v>3.4862695130323509</v>
      </c>
      <c r="J138">
        <f>task3ForecastsPVandDemand_Run2!F151</f>
        <v>0</v>
      </c>
      <c r="K138">
        <f>task3ForecastsPVandDemand_Run2!G151</f>
        <v>-0.70572738218187325</v>
      </c>
      <c r="L138">
        <f>task3ForecastsPVandDemand_Run2!H151</f>
        <v>0.2313108471191172</v>
      </c>
      <c r="M138">
        <f>task3ForecastsPVandDemand_Run2!I151</f>
        <v>0.70572738218187325</v>
      </c>
      <c r="N138">
        <f>task3ForecastsPVandDemand_Run2!J151</f>
        <v>0</v>
      </c>
      <c r="O138">
        <f>task3ForecastsPVandDemand_Run2!K151</f>
        <v>0</v>
      </c>
      <c r="P138">
        <f>task3ForecastsPVandDemand_Run2!L151</f>
        <v>0</v>
      </c>
      <c r="Q138">
        <f>task3ForecastsPVandDemand_Run2!M151</f>
        <v>0</v>
      </c>
    </row>
    <row r="139" spans="1:17" x14ac:dyDescent="0.3">
      <c r="A139" t="str">
        <f>TEXT(task3ForecastsPVandDemand_Run2!C152,"YYYY-MM-DD HH:MM:SS")</f>
        <v>2019-12-20 20:30:00</v>
      </c>
      <c r="B139">
        <f>-task3ForecastsPVandDemand_Run2!G152</f>
        <v>0.4626216942382344</v>
      </c>
      <c r="C139">
        <f t="shared" si="4"/>
        <v>3</v>
      </c>
      <c r="D139">
        <v>3</v>
      </c>
      <c r="E139" s="83">
        <f t="shared" si="5"/>
        <v>44267.428472222222</v>
      </c>
      <c r="F139">
        <f>task3ForecastsPVandDemand_Run2!B152</f>
        <v>3</v>
      </c>
      <c r="G139">
        <f>task3ForecastsPVandDemand_Run2!A152</f>
        <v>42</v>
      </c>
      <c r="H139">
        <f>task3ForecastsPVandDemand_Run2!D152</f>
        <v>3.9604676686012361</v>
      </c>
      <c r="I139">
        <f>task3ForecastsPVandDemand_Run2!E152</f>
        <v>3.4978459743630017</v>
      </c>
      <c r="J139">
        <f>task3ForecastsPVandDemand_Run2!F152</f>
        <v>0</v>
      </c>
      <c r="K139">
        <f>task3ForecastsPVandDemand_Run2!G152</f>
        <v>-0.4626216942382344</v>
      </c>
      <c r="L139">
        <f>task3ForecastsPVandDemand_Run2!H152</f>
        <v>0</v>
      </c>
      <c r="M139">
        <f>task3ForecastsPVandDemand_Run2!I152</f>
        <v>0.4626216942382344</v>
      </c>
      <c r="N139">
        <f>task3ForecastsPVandDemand_Run2!J152</f>
        <v>0</v>
      </c>
      <c r="O139">
        <f>task3ForecastsPVandDemand_Run2!K152</f>
        <v>0</v>
      </c>
      <c r="P139">
        <f>task3ForecastsPVandDemand_Run2!L152</f>
        <v>0</v>
      </c>
      <c r="Q139">
        <f>task3ForecastsPVandDemand_Run2!M152</f>
        <v>0</v>
      </c>
    </row>
    <row r="140" spans="1:17" x14ac:dyDescent="0.3">
      <c r="A140" t="str">
        <f>TEXT(task3ForecastsPVandDemand_Run2!C153,"YYYY-MM-DD HH:MM:SS")</f>
        <v>2019-12-20 21:00:00</v>
      </c>
      <c r="B140">
        <f>-task3ForecastsPVandDemand_Run2!G153</f>
        <v>0</v>
      </c>
      <c r="C140">
        <f t="shared" si="4"/>
        <v>3</v>
      </c>
      <c r="D140">
        <v>3</v>
      </c>
      <c r="E140" s="83">
        <f t="shared" si="5"/>
        <v>44267.428472222222</v>
      </c>
      <c r="F140">
        <f>task3ForecastsPVandDemand_Run2!B153</f>
        <v>3</v>
      </c>
      <c r="G140">
        <f>task3ForecastsPVandDemand_Run2!A153</f>
        <v>43</v>
      </c>
      <c r="H140">
        <f>task3ForecastsPVandDemand_Run2!D153</f>
        <v>3.7080607781591834</v>
      </c>
      <c r="I140">
        <f>task3ForecastsPVandDemand_Run2!E153</f>
        <v>3.7080607781591834</v>
      </c>
      <c r="J140">
        <f>task3ForecastsPVandDemand_Run2!F153</f>
        <v>0</v>
      </c>
      <c r="K140">
        <f>task3ForecastsPVandDemand_Run2!G153</f>
        <v>0</v>
      </c>
      <c r="L140">
        <f>task3ForecastsPVandDemand_Run2!H153</f>
        <v>0</v>
      </c>
      <c r="M140">
        <f>task3ForecastsPVandDemand_Run2!I153</f>
        <v>0</v>
      </c>
      <c r="N140">
        <f>task3ForecastsPVandDemand_Run2!J153</f>
        <v>0</v>
      </c>
      <c r="O140">
        <f>task3ForecastsPVandDemand_Run2!K153</f>
        <v>0</v>
      </c>
      <c r="P140">
        <f>task3ForecastsPVandDemand_Run2!L153</f>
        <v>0</v>
      </c>
      <c r="Q140">
        <f>task3ForecastsPVandDemand_Run2!M153</f>
        <v>0</v>
      </c>
    </row>
    <row r="141" spans="1:17" x14ac:dyDescent="0.3">
      <c r="A141" t="str">
        <f>TEXT(task3ForecastsPVandDemand_Run2!C154,"YYYY-MM-DD HH:MM:SS")</f>
        <v>2019-12-20 21:30:00</v>
      </c>
      <c r="B141">
        <f>-task3ForecastsPVandDemand_Run2!G154</f>
        <v>0</v>
      </c>
      <c r="C141">
        <f t="shared" si="4"/>
        <v>3</v>
      </c>
      <c r="D141">
        <v>3</v>
      </c>
      <c r="E141" s="83">
        <f t="shared" si="5"/>
        <v>44267.428472222222</v>
      </c>
      <c r="F141">
        <f>task3ForecastsPVandDemand_Run2!B154</f>
        <v>3</v>
      </c>
      <c r="G141">
        <f>task3ForecastsPVandDemand_Run2!A154</f>
        <v>44</v>
      </c>
      <c r="H141">
        <f>task3ForecastsPVandDemand_Run2!D154</f>
        <v>3.4394526068453781</v>
      </c>
      <c r="I141">
        <f>task3ForecastsPVandDemand_Run2!E154</f>
        <v>3.4394526068453781</v>
      </c>
      <c r="J141">
        <f>task3ForecastsPVandDemand_Run2!F154</f>
        <v>0</v>
      </c>
      <c r="K141">
        <f>task3ForecastsPVandDemand_Run2!G154</f>
        <v>0</v>
      </c>
      <c r="L141">
        <f>task3ForecastsPVandDemand_Run2!H154</f>
        <v>0</v>
      </c>
      <c r="M141">
        <f>task3ForecastsPVandDemand_Run2!I154</f>
        <v>0</v>
      </c>
      <c r="N141">
        <f>task3ForecastsPVandDemand_Run2!J154</f>
        <v>0</v>
      </c>
      <c r="O141">
        <f>task3ForecastsPVandDemand_Run2!K154</f>
        <v>0</v>
      </c>
      <c r="P141">
        <f>task3ForecastsPVandDemand_Run2!L154</f>
        <v>0</v>
      </c>
      <c r="Q141">
        <f>task3ForecastsPVandDemand_Run2!M154</f>
        <v>0</v>
      </c>
    </row>
    <row r="142" spans="1:17" x14ac:dyDescent="0.3">
      <c r="A142" t="str">
        <f>TEXT(task3ForecastsPVandDemand_Run2!C155,"YYYY-MM-DD HH:MM:SS")</f>
        <v>2019-12-20 22:00:00</v>
      </c>
      <c r="B142">
        <f>-task3ForecastsPVandDemand_Run2!G155</f>
        <v>0</v>
      </c>
      <c r="C142">
        <f t="shared" si="4"/>
        <v>3</v>
      </c>
      <c r="D142">
        <v>3</v>
      </c>
      <c r="E142" s="83">
        <f t="shared" si="5"/>
        <v>44267.428472222222</v>
      </c>
      <c r="F142">
        <f>task3ForecastsPVandDemand_Run2!B155</f>
        <v>3</v>
      </c>
      <c r="G142">
        <f>task3ForecastsPVandDemand_Run2!A155</f>
        <v>45</v>
      </c>
      <c r="H142">
        <f>task3ForecastsPVandDemand_Run2!D155</f>
        <v>3.1735864166915682</v>
      </c>
      <c r="I142">
        <f>task3ForecastsPVandDemand_Run2!E155</f>
        <v>3.1735864166915682</v>
      </c>
      <c r="J142">
        <f>task3ForecastsPVandDemand_Run2!F155</f>
        <v>0</v>
      </c>
      <c r="K142">
        <f>task3ForecastsPVandDemand_Run2!G155</f>
        <v>0</v>
      </c>
      <c r="L142">
        <f>task3ForecastsPVandDemand_Run2!H155</f>
        <v>0</v>
      </c>
      <c r="M142">
        <f>task3ForecastsPVandDemand_Run2!I155</f>
        <v>0</v>
      </c>
      <c r="N142">
        <f>task3ForecastsPVandDemand_Run2!J155</f>
        <v>0</v>
      </c>
      <c r="O142">
        <f>task3ForecastsPVandDemand_Run2!K155</f>
        <v>0</v>
      </c>
      <c r="P142">
        <f>task3ForecastsPVandDemand_Run2!L155</f>
        <v>0</v>
      </c>
      <c r="Q142">
        <f>task3ForecastsPVandDemand_Run2!M155</f>
        <v>0</v>
      </c>
    </row>
    <row r="143" spans="1:17" x14ac:dyDescent="0.3">
      <c r="A143" t="str">
        <f>TEXT(task3ForecastsPVandDemand_Run2!C156,"YYYY-MM-DD HH:MM:SS")</f>
        <v>2019-12-20 22:30:00</v>
      </c>
      <c r="B143">
        <f>-task3ForecastsPVandDemand_Run2!G156</f>
        <v>0</v>
      </c>
      <c r="C143">
        <f t="shared" si="4"/>
        <v>3</v>
      </c>
      <c r="D143">
        <v>3</v>
      </c>
      <c r="E143" s="83">
        <f t="shared" si="5"/>
        <v>44267.428472222222</v>
      </c>
      <c r="F143">
        <f>task3ForecastsPVandDemand_Run2!B156</f>
        <v>3</v>
      </c>
      <c r="G143">
        <f>task3ForecastsPVandDemand_Run2!A156</f>
        <v>46</v>
      </c>
      <c r="H143">
        <f>task3ForecastsPVandDemand_Run2!D156</f>
        <v>2.840818754254228</v>
      </c>
      <c r="I143">
        <f>task3ForecastsPVandDemand_Run2!E156</f>
        <v>2.840818754254228</v>
      </c>
      <c r="J143">
        <f>task3ForecastsPVandDemand_Run2!F156</f>
        <v>0</v>
      </c>
      <c r="K143">
        <f>task3ForecastsPVandDemand_Run2!G156</f>
        <v>0</v>
      </c>
      <c r="L143">
        <f>task3ForecastsPVandDemand_Run2!H156</f>
        <v>0</v>
      </c>
      <c r="M143">
        <f>task3ForecastsPVandDemand_Run2!I156</f>
        <v>0</v>
      </c>
      <c r="N143">
        <f>task3ForecastsPVandDemand_Run2!J156</f>
        <v>0</v>
      </c>
      <c r="O143">
        <f>task3ForecastsPVandDemand_Run2!K156</f>
        <v>0</v>
      </c>
      <c r="P143">
        <f>task3ForecastsPVandDemand_Run2!L156</f>
        <v>0</v>
      </c>
      <c r="Q143">
        <f>task3ForecastsPVandDemand_Run2!M156</f>
        <v>0</v>
      </c>
    </row>
    <row r="144" spans="1:17" x14ac:dyDescent="0.3">
      <c r="A144" t="str">
        <f>TEXT(task3ForecastsPVandDemand_Run2!C157,"YYYY-MM-DD HH:MM:SS")</f>
        <v>2019-12-20 23:00:00</v>
      </c>
      <c r="B144">
        <f>-task3ForecastsPVandDemand_Run2!G157</f>
        <v>0</v>
      </c>
      <c r="C144">
        <f t="shared" si="4"/>
        <v>3</v>
      </c>
      <c r="D144">
        <v>3</v>
      </c>
      <c r="E144" s="83">
        <f t="shared" si="5"/>
        <v>44267.428472222222</v>
      </c>
      <c r="F144">
        <f>task3ForecastsPVandDemand_Run2!B157</f>
        <v>3</v>
      </c>
      <c r="G144">
        <f>task3ForecastsPVandDemand_Run2!A157</f>
        <v>47</v>
      </c>
      <c r="H144">
        <f>task3ForecastsPVandDemand_Run2!D157</f>
        <v>2.5475096913241724</v>
      </c>
      <c r="I144">
        <f>task3ForecastsPVandDemand_Run2!E157</f>
        <v>2.5475096913241724</v>
      </c>
      <c r="J144">
        <f>task3ForecastsPVandDemand_Run2!F157</f>
        <v>4.1878223419189453E-4</v>
      </c>
      <c r="K144">
        <f>task3ForecastsPVandDemand_Run2!G157</f>
        <v>0</v>
      </c>
      <c r="L144">
        <f>task3ForecastsPVandDemand_Run2!H157</f>
        <v>0</v>
      </c>
      <c r="M144">
        <f>task3ForecastsPVandDemand_Run2!I157</f>
        <v>0</v>
      </c>
      <c r="N144">
        <f>task3ForecastsPVandDemand_Run2!J157</f>
        <v>0</v>
      </c>
      <c r="O144">
        <f>task3ForecastsPVandDemand_Run2!K157</f>
        <v>0</v>
      </c>
      <c r="P144">
        <f>task3ForecastsPVandDemand_Run2!L157</f>
        <v>0</v>
      </c>
      <c r="Q144">
        <f>task3ForecastsPVandDemand_Run2!M157</f>
        <v>0</v>
      </c>
    </row>
    <row r="145" spans="1:17" x14ac:dyDescent="0.3">
      <c r="A145" t="str">
        <f>TEXT(task3ForecastsPVandDemand_Run2!C158,"YYYY-MM-DD HH:MM:SS")</f>
        <v>2019-12-20 23:30:00</v>
      </c>
      <c r="B145">
        <f>-task3ForecastsPVandDemand_Run2!G158</f>
        <v>0</v>
      </c>
      <c r="C145">
        <f t="shared" si="4"/>
        <v>3</v>
      </c>
      <c r="D145">
        <v>3</v>
      </c>
      <c r="E145" s="83">
        <f t="shared" si="5"/>
        <v>44267.428472222222</v>
      </c>
      <c r="F145">
        <f>task3ForecastsPVandDemand_Run2!B158</f>
        <v>3</v>
      </c>
      <c r="G145">
        <f>task3ForecastsPVandDemand_Run2!A158</f>
        <v>48</v>
      </c>
      <c r="H145">
        <f>task3ForecastsPVandDemand_Run2!D158</f>
        <v>2.4529152575755035</v>
      </c>
      <c r="I145">
        <f>task3ForecastsPVandDemand_Run2!E158</f>
        <v>2.4529152575755035</v>
      </c>
      <c r="J145">
        <f>task3ForecastsPVandDemand_Run2!F158</f>
        <v>4.0706992149353027E-4</v>
      </c>
      <c r="K145">
        <f>task3ForecastsPVandDemand_Run2!G158</f>
        <v>0</v>
      </c>
      <c r="L145">
        <f>task3ForecastsPVandDemand_Run2!H158</f>
        <v>0</v>
      </c>
      <c r="M145">
        <f>task3ForecastsPVandDemand_Run2!I158</f>
        <v>0</v>
      </c>
      <c r="N145">
        <f>task3ForecastsPVandDemand_Run2!J158</f>
        <v>0</v>
      </c>
      <c r="O145">
        <f>task3ForecastsPVandDemand_Run2!K158</f>
        <v>0</v>
      </c>
      <c r="P145">
        <f>task3ForecastsPVandDemand_Run2!L158</f>
        <v>0</v>
      </c>
      <c r="Q145">
        <f>task3ForecastsPVandDemand_Run2!M158</f>
        <v>0</v>
      </c>
    </row>
    <row r="146" spans="1:17" x14ac:dyDescent="0.3">
      <c r="A146" t="str">
        <f>TEXT(task3ForecastsPVandDemand_Run2!C159,"YYYY-MM-DD HH:MM:SS")</f>
        <v>2019-12-21 00:00:00</v>
      </c>
      <c r="B146">
        <f>-task3ForecastsPVandDemand_Run2!G159</f>
        <v>0</v>
      </c>
      <c r="C146">
        <f t="shared" si="4"/>
        <v>3</v>
      </c>
      <c r="D146">
        <v>3</v>
      </c>
      <c r="E146" s="83">
        <f t="shared" si="5"/>
        <v>44267.428472222222</v>
      </c>
      <c r="F146">
        <f>task3ForecastsPVandDemand_Run2!B159</f>
        <v>4</v>
      </c>
      <c r="G146">
        <f>task3ForecastsPVandDemand_Run2!A159</f>
        <v>1</v>
      </c>
      <c r="H146">
        <f>task3ForecastsPVandDemand_Run2!D159</f>
        <v>2.6567268140471794</v>
      </c>
      <c r="I146">
        <f>task3ForecastsPVandDemand_Run2!E159</f>
        <v>2.6567268140471794</v>
      </c>
      <c r="J146">
        <f>task3ForecastsPVandDemand_Run2!F159</f>
        <v>1.0532140731811523E-4</v>
      </c>
      <c r="K146">
        <f>task3ForecastsPVandDemand_Run2!G159</f>
        <v>0</v>
      </c>
      <c r="L146">
        <f>task3ForecastsPVandDemand_Run2!H159</f>
        <v>0</v>
      </c>
      <c r="M146">
        <f>task3ForecastsPVandDemand_Run2!I159</f>
        <v>0</v>
      </c>
      <c r="N146">
        <f>task3ForecastsPVandDemand_Run2!J159</f>
        <v>0</v>
      </c>
      <c r="O146">
        <f>task3ForecastsPVandDemand_Run2!K159</f>
        <v>0</v>
      </c>
      <c r="P146">
        <f>task3ForecastsPVandDemand_Run2!L159</f>
        <v>0</v>
      </c>
      <c r="Q146">
        <f>task3ForecastsPVandDemand_Run2!M159</f>
        <v>0</v>
      </c>
    </row>
    <row r="147" spans="1:17" x14ac:dyDescent="0.3">
      <c r="A147" t="str">
        <f>TEXT(task3ForecastsPVandDemand_Run2!C160,"YYYY-MM-DD HH:MM:SS")</f>
        <v>2019-12-21 00:30:00</v>
      </c>
      <c r="B147">
        <f>-task3ForecastsPVandDemand_Run2!G160</f>
        <v>0</v>
      </c>
      <c r="C147">
        <f t="shared" si="4"/>
        <v>3</v>
      </c>
      <c r="D147">
        <v>3</v>
      </c>
      <c r="E147" s="83">
        <f t="shared" si="5"/>
        <v>44267.428472222222</v>
      </c>
      <c r="F147">
        <f>task3ForecastsPVandDemand_Run2!B160</f>
        <v>4</v>
      </c>
      <c r="G147">
        <f>task3ForecastsPVandDemand_Run2!A160</f>
        <v>2</v>
      </c>
      <c r="H147">
        <f>task3ForecastsPVandDemand_Run2!D160</f>
        <v>2.5697692166623511</v>
      </c>
      <c r="I147">
        <f>task3ForecastsPVandDemand_Run2!E160</f>
        <v>2.5697692166623511</v>
      </c>
      <c r="J147">
        <f>task3ForecastsPVandDemand_Run2!F160</f>
        <v>2.0748376846313477E-4</v>
      </c>
      <c r="K147">
        <f>task3ForecastsPVandDemand_Run2!G160</f>
        <v>0</v>
      </c>
      <c r="L147">
        <f>task3ForecastsPVandDemand_Run2!H160</f>
        <v>0</v>
      </c>
      <c r="M147">
        <f>task3ForecastsPVandDemand_Run2!I160</f>
        <v>0</v>
      </c>
      <c r="N147">
        <f>task3ForecastsPVandDemand_Run2!J160</f>
        <v>0</v>
      </c>
      <c r="O147">
        <f>task3ForecastsPVandDemand_Run2!K160</f>
        <v>0</v>
      </c>
      <c r="P147">
        <f>task3ForecastsPVandDemand_Run2!L160</f>
        <v>0</v>
      </c>
      <c r="Q147">
        <f>task3ForecastsPVandDemand_Run2!M160</f>
        <v>0</v>
      </c>
    </row>
    <row r="148" spans="1:17" x14ac:dyDescent="0.3">
      <c r="A148" t="str">
        <f>TEXT(task3ForecastsPVandDemand_Run2!C161,"YYYY-MM-DD HH:MM:SS")</f>
        <v>2019-12-21 01:00:00</v>
      </c>
      <c r="B148">
        <f>-task3ForecastsPVandDemand_Run2!G161</f>
        <v>0</v>
      </c>
      <c r="C148">
        <f t="shared" si="4"/>
        <v>3</v>
      </c>
      <c r="D148">
        <v>3</v>
      </c>
      <c r="E148" s="83">
        <f t="shared" si="5"/>
        <v>44267.428472222222</v>
      </c>
      <c r="F148">
        <f>task3ForecastsPVandDemand_Run2!B161</f>
        <v>4</v>
      </c>
      <c r="G148">
        <f>task3ForecastsPVandDemand_Run2!A161</f>
        <v>3</v>
      </c>
      <c r="H148">
        <f>task3ForecastsPVandDemand_Run2!D161</f>
        <v>2.3428888488210275</v>
      </c>
      <c r="I148">
        <f>task3ForecastsPVandDemand_Run2!E161</f>
        <v>2.3428888488210275</v>
      </c>
      <c r="J148">
        <f>task3ForecastsPVandDemand_Run2!F161</f>
        <v>4.5007467269897461E-4</v>
      </c>
      <c r="K148">
        <f>task3ForecastsPVandDemand_Run2!G161</f>
        <v>0</v>
      </c>
      <c r="L148">
        <f>task3ForecastsPVandDemand_Run2!H161</f>
        <v>0</v>
      </c>
      <c r="M148">
        <f>task3ForecastsPVandDemand_Run2!I161</f>
        <v>0</v>
      </c>
      <c r="N148">
        <f>task3ForecastsPVandDemand_Run2!J161</f>
        <v>0</v>
      </c>
      <c r="O148">
        <f>task3ForecastsPVandDemand_Run2!K161</f>
        <v>0</v>
      </c>
      <c r="P148">
        <f>task3ForecastsPVandDemand_Run2!L161</f>
        <v>0</v>
      </c>
      <c r="Q148">
        <f>task3ForecastsPVandDemand_Run2!M161</f>
        <v>0</v>
      </c>
    </row>
    <row r="149" spans="1:17" x14ac:dyDescent="0.3">
      <c r="A149" t="str">
        <f>TEXT(task3ForecastsPVandDemand_Run2!C162,"YYYY-MM-DD HH:MM:SS")</f>
        <v>2019-12-21 01:30:00</v>
      </c>
      <c r="B149">
        <f>-task3ForecastsPVandDemand_Run2!G162</f>
        <v>0</v>
      </c>
      <c r="C149">
        <f t="shared" si="4"/>
        <v>3</v>
      </c>
      <c r="D149">
        <v>3</v>
      </c>
      <c r="E149" s="83">
        <f t="shared" si="5"/>
        <v>44267.428472222222</v>
      </c>
      <c r="F149">
        <f>task3ForecastsPVandDemand_Run2!B162</f>
        <v>4</v>
      </c>
      <c r="G149">
        <f>task3ForecastsPVandDemand_Run2!A162</f>
        <v>4</v>
      </c>
      <c r="H149">
        <f>task3ForecastsPVandDemand_Run2!D162</f>
        <v>2.2687578753505533</v>
      </c>
      <c r="I149">
        <f>task3ForecastsPVandDemand_Run2!E162</f>
        <v>2.2687578753505533</v>
      </c>
      <c r="J149">
        <f>task3ForecastsPVandDemand_Run2!F162</f>
        <v>4.7859549522399902E-4</v>
      </c>
      <c r="K149">
        <f>task3ForecastsPVandDemand_Run2!G162</f>
        <v>0</v>
      </c>
      <c r="L149">
        <f>task3ForecastsPVandDemand_Run2!H162</f>
        <v>0</v>
      </c>
      <c r="M149">
        <f>task3ForecastsPVandDemand_Run2!I162</f>
        <v>0</v>
      </c>
      <c r="N149">
        <f>task3ForecastsPVandDemand_Run2!J162</f>
        <v>0</v>
      </c>
      <c r="O149">
        <f>task3ForecastsPVandDemand_Run2!K162</f>
        <v>0</v>
      </c>
      <c r="P149">
        <f>task3ForecastsPVandDemand_Run2!L162</f>
        <v>0</v>
      </c>
      <c r="Q149">
        <f>task3ForecastsPVandDemand_Run2!M162</f>
        <v>0</v>
      </c>
    </row>
    <row r="150" spans="1:17" x14ac:dyDescent="0.3">
      <c r="A150" t="str">
        <f>TEXT(task3ForecastsPVandDemand_Run2!C163,"YYYY-MM-DD HH:MM:SS")</f>
        <v>2019-12-21 02:00:00</v>
      </c>
      <c r="B150">
        <f>-task3ForecastsPVandDemand_Run2!G163</f>
        <v>0</v>
      </c>
      <c r="C150">
        <f t="shared" si="4"/>
        <v>3</v>
      </c>
      <c r="D150">
        <v>3</v>
      </c>
      <c r="E150" s="83">
        <f t="shared" si="5"/>
        <v>44267.428472222222</v>
      </c>
      <c r="F150">
        <f>task3ForecastsPVandDemand_Run2!B163</f>
        <v>4</v>
      </c>
      <c r="G150">
        <f>task3ForecastsPVandDemand_Run2!A163</f>
        <v>5</v>
      </c>
      <c r="H150">
        <f>task3ForecastsPVandDemand_Run2!D163</f>
        <v>2.2186706077650449</v>
      </c>
      <c r="I150">
        <f>task3ForecastsPVandDemand_Run2!E163</f>
        <v>2.2186706077650449</v>
      </c>
      <c r="J150">
        <f>task3ForecastsPVandDemand_Run2!F163</f>
        <v>4.9555301666259766E-4</v>
      </c>
      <c r="K150">
        <f>task3ForecastsPVandDemand_Run2!G163</f>
        <v>0</v>
      </c>
      <c r="L150">
        <f>task3ForecastsPVandDemand_Run2!H163</f>
        <v>0</v>
      </c>
      <c r="M150">
        <f>task3ForecastsPVandDemand_Run2!I163</f>
        <v>0</v>
      </c>
      <c r="N150">
        <f>task3ForecastsPVandDemand_Run2!J163</f>
        <v>0</v>
      </c>
      <c r="O150">
        <f>task3ForecastsPVandDemand_Run2!K163</f>
        <v>0</v>
      </c>
      <c r="P150">
        <f>task3ForecastsPVandDemand_Run2!L163</f>
        <v>0</v>
      </c>
      <c r="Q150">
        <f>task3ForecastsPVandDemand_Run2!M163</f>
        <v>0</v>
      </c>
    </row>
    <row r="151" spans="1:17" x14ac:dyDescent="0.3">
      <c r="A151" t="str">
        <f>TEXT(task3ForecastsPVandDemand_Run2!C164,"YYYY-MM-DD HH:MM:SS")</f>
        <v>2019-12-21 02:30:00</v>
      </c>
      <c r="B151">
        <f>-task3ForecastsPVandDemand_Run2!G164</f>
        <v>0</v>
      </c>
      <c r="C151">
        <f t="shared" si="4"/>
        <v>3</v>
      </c>
      <c r="D151">
        <v>3</v>
      </c>
      <c r="E151" s="83">
        <f t="shared" si="5"/>
        <v>44267.428472222222</v>
      </c>
      <c r="F151">
        <f>task3ForecastsPVandDemand_Run2!B164</f>
        <v>4</v>
      </c>
      <c r="G151">
        <f>task3ForecastsPVandDemand_Run2!A164</f>
        <v>6</v>
      </c>
      <c r="H151">
        <f>task3ForecastsPVandDemand_Run2!D164</f>
        <v>2.1671520186090762</v>
      </c>
      <c r="I151">
        <f>task3ForecastsPVandDemand_Run2!E164</f>
        <v>2.1671520186090762</v>
      </c>
      <c r="J151">
        <f>task3ForecastsPVandDemand_Run2!F164</f>
        <v>5.1438808441162109E-4</v>
      </c>
      <c r="K151">
        <f>task3ForecastsPVandDemand_Run2!G164</f>
        <v>0</v>
      </c>
      <c r="L151">
        <f>task3ForecastsPVandDemand_Run2!H164</f>
        <v>0</v>
      </c>
      <c r="M151">
        <f>task3ForecastsPVandDemand_Run2!I164</f>
        <v>0</v>
      </c>
      <c r="N151">
        <f>task3ForecastsPVandDemand_Run2!J164</f>
        <v>0</v>
      </c>
      <c r="O151">
        <f>task3ForecastsPVandDemand_Run2!K164</f>
        <v>0</v>
      </c>
      <c r="P151">
        <f>task3ForecastsPVandDemand_Run2!L164</f>
        <v>0</v>
      </c>
      <c r="Q151">
        <f>task3ForecastsPVandDemand_Run2!M164</f>
        <v>0</v>
      </c>
    </row>
    <row r="152" spans="1:17" x14ac:dyDescent="0.3">
      <c r="A152" t="str">
        <f>TEXT(task3ForecastsPVandDemand_Run2!C165,"YYYY-MM-DD HH:MM:SS")</f>
        <v>2019-12-21 03:00:00</v>
      </c>
      <c r="B152">
        <f>-task3ForecastsPVandDemand_Run2!G165</f>
        <v>0</v>
      </c>
      <c r="C152">
        <f t="shared" si="4"/>
        <v>3</v>
      </c>
      <c r="D152">
        <v>3</v>
      </c>
      <c r="E152" s="83">
        <f t="shared" si="5"/>
        <v>44267.428472222222</v>
      </c>
      <c r="F152">
        <f>task3ForecastsPVandDemand_Run2!B165</f>
        <v>4</v>
      </c>
      <c r="G152">
        <f>task3ForecastsPVandDemand_Run2!A165</f>
        <v>7</v>
      </c>
      <c r="H152">
        <f>task3ForecastsPVandDemand_Run2!D165</f>
        <v>2.0591545263986548</v>
      </c>
      <c r="I152">
        <f>task3ForecastsPVandDemand_Run2!E165</f>
        <v>2.0591545263986548</v>
      </c>
      <c r="J152">
        <f>task3ForecastsPVandDemand_Run2!F165</f>
        <v>4.9555301666259766E-4</v>
      </c>
      <c r="K152">
        <f>task3ForecastsPVandDemand_Run2!G165</f>
        <v>0</v>
      </c>
      <c r="L152">
        <f>task3ForecastsPVandDemand_Run2!H165</f>
        <v>0</v>
      </c>
      <c r="M152">
        <f>task3ForecastsPVandDemand_Run2!I165</f>
        <v>0</v>
      </c>
      <c r="N152">
        <f>task3ForecastsPVandDemand_Run2!J165</f>
        <v>0</v>
      </c>
      <c r="O152">
        <f>task3ForecastsPVandDemand_Run2!K165</f>
        <v>0</v>
      </c>
      <c r="P152">
        <f>task3ForecastsPVandDemand_Run2!L165</f>
        <v>0</v>
      </c>
      <c r="Q152">
        <f>task3ForecastsPVandDemand_Run2!M165</f>
        <v>0</v>
      </c>
    </row>
    <row r="153" spans="1:17" x14ac:dyDescent="0.3">
      <c r="A153" t="str">
        <f>TEXT(task3ForecastsPVandDemand_Run2!C166,"YYYY-MM-DD HH:MM:SS")</f>
        <v>2019-12-21 03:30:00</v>
      </c>
      <c r="B153">
        <f>-task3ForecastsPVandDemand_Run2!G166</f>
        <v>0</v>
      </c>
      <c r="C153">
        <f t="shared" si="4"/>
        <v>3</v>
      </c>
      <c r="D153">
        <v>3</v>
      </c>
      <c r="E153" s="83">
        <f t="shared" si="5"/>
        <v>44267.428472222222</v>
      </c>
      <c r="F153">
        <f>task3ForecastsPVandDemand_Run2!B166</f>
        <v>4</v>
      </c>
      <c r="G153">
        <f>task3ForecastsPVandDemand_Run2!A166</f>
        <v>8</v>
      </c>
      <c r="H153">
        <f>task3ForecastsPVandDemand_Run2!D166</f>
        <v>2.0167776909128325</v>
      </c>
      <c r="I153">
        <f>task3ForecastsPVandDemand_Run2!E166</f>
        <v>2.0167776909128325</v>
      </c>
      <c r="J153">
        <f>task3ForecastsPVandDemand_Run2!F166</f>
        <v>5.1438808441162109E-4</v>
      </c>
      <c r="K153">
        <f>task3ForecastsPVandDemand_Run2!G166</f>
        <v>0</v>
      </c>
      <c r="L153">
        <f>task3ForecastsPVandDemand_Run2!H166</f>
        <v>0</v>
      </c>
      <c r="M153">
        <f>task3ForecastsPVandDemand_Run2!I166</f>
        <v>0</v>
      </c>
      <c r="N153">
        <f>task3ForecastsPVandDemand_Run2!J166</f>
        <v>0</v>
      </c>
      <c r="O153">
        <f>task3ForecastsPVandDemand_Run2!K166</f>
        <v>0</v>
      </c>
      <c r="P153">
        <f>task3ForecastsPVandDemand_Run2!L166</f>
        <v>0</v>
      </c>
      <c r="Q153">
        <f>task3ForecastsPVandDemand_Run2!M166</f>
        <v>0</v>
      </c>
    </row>
    <row r="154" spans="1:17" x14ac:dyDescent="0.3">
      <c r="A154" t="str">
        <f>TEXT(task3ForecastsPVandDemand_Run2!C167,"YYYY-MM-DD HH:MM:SS")</f>
        <v>2019-12-21 04:00:00</v>
      </c>
      <c r="B154">
        <f>-task3ForecastsPVandDemand_Run2!G167</f>
        <v>0</v>
      </c>
      <c r="C154">
        <f t="shared" si="4"/>
        <v>3</v>
      </c>
      <c r="D154">
        <v>3</v>
      </c>
      <c r="E154" s="83">
        <f t="shared" si="5"/>
        <v>44267.428472222222</v>
      </c>
      <c r="F154">
        <f>task3ForecastsPVandDemand_Run2!B167</f>
        <v>4</v>
      </c>
      <c r="G154">
        <f>task3ForecastsPVandDemand_Run2!A167</f>
        <v>9</v>
      </c>
      <c r="H154">
        <f>task3ForecastsPVandDemand_Run2!D167</f>
        <v>1.9637588515133748</v>
      </c>
      <c r="I154">
        <f>task3ForecastsPVandDemand_Run2!E167</f>
        <v>1.9637588515133748</v>
      </c>
      <c r="J154">
        <f>task3ForecastsPVandDemand_Run2!F167</f>
        <v>5.2481889724731445E-4</v>
      </c>
      <c r="K154">
        <f>task3ForecastsPVandDemand_Run2!G167</f>
        <v>0</v>
      </c>
      <c r="L154">
        <f>task3ForecastsPVandDemand_Run2!H167</f>
        <v>0</v>
      </c>
      <c r="M154">
        <f>task3ForecastsPVandDemand_Run2!I167</f>
        <v>0</v>
      </c>
      <c r="N154">
        <f>task3ForecastsPVandDemand_Run2!J167</f>
        <v>0</v>
      </c>
      <c r="O154">
        <f>task3ForecastsPVandDemand_Run2!K167</f>
        <v>0</v>
      </c>
      <c r="P154">
        <f>task3ForecastsPVandDemand_Run2!L167</f>
        <v>0</v>
      </c>
      <c r="Q154">
        <f>task3ForecastsPVandDemand_Run2!M167</f>
        <v>0</v>
      </c>
    </row>
    <row r="155" spans="1:17" x14ac:dyDescent="0.3">
      <c r="A155" t="str">
        <f>TEXT(task3ForecastsPVandDemand_Run2!C168,"YYYY-MM-DD HH:MM:SS")</f>
        <v>2019-12-21 04:30:00</v>
      </c>
      <c r="B155">
        <f>-task3ForecastsPVandDemand_Run2!G168</f>
        <v>0</v>
      </c>
      <c r="C155">
        <f t="shared" si="4"/>
        <v>3</v>
      </c>
      <c r="D155">
        <v>3</v>
      </c>
      <c r="E155" s="83">
        <f t="shared" si="5"/>
        <v>44267.428472222222</v>
      </c>
      <c r="F155">
        <f>task3ForecastsPVandDemand_Run2!B168</f>
        <v>4</v>
      </c>
      <c r="G155">
        <f>task3ForecastsPVandDemand_Run2!A168</f>
        <v>10</v>
      </c>
      <c r="H155">
        <f>task3ForecastsPVandDemand_Run2!D168</f>
        <v>1.9460517090079557</v>
      </c>
      <c r="I155">
        <f>task3ForecastsPVandDemand_Run2!E168</f>
        <v>1.9460517090079557</v>
      </c>
      <c r="J155">
        <f>task3ForecastsPVandDemand_Run2!F168</f>
        <v>5.435943603515625E-4</v>
      </c>
      <c r="K155">
        <f>task3ForecastsPVandDemand_Run2!G168</f>
        <v>0</v>
      </c>
      <c r="L155">
        <f>task3ForecastsPVandDemand_Run2!H168</f>
        <v>0</v>
      </c>
      <c r="M155">
        <f>task3ForecastsPVandDemand_Run2!I168</f>
        <v>0</v>
      </c>
      <c r="N155">
        <f>task3ForecastsPVandDemand_Run2!J168</f>
        <v>0</v>
      </c>
      <c r="O155">
        <f>task3ForecastsPVandDemand_Run2!K168</f>
        <v>0</v>
      </c>
      <c r="P155">
        <f>task3ForecastsPVandDemand_Run2!L168</f>
        <v>0</v>
      </c>
      <c r="Q155">
        <f>task3ForecastsPVandDemand_Run2!M168</f>
        <v>0</v>
      </c>
    </row>
    <row r="156" spans="1:17" x14ac:dyDescent="0.3">
      <c r="A156" t="str">
        <f>TEXT(task3ForecastsPVandDemand_Run2!C169,"YYYY-MM-DD HH:MM:SS")</f>
        <v>2019-12-21 05:00:00</v>
      </c>
      <c r="B156">
        <f>-task3ForecastsPVandDemand_Run2!G169</f>
        <v>0</v>
      </c>
      <c r="C156">
        <f t="shared" si="4"/>
        <v>3</v>
      </c>
      <c r="D156">
        <v>3</v>
      </c>
      <c r="E156" s="83">
        <f t="shared" si="5"/>
        <v>44267.428472222222</v>
      </c>
      <c r="F156">
        <f>task3ForecastsPVandDemand_Run2!B169</f>
        <v>4</v>
      </c>
      <c r="G156">
        <f>task3ForecastsPVandDemand_Run2!A169</f>
        <v>11</v>
      </c>
      <c r="H156">
        <f>task3ForecastsPVandDemand_Run2!D169</f>
        <v>2.0386151864752255</v>
      </c>
      <c r="I156">
        <f>task3ForecastsPVandDemand_Run2!E169</f>
        <v>2.0386151864752255</v>
      </c>
      <c r="J156">
        <f>task3ForecastsPVandDemand_Run2!F169</f>
        <v>3.5366415977478027E-4</v>
      </c>
      <c r="K156">
        <f>task3ForecastsPVandDemand_Run2!G169</f>
        <v>0</v>
      </c>
      <c r="L156">
        <f>task3ForecastsPVandDemand_Run2!H169</f>
        <v>0</v>
      </c>
      <c r="M156">
        <f>task3ForecastsPVandDemand_Run2!I169</f>
        <v>0</v>
      </c>
      <c r="N156">
        <f>task3ForecastsPVandDemand_Run2!J169</f>
        <v>0</v>
      </c>
      <c r="O156">
        <f>task3ForecastsPVandDemand_Run2!K169</f>
        <v>0</v>
      </c>
      <c r="P156">
        <f>task3ForecastsPVandDemand_Run2!L169</f>
        <v>0</v>
      </c>
      <c r="Q156">
        <f>task3ForecastsPVandDemand_Run2!M169</f>
        <v>0</v>
      </c>
    </row>
    <row r="157" spans="1:17" x14ac:dyDescent="0.3">
      <c r="A157" t="str">
        <f>TEXT(task3ForecastsPVandDemand_Run2!C170,"YYYY-MM-DD HH:MM:SS")</f>
        <v>2019-12-21 05:30:00</v>
      </c>
      <c r="B157">
        <f>-task3ForecastsPVandDemand_Run2!G170</f>
        <v>0</v>
      </c>
      <c r="C157">
        <f t="shared" si="4"/>
        <v>3</v>
      </c>
      <c r="D157">
        <v>3</v>
      </c>
      <c r="E157" s="83">
        <f t="shared" si="5"/>
        <v>44267.428472222222</v>
      </c>
      <c r="F157">
        <f>task3ForecastsPVandDemand_Run2!B170</f>
        <v>4</v>
      </c>
      <c r="G157">
        <f>task3ForecastsPVandDemand_Run2!A170</f>
        <v>12</v>
      </c>
      <c r="H157">
        <f>task3ForecastsPVandDemand_Run2!D170</f>
        <v>2.1044490013457877</v>
      </c>
      <c r="I157">
        <f>task3ForecastsPVandDemand_Run2!E170</f>
        <v>2.1044490013457877</v>
      </c>
      <c r="J157">
        <f>task3ForecastsPVandDemand_Run2!F170</f>
        <v>5.1438808441162109E-4</v>
      </c>
      <c r="K157">
        <f>task3ForecastsPVandDemand_Run2!G170</f>
        <v>0</v>
      </c>
      <c r="L157">
        <f>task3ForecastsPVandDemand_Run2!H170</f>
        <v>0</v>
      </c>
      <c r="M157">
        <f>task3ForecastsPVandDemand_Run2!I170</f>
        <v>0</v>
      </c>
      <c r="N157">
        <f>task3ForecastsPVandDemand_Run2!J170</f>
        <v>0</v>
      </c>
      <c r="O157">
        <f>task3ForecastsPVandDemand_Run2!K170</f>
        <v>0</v>
      </c>
      <c r="P157">
        <f>task3ForecastsPVandDemand_Run2!L170</f>
        <v>0</v>
      </c>
      <c r="Q157">
        <f>task3ForecastsPVandDemand_Run2!M170</f>
        <v>0</v>
      </c>
    </row>
    <row r="158" spans="1:17" x14ac:dyDescent="0.3">
      <c r="A158" t="str">
        <f>TEXT(task3ForecastsPVandDemand_Run2!C171,"YYYY-MM-DD HH:MM:SS")</f>
        <v>2019-12-21 06:00:00</v>
      </c>
      <c r="B158">
        <f>-task3ForecastsPVandDemand_Run2!G171</f>
        <v>0</v>
      </c>
      <c r="C158">
        <f t="shared" si="4"/>
        <v>3</v>
      </c>
      <c r="D158">
        <v>3</v>
      </c>
      <c r="E158" s="83">
        <f t="shared" si="5"/>
        <v>44267.428472222222</v>
      </c>
      <c r="F158">
        <f>task3ForecastsPVandDemand_Run2!B171</f>
        <v>4</v>
      </c>
      <c r="G158">
        <f>task3ForecastsPVandDemand_Run2!A171</f>
        <v>13</v>
      </c>
      <c r="H158">
        <f>task3ForecastsPVandDemand_Run2!D171</f>
        <v>2.2603319134277542</v>
      </c>
      <c r="I158">
        <f>task3ForecastsPVandDemand_Run2!E171</f>
        <v>2.2603319134277542</v>
      </c>
      <c r="J158">
        <f>task3ForecastsPVandDemand_Run2!F171</f>
        <v>0</v>
      </c>
      <c r="K158">
        <f>task3ForecastsPVandDemand_Run2!G171</f>
        <v>0</v>
      </c>
      <c r="L158">
        <f>task3ForecastsPVandDemand_Run2!H171</f>
        <v>0</v>
      </c>
      <c r="M158">
        <f>task3ForecastsPVandDemand_Run2!I171</f>
        <v>0</v>
      </c>
      <c r="N158">
        <f>task3ForecastsPVandDemand_Run2!J171</f>
        <v>0</v>
      </c>
      <c r="O158">
        <f>task3ForecastsPVandDemand_Run2!K171</f>
        <v>0</v>
      </c>
      <c r="P158">
        <f>task3ForecastsPVandDemand_Run2!L171</f>
        <v>0</v>
      </c>
      <c r="Q158">
        <f>task3ForecastsPVandDemand_Run2!M171</f>
        <v>0</v>
      </c>
    </row>
    <row r="159" spans="1:17" x14ac:dyDescent="0.3">
      <c r="A159" t="str">
        <f>TEXT(task3ForecastsPVandDemand_Run2!C172,"YYYY-MM-DD HH:MM:SS")</f>
        <v>2019-12-21 06:30:00</v>
      </c>
      <c r="B159">
        <f>-task3ForecastsPVandDemand_Run2!G172</f>
        <v>0</v>
      </c>
      <c r="C159">
        <f t="shared" si="4"/>
        <v>3</v>
      </c>
      <c r="D159">
        <v>3</v>
      </c>
      <c r="E159" s="83">
        <f t="shared" si="5"/>
        <v>44267.428472222222</v>
      </c>
      <c r="F159">
        <f>task3ForecastsPVandDemand_Run2!B172</f>
        <v>4</v>
      </c>
      <c r="G159">
        <f>task3ForecastsPVandDemand_Run2!A172</f>
        <v>14</v>
      </c>
      <c r="H159">
        <f>task3ForecastsPVandDemand_Run2!D172</f>
        <v>2.4332197341798274</v>
      </c>
      <c r="I159">
        <f>task3ForecastsPVandDemand_Run2!E172</f>
        <v>2.4332197341798274</v>
      </c>
      <c r="J159">
        <f>task3ForecastsPVandDemand_Run2!F172</f>
        <v>0</v>
      </c>
      <c r="K159">
        <f>task3ForecastsPVandDemand_Run2!G172</f>
        <v>0</v>
      </c>
      <c r="L159">
        <f>task3ForecastsPVandDemand_Run2!H172</f>
        <v>0</v>
      </c>
      <c r="M159">
        <f>task3ForecastsPVandDemand_Run2!I172</f>
        <v>0</v>
      </c>
      <c r="N159">
        <f>task3ForecastsPVandDemand_Run2!J172</f>
        <v>0</v>
      </c>
      <c r="O159">
        <f>task3ForecastsPVandDemand_Run2!K172</f>
        <v>0</v>
      </c>
      <c r="P159">
        <f>task3ForecastsPVandDemand_Run2!L172</f>
        <v>0</v>
      </c>
      <c r="Q159">
        <f>task3ForecastsPVandDemand_Run2!M172</f>
        <v>0</v>
      </c>
    </row>
    <row r="160" spans="1:17" x14ac:dyDescent="0.3">
      <c r="A160" t="str">
        <f>TEXT(task3ForecastsPVandDemand_Run2!C173,"YYYY-MM-DD HH:MM:SS")</f>
        <v>2019-12-21 07:00:00</v>
      </c>
      <c r="B160">
        <f>-task3ForecastsPVandDemand_Run2!G173</f>
        <v>0</v>
      </c>
      <c r="C160">
        <f t="shared" si="4"/>
        <v>3</v>
      </c>
      <c r="D160">
        <v>3</v>
      </c>
      <c r="E160" s="83">
        <f t="shared" si="5"/>
        <v>44267.428472222222</v>
      </c>
      <c r="F160">
        <f>task3ForecastsPVandDemand_Run2!B173</f>
        <v>4</v>
      </c>
      <c r="G160">
        <f>task3ForecastsPVandDemand_Run2!A173</f>
        <v>15</v>
      </c>
      <c r="H160">
        <f>task3ForecastsPVandDemand_Run2!D173</f>
        <v>2.607008893346157</v>
      </c>
      <c r="I160">
        <f>task3ForecastsPVandDemand_Run2!E173</f>
        <v>2.607008893346157</v>
      </c>
      <c r="J160">
        <f>task3ForecastsPVandDemand_Run2!F173</f>
        <v>0</v>
      </c>
      <c r="K160">
        <f>task3ForecastsPVandDemand_Run2!G173</f>
        <v>0</v>
      </c>
      <c r="L160">
        <f>task3ForecastsPVandDemand_Run2!H173</f>
        <v>0</v>
      </c>
      <c r="M160">
        <f>task3ForecastsPVandDemand_Run2!I173</f>
        <v>0</v>
      </c>
      <c r="N160">
        <f>task3ForecastsPVandDemand_Run2!J173</f>
        <v>0</v>
      </c>
      <c r="O160">
        <f>task3ForecastsPVandDemand_Run2!K173</f>
        <v>0</v>
      </c>
      <c r="P160">
        <f>task3ForecastsPVandDemand_Run2!L173</f>
        <v>0</v>
      </c>
      <c r="Q160">
        <f>task3ForecastsPVandDemand_Run2!M173</f>
        <v>0</v>
      </c>
    </row>
    <row r="161" spans="1:17" x14ac:dyDescent="0.3">
      <c r="A161" t="str">
        <f>TEXT(task3ForecastsPVandDemand_Run2!C174,"YYYY-MM-DD HH:MM:SS")</f>
        <v>2019-12-21 07:30:00</v>
      </c>
      <c r="B161">
        <f>-task3ForecastsPVandDemand_Run2!G174</f>
        <v>-8.8948756456375122E-3</v>
      </c>
      <c r="C161">
        <f t="shared" si="4"/>
        <v>3</v>
      </c>
      <c r="D161">
        <v>3</v>
      </c>
      <c r="E161" s="83">
        <f t="shared" si="5"/>
        <v>44267.428472222222</v>
      </c>
      <c r="F161">
        <f>task3ForecastsPVandDemand_Run2!B174</f>
        <v>4</v>
      </c>
      <c r="G161">
        <f>task3ForecastsPVandDemand_Run2!A174</f>
        <v>16</v>
      </c>
      <c r="H161">
        <f>task3ForecastsPVandDemand_Run2!D174</f>
        <v>2.9521328667340181</v>
      </c>
      <c r="I161">
        <f>task3ForecastsPVandDemand_Run2!E174</f>
        <v>2.9610277423796556</v>
      </c>
      <c r="J161">
        <f>task3ForecastsPVandDemand_Run2!F174</f>
        <v>3.5579502582550049E-3</v>
      </c>
      <c r="K161">
        <f>task3ForecastsPVandDemand_Run2!G174</f>
        <v>8.8948756456375122E-3</v>
      </c>
      <c r="L161">
        <f>task3ForecastsPVandDemand_Run2!H174</f>
        <v>4.4474378228187561E-3</v>
      </c>
      <c r="M161">
        <f>task3ForecastsPVandDemand_Run2!I174</f>
        <v>0</v>
      </c>
      <c r="N161">
        <f>task3ForecastsPVandDemand_Run2!J174</f>
        <v>-8.8948756456375122E-3</v>
      </c>
      <c r="O161">
        <f>task3ForecastsPVandDemand_Run2!K174</f>
        <v>0</v>
      </c>
      <c r="P161">
        <f>task3ForecastsPVandDemand_Run2!L174</f>
        <v>-8.8948756456375122E-3</v>
      </c>
      <c r="Q161">
        <f>task3ForecastsPVandDemand_Run2!M174</f>
        <v>0</v>
      </c>
    </row>
    <row r="162" spans="1:17" x14ac:dyDescent="0.3">
      <c r="A162" t="str">
        <f>TEXT(task3ForecastsPVandDemand_Run2!C175,"YYYY-MM-DD HH:MM:SS")</f>
        <v>2019-12-21 08:00:00</v>
      </c>
      <c r="B162">
        <f>-task3ForecastsPVandDemand_Run2!G175</f>
        <v>-4.0685907006263733E-2</v>
      </c>
      <c r="C162">
        <f t="shared" si="4"/>
        <v>3</v>
      </c>
      <c r="D162">
        <v>3</v>
      </c>
      <c r="E162" s="83">
        <f t="shared" si="5"/>
        <v>44267.428472222222</v>
      </c>
      <c r="F162">
        <f>task3ForecastsPVandDemand_Run2!B175</f>
        <v>4</v>
      </c>
      <c r="G162">
        <f>task3ForecastsPVandDemand_Run2!A175</f>
        <v>17</v>
      </c>
      <c r="H162">
        <f>task3ForecastsPVandDemand_Run2!D175</f>
        <v>3.4458190826138932</v>
      </c>
      <c r="I162">
        <f>task3ForecastsPVandDemand_Run2!E175</f>
        <v>3.486504989620157</v>
      </c>
      <c r="J162">
        <f>task3ForecastsPVandDemand_Run2!F175</f>
        <v>1.6274362802505493E-2</v>
      </c>
      <c r="K162">
        <f>task3ForecastsPVandDemand_Run2!G175</f>
        <v>4.0685907006263733E-2</v>
      </c>
      <c r="L162">
        <f>task3ForecastsPVandDemand_Run2!H175</f>
        <v>2.4790391325950623E-2</v>
      </c>
      <c r="M162">
        <f>task3ForecastsPVandDemand_Run2!I175</f>
        <v>0</v>
      </c>
      <c r="N162">
        <f>task3ForecastsPVandDemand_Run2!J175</f>
        <v>-4.0685907006263733E-2</v>
      </c>
      <c r="O162">
        <f>task3ForecastsPVandDemand_Run2!K175</f>
        <v>0</v>
      </c>
      <c r="P162">
        <f>task3ForecastsPVandDemand_Run2!L175</f>
        <v>-4.0685907006263733E-2</v>
      </c>
      <c r="Q162">
        <f>task3ForecastsPVandDemand_Run2!M175</f>
        <v>0</v>
      </c>
    </row>
    <row r="163" spans="1:17" x14ac:dyDescent="0.3">
      <c r="A163" t="str">
        <f>TEXT(task3ForecastsPVandDemand_Run2!C176,"YYYY-MM-DD HH:MM:SS")</f>
        <v>2019-12-21 08:30:00</v>
      </c>
      <c r="B163">
        <f>-task3ForecastsPVandDemand_Run2!G176</f>
        <v>-0.16578800976276398</v>
      </c>
      <c r="C163">
        <f t="shared" si="4"/>
        <v>3</v>
      </c>
      <c r="D163">
        <v>3</v>
      </c>
      <c r="E163" s="83">
        <f t="shared" si="5"/>
        <v>44267.428472222222</v>
      </c>
      <c r="F163">
        <f>task3ForecastsPVandDemand_Run2!B176</f>
        <v>4</v>
      </c>
      <c r="G163">
        <f>task3ForecastsPVandDemand_Run2!A176</f>
        <v>18</v>
      </c>
      <c r="H163">
        <f>task3ForecastsPVandDemand_Run2!D176</f>
        <v>3.6527444031728762</v>
      </c>
      <c r="I163">
        <f>task3ForecastsPVandDemand_Run2!E176</f>
        <v>3.8185324129356402</v>
      </c>
      <c r="J163">
        <f>task3ForecastsPVandDemand_Run2!F176</f>
        <v>6.6315203905105591E-2</v>
      </c>
      <c r="K163">
        <f>task3ForecastsPVandDemand_Run2!G176</f>
        <v>0.16578800976276398</v>
      </c>
      <c r="L163">
        <f>task3ForecastsPVandDemand_Run2!H176</f>
        <v>0.10768439620733261</v>
      </c>
      <c r="M163">
        <f>task3ForecastsPVandDemand_Run2!I176</f>
        <v>0</v>
      </c>
      <c r="N163">
        <f>task3ForecastsPVandDemand_Run2!J176</f>
        <v>-0.16578800976276398</v>
      </c>
      <c r="O163">
        <f>task3ForecastsPVandDemand_Run2!K176</f>
        <v>0</v>
      </c>
      <c r="P163">
        <f>task3ForecastsPVandDemand_Run2!L176</f>
        <v>-0.16578800976276398</v>
      </c>
      <c r="Q163">
        <f>task3ForecastsPVandDemand_Run2!M176</f>
        <v>0</v>
      </c>
    </row>
    <row r="164" spans="1:17" x14ac:dyDescent="0.3">
      <c r="A164" t="str">
        <f>TEXT(task3ForecastsPVandDemand_Run2!C177,"YYYY-MM-DD HH:MM:SS")</f>
        <v>2019-12-21 09:00:00</v>
      </c>
      <c r="B164">
        <f>-task3ForecastsPVandDemand_Run2!G177</f>
        <v>-0.59202142059803009</v>
      </c>
      <c r="C164">
        <f t="shared" si="4"/>
        <v>3</v>
      </c>
      <c r="D164">
        <v>3</v>
      </c>
      <c r="E164" s="83">
        <f t="shared" si="5"/>
        <v>44267.428472222222</v>
      </c>
      <c r="F164">
        <f>task3ForecastsPVandDemand_Run2!B177</f>
        <v>4</v>
      </c>
      <c r="G164">
        <f>task3ForecastsPVandDemand_Run2!A177</f>
        <v>19</v>
      </c>
      <c r="H164">
        <f>task3ForecastsPVandDemand_Run2!D177</f>
        <v>3.9231328181338117</v>
      </c>
      <c r="I164">
        <f>task3ForecastsPVandDemand_Run2!E177</f>
        <v>4.7006646058869173</v>
      </c>
      <c r="J164">
        <f>task3ForecastsPVandDemand_Run2!F177</f>
        <v>0.31101271510124207</v>
      </c>
      <c r="K164">
        <f>task3ForecastsPVandDemand_Run2!G177</f>
        <v>0.59202142059803009</v>
      </c>
      <c r="L164">
        <f>task3ForecastsPVandDemand_Run2!H177</f>
        <v>0.40369510650634766</v>
      </c>
      <c r="M164">
        <f>task3ForecastsPVandDemand_Run2!I177</f>
        <v>0</v>
      </c>
      <c r="N164">
        <f>task3ForecastsPVandDemand_Run2!J177</f>
        <v>-0.77753178775310516</v>
      </c>
      <c r="O164">
        <f>task3ForecastsPVandDemand_Run2!K177</f>
        <v>0</v>
      </c>
      <c r="P164">
        <f>task3ForecastsPVandDemand_Run2!L177</f>
        <v>-0.77753178775310516</v>
      </c>
      <c r="Q164">
        <f>task3ForecastsPVandDemand_Run2!M177</f>
        <v>0</v>
      </c>
    </row>
    <row r="165" spans="1:17" x14ac:dyDescent="0.3">
      <c r="A165" t="str">
        <f>TEXT(task3ForecastsPVandDemand_Run2!C178,"YYYY-MM-DD HH:MM:SS")</f>
        <v>2019-12-21 09:30:00</v>
      </c>
      <c r="B165">
        <f>-task3ForecastsPVandDemand_Run2!G178</f>
        <v>-1</v>
      </c>
      <c r="C165">
        <f t="shared" si="4"/>
        <v>3</v>
      </c>
      <c r="D165">
        <v>3</v>
      </c>
      <c r="E165" s="83">
        <f t="shared" si="5"/>
        <v>44267.428472222222</v>
      </c>
      <c r="F165">
        <f>task3ForecastsPVandDemand_Run2!B178</f>
        <v>4</v>
      </c>
      <c r="G165">
        <f>task3ForecastsPVandDemand_Run2!A178</f>
        <v>20</v>
      </c>
      <c r="H165">
        <f>task3ForecastsPVandDemand_Run2!D178</f>
        <v>3.9045673760373183</v>
      </c>
      <c r="I165">
        <f>task3ForecastsPVandDemand_Run2!E178</f>
        <v>5.140792742629726</v>
      </c>
      <c r="J165">
        <f>task3ForecastsPVandDemand_Run2!F178</f>
        <v>0.49449014663696289</v>
      </c>
      <c r="K165">
        <f>task3ForecastsPVandDemand_Run2!G178</f>
        <v>1</v>
      </c>
      <c r="L165">
        <f>task3ForecastsPVandDemand_Run2!H178</f>
        <v>0.90369510650634766</v>
      </c>
      <c r="M165">
        <f>task3ForecastsPVandDemand_Run2!I178</f>
        <v>0</v>
      </c>
      <c r="N165">
        <f>task3ForecastsPVandDemand_Run2!J178</f>
        <v>-1.2362253665924072</v>
      </c>
      <c r="O165">
        <f>task3ForecastsPVandDemand_Run2!K178</f>
        <v>0</v>
      </c>
      <c r="P165">
        <f>task3ForecastsPVandDemand_Run2!L178</f>
        <v>-1.2362253665924072</v>
      </c>
      <c r="Q165">
        <f>task3ForecastsPVandDemand_Run2!M178</f>
        <v>0</v>
      </c>
    </row>
    <row r="166" spans="1:17" x14ac:dyDescent="0.3">
      <c r="A166" t="str">
        <f>TEXT(task3ForecastsPVandDemand_Run2!C179,"YYYY-MM-DD HH:MM:SS")</f>
        <v>2019-12-21 10:00:00</v>
      </c>
      <c r="B166">
        <f>-task3ForecastsPVandDemand_Run2!G179</f>
        <v>-1</v>
      </c>
      <c r="C166">
        <f t="shared" si="4"/>
        <v>3</v>
      </c>
      <c r="D166">
        <v>3</v>
      </c>
      <c r="E166" s="83">
        <f t="shared" si="5"/>
        <v>44267.428472222222</v>
      </c>
      <c r="F166">
        <f>task3ForecastsPVandDemand_Run2!B179</f>
        <v>4</v>
      </c>
      <c r="G166">
        <f>task3ForecastsPVandDemand_Run2!A179</f>
        <v>21</v>
      </c>
      <c r="H166">
        <f>task3ForecastsPVandDemand_Run2!D179</f>
        <v>3.904130278028572</v>
      </c>
      <c r="I166">
        <f>task3ForecastsPVandDemand_Run2!E179</f>
        <v>5.5157956555812273</v>
      </c>
      <c r="J166">
        <f>task3ForecastsPVandDemand_Run2!F179</f>
        <v>0.64466615102106217</v>
      </c>
      <c r="K166">
        <f>task3ForecastsPVandDemand_Run2!G179</f>
        <v>1</v>
      </c>
      <c r="L166">
        <f>task3ForecastsPVandDemand_Run2!H179</f>
        <v>1.4036951065063477</v>
      </c>
      <c r="M166">
        <f>task3ForecastsPVandDemand_Run2!I179</f>
        <v>0</v>
      </c>
      <c r="N166">
        <f>task3ForecastsPVandDemand_Run2!J179</f>
        <v>-1.6116653775526555</v>
      </c>
      <c r="O166">
        <f>task3ForecastsPVandDemand_Run2!K179</f>
        <v>0</v>
      </c>
      <c r="P166">
        <f>task3ForecastsPVandDemand_Run2!L179</f>
        <v>-1.6116653775526555</v>
      </c>
      <c r="Q166">
        <f>task3ForecastsPVandDemand_Run2!M179</f>
        <v>0</v>
      </c>
    </row>
    <row r="167" spans="1:17" x14ac:dyDescent="0.3">
      <c r="A167" t="str">
        <f>TEXT(task3ForecastsPVandDemand_Run2!C180,"YYYY-MM-DD HH:MM:SS")</f>
        <v>2019-12-21 10:30:00</v>
      </c>
      <c r="B167">
        <f>-task3ForecastsPVandDemand_Run2!G180</f>
        <v>-1</v>
      </c>
      <c r="C167">
        <f t="shared" si="4"/>
        <v>3</v>
      </c>
      <c r="D167">
        <v>3</v>
      </c>
      <c r="E167" s="83">
        <f t="shared" si="5"/>
        <v>44267.428472222222</v>
      </c>
      <c r="F167">
        <f>task3ForecastsPVandDemand_Run2!B180</f>
        <v>4</v>
      </c>
      <c r="G167">
        <f>task3ForecastsPVandDemand_Run2!A180</f>
        <v>22</v>
      </c>
      <c r="H167">
        <f>task3ForecastsPVandDemand_Run2!D180</f>
        <v>3.8367365914905207</v>
      </c>
      <c r="I167">
        <f>task3ForecastsPVandDemand_Run2!E180</f>
        <v>5.7950114327991145</v>
      </c>
      <c r="J167">
        <f>task3ForecastsPVandDemand_Run2!F180</f>
        <v>0.7833099365234375</v>
      </c>
      <c r="K167">
        <f>task3ForecastsPVandDemand_Run2!G180</f>
        <v>1</v>
      </c>
      <c r="L167">
        <f>task3ForecastsPVandDemand_Run2!H180</f>
        <v>1.9036951065063477</v>
      </c>
      <c r="M167">
        <f>task3ForecastsPVandDemand_Run2!I180</f>
        <v>0</v>
      </c>
      <c r="N167">
        <f>task3ForecastsPVandDemand_Run2!J180</f>
        <v>-1.9582748413085938</v>
      </c>
      <c r="O167">
        <f>task3ForecastsPVandDemand_Run2!K180</f>
        <v>0</v>
      </c>
      <c r="P167">
        <f>task3ForecastsPVandDemand_Run2!L180</f>
        <v>-1.9582748413085938</v>
      </c>
      <c r="Q167">
        <f>task3ForecastsPVandDemand_Run2!M180</f>
        <v>0</v>
      </c>
    </row>
    <row r="168" spans="1:17" x14ac:dyDescent="0.3">
      <c r="A168" t="str">
        <f>TEXT(task3ForecastsPVandDemand_Run2!C181,"YYYY-MM-DD HH:MM:SS")</f>
        <v>2019-12-21 11:00:00</v>
      </c>
      <c r="B168">
        <f>-task3ForecastsPVandDemand_Run2!G181</f>
        <v>-1</v>
      </c>
      <c r="C168">
        <f t="shared" si="4"/>
        <v>3</v>
      </c>
      <c r="D168">
        <v>3</v>
      </c>
      <c r="E168" s="83">
        <f t="shared" si="5"/>
        <v>44267.428472222222</v>
      </c>
      <c r="F168">
        <f>task3ForecastsPVandDemand_Run2!B181</f>
        <v>4</v>
      </c>
      <c r="G168">
        <f>task3ForecastsPVandDemand_Run2!A181</f>
        <v>23</v>
      </c>
      <c r="H168">
        <f>task3ForecastsPVandDemand_Run2!D181</f>
        <v>3.8757982095085377</v>
      </c>
      <c r="I168">
        <f>task3ForecastsPVandDemand_Run2!E181</f>
        <v>4.8890833546720742</v>
      </c>
      <c r="J168">
        <f>task3ForecastsPVandDemand_Run2!F181</f>
        <v>0.40531405806541443</v>
      </c>
      <c r="K168">
        <f>task3ForecastsPVandDemand_Run2!G181</f>
        <v>1</v>
      </c>
      <c r="L168">
        <f>task3ForecastsPVandDemand_Run2!H181</f>
        <v>2.4036951065063477</v>
      </c>
      <c r="M168">
        <f>task3ForecastsPVandDemand_Run2!I181</f>
        <v>0</v>
      </c>
      <c r="N168">
        <f>task3ForecastsPVandDemand_Run2!J181</f>
        <v>-1.0132851451635361</v>
      </c>
      <c r="O168">
        <f>task3ForecastsPVandDemand_Run2!K181</f>
        <v>0</v>
      </c>
      <c r="P168">
        <f>task3ForecastsPVandDemand_Run2!L181</f>
        <v>-1.0132851451635361</v>
      </c>
      <c r="Q168">
        <f>task3ForecastsPVandDemand_Run2!M181</f>
        <v>0</v>
      </c>
    </row>
    <row r="169" spans="1:17" x14ac:dyDescent="0.3">
      <c r="A169" t="str">
        <f>TEXT(task3ForecastsPVandDemand_Run2!C182,"YYYY-MM-DD HH:MM:SS")</f>
        <v>2019-12-21 11:30:00</v>
      </c>
      <c r="B169">
        <f>-task3ForecastsPVandDemand_Run2!G182</f>
        <v>-1</v>
      </c>
      <c r="C169">
        <f t="shared" si="4"/>
        <v>3</v>
      </c>
      <c r="D169">
        <v>3</v>
      </c>
      <c r="E169" s="83">
        <f t="shared" si="5"/>
        <v>44267.428472222222</v>
      </c>
      <c r="F169">
        <f>task3ForecastsPVandDemand_Run2!B182</f>
        <v>4</v>
      </c>
      <c r="G169">
        <f>task3ForecastsPVandDemand_Run2!A182</f>
        <v>24</v>
      </c>
      <c r="H169">
        <f>task3ForecastsPVandDemand_Run2!D182</f>
        <v>3.8551737345256503</v>
      </c>
      <c r="I169">
        <f>task3ForecastsPVandDemand_Run2!E182</f>
        <v>4.9199279374875715</v>
      </c>
      <c r="J169">
        <f>task3ForecastsPVandDemand_Run2!F182</f>
        <v>0.42590168118476868</v>
      </c>
      <c r="K169">
        <f>task3ForecastsPVandDemand_Run2!G182</f>
        <v>1</v>
      </c>
      <c r="L169">
        <f>task3ForecastsPVandDemand_Run2!H182</f>
        <v>2.9036951065063477</v>
      </c>
      <c r="M169">
        <f>task3ForecastsPVandDemand_Run2!I182</f>
        <v>0</v>
      </c>
      <c r="N169">
        <f>task3ForecastsPVandDemand_Run2!J182</f>
        <v>-1.0647542029619217</v>
      </c>
      <c r="O169">
        <f>task3ForecastsPVandDemand_Run2!K182</f>
        <v>0</v>
      </c>
      <c r="P169">
        <f>task3ForecastsPVandDemand_Run2!L182</f>
        <v>-1.0647542029619217</v>
      </c>
      <c r="Q169">
        <f>task3ForecastsPVandDemand_Run2!M182</f>
        <v>0</v>
      </c>
    </row>
    <row r="170" spans="1:17" x14ac:dyDescent="0.3">
      <c r="A170" t="str">
        <f>TEXT(task3ForecastsPVandDemand_Run2!C183,"YYYY-MM-DD HH:MM:SS")</f>
        <v>2019-12-21 12:00:00</v>
      </c>
      <c r="B170">
        <f>-task3ForecastsPVandDemand_Run2!G183</f>
        <v>-1.038647437973655</v>
      </c>
      <c r="C170">
        <f t="shared" si="4"/>
        <v>3</v>
      </c>
      <c r="D170">
        <v>3</v>
      </c>
      <c r="E170" s="83">
        <f t="shared" si="5"/>
        <v>44267.428472222222</v>
      </c>
      <c r="F170">
        <f>task3ForecastsPVandDemand_Run2!B183</f>
        <v>4</v>
      </c>
      <c r="G170">
        <f>task3ForecastsPVandDemand_Run2!A183</f>
        <v>25</v>
      </c>
      <c r="H170">
        <f>task3ForecastsPVandDemand_Run2!D183</f>
        <v>3.9687762739414989</v>
      </c>
      <c r="I170">
        <f>task3ForecastsPVandDemand_Run2!E183</f>
        <v>4.4861224623675167</v>
      </c>
      <c r="J170">
        <f>task3ForecastsPVandDemand_Run2!F183</f>
        <v>0.2069384753704071</v>
      </c>
      <c r="K170">
        <f>task3ForecastsPVandDemand_Run2!G183</f>
        <v>1.038647437973655</v>
      </c>
      <c r="L170">
        <f>task3ForecastsPVandDemand_Run2!H183</f>
        <v>3.423018825493175</v>
      </c>
      <c r="M170">
        <f>task3ForecastsPVandDemand_Run2!I183</f>
        <v>0</v>
      </c>
      <c r="N170">
        <f>task3ForecastsPVandDemand_Run2!J183</f>
        <v>-0.51734618842601776</v>
      </c>
      <c r="O170">
        <f>task3ForecastsPVandDemand_Run2!K183</f>
        <v>0</v>
      </c>
      <c r="P170">
        <f>task3ForecastsPVandDemand_Run2!L183</f>
        <v>-0.51734618842601776</v>
      </c>
      <c r="Q170">
        <f>task3ForecastsPVandDemand_Run2!M183</f>
        <v>0</v>
      </c>
    </row>
    <row r="171" spans="1:17" x14ac:dyDescent="0.3">
      <c r="A171" t="str">
        <f>TEXT(task3ForecastsPVandDemand_Run2!C184,"YYYY-MM-DD HH:MM:SS")</f>
        <v>2019-12-21 12:30:00</v>
      </c>
      <c r="B171">
        <f>-task3ForecastsPVandDemand_Run2!G184</f>
        <v>-0.99201544611040426</v>
      </c>
      <c r="C171">
        <f t="shared" si="4"/>
        <v>3</v>
      </c>
      <c r="D171">
        <v>3</v>
      </c>
      <c r="E171" s="83">
        <f t="shared" si="5"/>
        <v>44267.428472222222</v>
      </c>
      <c r="F171">
        <f>task3ForecastsPVandDemand_Run2!B184</f>
        <v>4</v>
      </c>
      <c r="G171">
        <f>task3ForecastsPVandDemand_Run2!A184</f>
        <v>26</v>
      </c>
      <c r="H171">
        <f>task3ForecastsPVandDemand_Run2!D184</f>
        <v>3.9441665596299624</v>
      </c>
      <c r="I171">
        <f>task3ForecastsPVandDemand_Run2!E184</f>
        <v>4.4148807561927299</v>
      </c>
      <c r="J171">
        <f>task3ForecastsPVandDemand_Run2!F184</f>
        <v>0.18828567862510681</v>
      </c>
      <c r="K171">
        <f>task3ForecastsPVandDemand_Run2!G184</f>
        <v>0.99201544611040426</v>
      </c>
      <c r="L171">
        <f>task3ForecastsPVandDemand_Run2!H184</f>
        <v>3.9190265485483771</v>
      </c>
      <c r="M171">
        <f>task3ForecastsPVandDemand_Run2!I184</f>
        <v>0</v>
      </c>
      <c r="N171">
        <f>task3ForecastsPVandDemand_Run2!J184</f>
        <v>-0.47071419656276703</v>
      </c>
      <c r="O171">
        <f>task3ForecastsPVandDemand_Run2!K184</f>
        <v>0</v>
      </c>
      <c r="P171">
        <f>task3ForecastsPVandDemand_Run2!L184</f>
        <v>-0.47071419656276703</v>
      </c>
      <c r="Q171">
        <f>task3ForecastsPVandDemand_Run2!M184</f>
        <v>0</v>
      </c>
    </row>
    <row r="172" spans="1:17" x14ac:dyDescent="0.3">
      <c r="A172" t="str">
        <f>TEXT(task3ForecastsPVandDemand_Run2!C185,"YYYY-MM-DD HH:MM:SS")</f>
        <v>2019-12-21 13:00:00</v>
      </c>
      <c r="B172">
        <f>-task3ForecastsPVandDemand_Run2!G185</f>
        <v>-1.1210223981577523</v>
      </c>
      <c r="C172">
        <f t="shared" si="4"/>
        <v>3</v>
      </c>
      <c r="D172">
        <v>3</v>
      </c>
      <c r="E172" s="83">
        <f t="shared" si="5"/>
        <v>44267.428472222222</v>
      </c>
      <c r="F172">
        <f>task3ForecastsPVandDemand_Run2!B185</f>
        <v>4</v>
      </c>
      <c r="G172">
        <f>task3ForecastsPVandDemand_Run2!A185</f>
        <v>27</v>
      </c>
      <c r="H172">
        <f>task3ForecastsPVandDemand_Run2!D185</f>
        <v>3.8798586429202868</v>
      </c>
      <c r="I172">
        <f>task3ForecastsPVandDemand_Run2!E185</f>
        <v>4.4795797915304014</v>
      </c>
      <c r="J172">
        <f>task3ForecastsPVandDemand_Run2!F185</f>
        <v>0.23988845944404602</v>
      </c>
      <c r="K172">
        <f>task3ForecastsPVandDemand_Run2!G185</f>
        <v>1.1210223981577523</v>
      </c>
      <c r="L172">
        <f>task3ForecastsPVandDemand_Run2!H185</f>
        <v>4.4795377476272531</v>
      </c>
      <c r="M172">
        <f>task3ForecastsPVandDemand_Run2!I185</f>
        <v>0</v>
      </c>
      <c r="N172">
        <f>task3ForecastsPVandDemand_Run2!J185</f>
        <v>-0.59972114861011505</v>
      </c>
      <c r="O172">
        <f>task3ForecastsPVandDemand_Run2!K185</f>
        <v>0</v>
      </c>
      <c r="P172">
        <f>task3ForecastsPVandDemand_Run2!L185</f>
        <v>-0.59972114861011505</v>
      </c>
      <c r="Q172">
        <f>task3ForecastsPVandDemand_Run2!M185</f>
        <v>0</v>
      </c>
    </row>
    <row r="173" spans="1:17" x14ac:dyDescent="0.3">
      <c r="A173" t="str">
        <f>TEXT(task3ForecastsPVandDemand_Run2!C186,"YYYY-MM-DD HH:MM:SS")</f>
        <v>2019-12-21 13:30:00</v>
      </c>
      <c r="B173">
        <f>-task3ForecastsPVandDemand_Run2!G186</f>
        <v>-1.0155491480070717</v>
      </c>
      <c r="C173">
        <f t="shared" si="4"/>
        <v>3</v>
      </c>
      <c r="D173">
        <v>3</v>
      </c>
      <c r="E173" s="83">
        <f t="shared" si="5"/>
        <v>44267.428472222222</v>
      </c>
      <c r="F173">
        <f>task3ForecastsPVandDemand_Run2!B186</f>
        <v>4</v>
      </c>
      <c r="G173">
        <f>task3ForecastsPVandDemand_Run2!A186</f>
        <v>28</v>
      </c>
      <c r="H173">
        <f>task3ForecastsPVandDemand_Run2!D186</f>
        <v>3.8534441927355645</v>
      </c>
      <c r="I173">
        <f>task3ForecastsPVandDemand_Run2!E186</f>
        <v>4.3476920911949986</v>
      </c>
      <c r="J173">
        <f>task3ForecastsPVandDemand_Run2!F186</f>
        <v>0.1976991593837738</v>
      </c>
      <c r="K173">
        <f>task3ForecastsPVandDemand_Run2!G186</f>
        <v>1.0155491480070717</v>
      </c>
      <c r="L173">
        <f>task3ForecastsPVandDemand_Run2!H186</f>
        <v>4.9873123216307889</v>
      </c>
      <c r="M173">
        <f>task3ForecastsPVandDemand_Run2!I186</f>
        <v>0</v>
      </c>
      <c r="N173">
        <f>task3ForecastsPVandDemand_Run2!J186</f>
        <v>-0.49424789845943451</v>
      </c>
      <c r="O173">
        <f>task3ForecastsPVandDemand_Run2!K186</f>
        <v>0</v>
      </c>
      <c r="P173">
        <f>task3ForecastsPVandDemand_Run2!L186</f>
        <v>-0.49424789845943451</v>
      </c>
      <c r="Q173">
        <f>task3ForecastsPVandDemand_Run2!M186</f>
        <v>0</v>
      </c>
    </row>
    <row r="174" spans="1:17" x14ac:dyDescent="0.3">
      <c r="A174" t="str">
        <f>TEXT(task3ForecastsPVandDemand_Run2!C187,"YYYY-MM-DD HH:MM:SS")</f>
        <v>2019-12-21 14:00:00</v>
      </c>
      <c r="B174">
        <f>-task3ForecastsPVandDemand_Run2!G187</f>
        <v>-1</v>
      </c>
      <c r="C174">
        <f t="shared" si="4"/>
        <v>3</v>
      </c>
      <c r="D174">
        <v>3</v>
      </c>
      <c r="E174" s="83">
        <f t="shared" si="5"/>
        <v>44267.428472222222</v>
      </c>
      <c r="F174">
        <f>task3ForecastsPVandDemand_Run2!B187</f>
        <v>4</v>
      </c>
      <c r="G174">
        <f>task3ForecastsPVandDemand_Run2!A187</f>
        <v>29</v>
      </c>
      <c r="H174">
        <f>task3ForecastsPVandDemand_Run2!D187</f>
        <v>3.7037578316443382</v>
      </c>
      <c r="I174">
        <f>task3ForecastsPVandDemand_Run2!E187</f>
        <v>4.9047578962557736</v>
      </c>
      <c r="J174">
        <f>task3ForecastsPVandDemand_Run2!F187</f>
        <v>0.48040002584457397</v>
      </c>
      <c r="K174">
        <f>task3ForecastsPVandDemand_Run2!G187</f>
        <v>1</v>
      </c>
      <c r="L174">
        <f>task3ForecastsPVandDemand_Run2!H187</f>
        <v>5.4873123216307889</v>
      </c>
      <c r="M174">
        <f>task3ForecastsPVandDemand_Run2!I187</f>
        <v>0</v>
      </c>
      <c r="N174">
        <f>task3ForecastsPVandDemand_Run2!J187</f>
        <v>-1.2010000646114349</v>
      </c>
      <c r="O174">
        <f>task3ForecastsPVandDemand_Run2!K187</f>
        <v>0</v>
      </c>
      <c r="P174">
        <f>task3ForecastsPVandDemand_Run2!L187</f>
        <v>-1.2010000646114349</v>
      </c>
      <c r="Q174">
        <f>task3ForecastsPVandDemand_Run2!M187</f>
        <v>0</v>
      </c>
    </row>
    <row r="175" spans="1:17" x14ac:dyDescent="0.3">
      <c r="A175" t="str">
        <f>TEXT(task3ForecastsPVandDemand_Run2!C188,"YYYY-MM-DD HH:MM:SS")</f>
        <v>2019-12-21 14:30:00</v>
      </c>
      <c r="B175">
        <f>-task3ForecastsPVandDemand_Run2!G188</f>
        <v>-0.90668663382530212</v>
      </c>
      <c r="C175">
        <f t="shared" si="4"/>
        <v>3</v>
      </c>
      <c r="D175">
        <v>3</v>
      </c>
      <c r="E175" s="83">
        <f t="shared" si="5"/>
        <v>44267.428472222222</v>
      </c>
      <c r="F175">
        <f>task3ForecastsPVandDemand_Run2!B188</f>
        <v>4</v>
      </c>
      <c r="G175">
        <f>task3ForecastsPVandDemand_Run2!A188</f>
        <v>30</v>
      </c>
      <c r="H175">
        <f>task3ForecastsPVandDemand_Run2!D188</f>
        <v>3.7097026294997044</v>
      </c>
      <c r="I175">
        <f>task3ForecastsPVandDemand_Run2!E188</f>
        <v>4.6163892633250061</v>
      </c>
      <c r="J175">
        <f>task3ForecastsPVandDemand_Run2!F188</f>
        <v>0.36267465353012085</v>
      </c>
      <c r="K175">
        <f>task3ForecastsPVandDemand_Run2!G188</f>
        <v>0.90668663382530212</v>
      </c>
      <c r="L175">
        <f>task3ForecastsPVandDemand_Run2!H188</f>
        <v>5.9406556385434399</v>
      </c>
      <c r="M175">
        <f>task3ForecastsPVandDemand_Run2!I188</f>
        <v>0</v>
      </c>
      <c r="N175">
        <f>task3ForecastsPVandDemand_Run2!J188</f>
        <v>-0.90668663382530212</v>
      </c>
      <c r="O175">
        <f>task3ForecastsPVandDemand_Run2!K188</f>
        <v>0</v>
      </c>
      <c r="P175">
        <f>task3ForecastsPVandDemand_Run2!L188</f>
        <v>-0.90668663382530212</v>
      </c>
      <c r="Q175">
        <f>task3ForecastsPVandDemand_Run2!M188</f>
        <v>0</v>
      </c>
    </row>
    <row r="176" spans="1:17" x14ac:dyDescent="0.3">
      <c r="A176" t="str">
        <f>TEXT(task3ForecastsPVandDemand_Run2!C189,"YYYY-MM-DD HH:MM:SS")</f>
        <v>2019-12-21 15:00:00</v>
      </c>
      <c r="B176">
        <f>-task3ForecastsPVandDemand_Run2!G189</f>
        <v>-0.11868872291312016</v>
      </c>
      <c r="C176">
        <f t="shared" si="4"/>
        <v>3</v>
      </c>
      <c r="D176">
        <v>3</v>
      </c>
      <c r="E176" s="83">
        <f t="shared" si="5"/>
        <v>44267.428472222222</v>
      </c>
      <c r="F176">
        <f>task3ForecastsPVandDemand_Run2!B189</f>
        <v>4</v>
      </c>
      <c r="G176">
        <f>task3ForecastsPVandDemand_Run2!A189</f>
        <v>31</v>
      </c>
      <c r="H176">
        <f>task3ForecastsPVandDemand_Run2!D189</f>
        <v>3.7630861709748422</v>
      </c>
      <c r="I176">
        <f>task3ForecastsPVandDemand_Run2!E189</f>
        <v>3.8817748938879624</v>
      </c>
      <c r="J176">
        <f>task3ForecastsPVandDemand_Run2!F189</f>
        <v>0.18551036715507507</v>
      </c>
      <c r="K176">
        <f>task3ForecastsPVandDemand_Run2!G189</f>
        <v>0.11868872291312016</v>
      </c>
      <c r="L176">
        <f>task3ForecastsPVandDemand_Run2!H189</f>
        <v>6</v>
      </c>
      <c r="M176">
        <f>task3ForecastsPVandDemand_Run2!I189</f>
        <v>0</v>
      </c>
      <c r="N176">
        <f>task3ForecastsPVandDemand_Run2!J189</f>
        <v>-0.11868872291312016</v>
      </c>
      <c r="O176">
        <f>task3ForecastsPVandDemand_Run2!K189</f>
        <v>0</v>
      </c>
      <c r="P176">
        <f>task3ForecastsPVandDemand_Run2!L189</f>
        <v>-0.11868872291312016</v>
      </c>
      <c r="Q176">
        <f>task3ForecastsPVandDemand_Run2!M189</f>
        <v>0</v>
      </c>
    </row>
    <row r="177" spans="1:17" x14ac:dyDescent="0.3">
      <c r="A177" t="str">
        <f>TEXT(task3ForecastsPVandDemand_Run2!C190,"YYYY-MM-DD HH:MM:SS")</f>
        <v>2019-12-21 15:30:00</v>
      </c>
      <c r="B177">
        <f>-task3ForecastsPVandDemand_Run2!G190</f>
        <v>0.48460336993719366</v>
      </c>
      <c r="C177">
        <f t="shared" si="4"/>
        <v>3</v>
      </c>
      <c r="D177">
        <v>3</v>
      </c>
      <c r="E177" s="83">
        <f t="shared" si="5"/>
        <v>44267.428472222222</v>
      </c>
      <c r="F177">
        <f>task3ForecastsPVandDemand_Run2!B190</f>
        <v>4</v>
      </c>
      <c r="G177">
        <f>task3ForecastsPVandDemand_Run2!A190</f>
        <v>32</v>
      </c>
      <c r="H177">
        <f>task3ForecastsPVandDemand_Run2!D190</f>
        <v>3.8652825648156015</v>
      </c>
      <c r="I177">
        <f>task3ForecastsPVandDemand_Run2!E190</f>
        <v>3.3806791948784078</v>
      </c>
      <c r="J177">
        <f>task3ForecastsPVandDemand_Run2!F190</f>
        <v>3.4558683633804321E-2</v>
      </c>
      <c r="K177">
        <f>task3ForecastsPVandDemand_Run2!G190</f>
        <v>-0.48460336993719366</v>
      </c>
      <c r="L177">
        <f>task3ForecastsPVandDemand_Run2!H190</f>
        <v>5.7576983150314032</v>
      </c>
      <c r="M177">
        <f>task3ForecastsPVandDemand_Run2!I190</f>
        <v>0.48460336993719366</v>
      </c>
      <c r="N177">
        <f>task3ForecastsPVandDemand_Run2!J190</f>
        <v>0</v>
      </c>
      <c r="O177">
        <f>task3ForecastsPVandDemand_Run2!K190</f>
        <v>0</v>
      </c>
      <c r="P177">
        <f>task3ForecastsPVandDemand_Run2!L190</f>
        <v>0</v>
      </c>
      <c r="Q177">
        <f>task3ForecastsPVandDemand_Run2!M190</f>
        <v>0</v>
      </c>
    </row>
    <row r="178" spans="1:17" x14ac:dyDescent="0.3">
      <c r="A178" t="str">
        <f>TEXT(task3ForecastsPVandDemand_Run2!C191,"YYYY-MM-DD HH:MM:SS")</f>
        <v>2019-12-21 16:00:00</v>
      </c>
      <c r="B178">
        <f>-task3ForecastsPVandDemand_Run2!G191</f>
        <v>0.90284842119937014</v>
      </c>
      <c r="C178">
        <f t="shared" si="4"/>
        <v>3</v>
      </c>
      <c r="D178">
        <v>3</v>
      </c>
      <c r="E178" s="83">
        <f t="shared" si="5"/>
        <v>44267.428472222222</v>
      </c>
      <c r="F178">
        <f>task3ForecastsPVandDemand_Run2!B191</f>
        <v>4</v>
      </c>
      <c r="G178">
        <f>task3ForecastsPVandDemand_Run2!A191</f>
        <v>33</v>
      </c>
      <c r="H178">
        <f>task3ForecastsPVandDemand_Run2!D191</f>
        <v>4.2636111850652938</v>
      </c>
      <c r="I178">
        <f>task3ForecastsPVandDemand_Run2!E191</f>
        <v>3.3607627638659237</v>
      </c>
      <c r="J178">
        <f>task3ForecastsPVandDemand_Run2!F191</f>
        <v>8.2226097583770752E-3</v>
      </c>
      <c r="K178">
        <f>task3ForecastsPVandDemand_Run2!G191</f>
        <v>-0.90284842119937014</v>
      </c>
      <c r="L178">
        <f>task3ForecastsPVandDemand_Run2!H191</f>
        <v>5.3062741044317185</v>
      </c>
      <c r="M178">
        <f>task3ForecastsPVandDemand_Run2!I191</f>
        <v>0.90284842119937014</v>
      </c>
      <c r="N178">
        <f>task3ForecastsPVandDemand_Run2!J191</f>
        <v>0</v>
      </c>
      <c r="O178">
        <f>task3ForecastsPVandDemand_Run2!K191</f>
        <v>0</v>
      </c>
      <c r="P178">
        <f>task3ForecastsPVandDemand_Run2!L191</f>
        <v>0</v>
      </c>
      <c r="Q178">
        <f>task3ForecastsPVandDemand_Run2!M191</f>
        <v>0</v>
      </c>
    </row>
    <row r="179" spans="1:17" x14ac:dyDescent="0.3">
      <c r="A179" t="str">
        <f>TEXT(task3ForecastsPVandDemand_Run2!C192,"YYYY-MM-DD HH:MM:SS")</f>
        <v>2019-12-21 16:30:00</v>
      </c>
      <c r="B179">
        <f>-task3ForecastsPVandDemand_Run2!G192</f>
        <v>1.347410700898628</v>
      </c>
      <c r="C179">
        <f t="shared" si="4"/>
        <v>3</v>
      </c>
      <c r="D179">
        <v>3</v>
      </c>
      <c r="E179" s="83">
        <f t="shared" si="5"/>
        <v>44267.428472222222</v>
      </c>
      <c r="F179">
        <f>task3ForecastsPVandDemand_Run2!B192</f>
        <v>4</v>
      </c>
      <c r="G179">
        <f>task3ForecastsPVandDemand_Run2!A192</f>
        <v>34</v>
      </c>
      <c r="H179">
        <f>task3ForecastsPVandDemand_Run2!D192</f>
        <v>4.6870038323979202</v>
      </c>
      <c r="I179">
        <f>task3ForecastsPVandDemand_Run2!E192</f>
        <v>3.3395931314992922</v>
      </c>
      <c r="J179">
        <f>task3ForecastsPVandDemand_Run2!F192</f>
        <v>0</v>
      </c>
      <c r="K179">
        <f>task3ForecastsPVandDemand_Run2!G192</f>
        <v>-1.347410700898628</v>
      </c>
      <c r="L179">
        <f>task3ForecastsPVandDemand_Run2!H192</f>
        <v>4.6325687539824045</v>
      </c>
      <c r="M179">
        <f>task3ForecastsPVandDemand_Run2!I192</f>
        <v>1.347410700898628</v>
      </c>
      <c r="N179">
        <f>task3ForecastsPVandDemand_Run2!J192</f>
        <v>0</v>
      </c>
      <c r="O179">
        <f>task3ForecastsPVandDemand_Run2!K192</f>
        <v>0</v>
      </c>
      <c r="P179">
        <f>task3ForecastsPVandDemand_Run2!L192</f>
        <v>0</v>
      </c>
      <c r="Q179">
        <f>task3ForecastsPVandDemand_Run2!M192</f>
        <v>0</v>
      </c>
    </row>
    <row r="180" spans="1:17" x14ac:dyDescent="0.3">
      <c r="A180" t="str">
        <f>TEXT(task3ForecastsPVandDemand_Run2!C193,"YYYY-MM-DD HH:MM:SS")</f>
        <v>2019-12-21 17:00:00</v>
      </c>
      <c r="B180">
        <f>-task3ForecastsPVandDemand_Run2!G193</f>
        <v>1.5803441309140327</v>
      </c>
      <c r="C180">
        <f t="shared" si="4"/>
        <v>3</v>
      </c>
      <c r="D180">
        <v>3</v>
      </c>
      <c r="E180" s="83">
        <f t="shared" si="5"/>
        <v>44267.428472222222</v>
      </c>
      <c r="F180">
        <f>task3ForecastsPVandDemand_Run2!B193</f>
        <v>4</v>
      </c>
      <c r="G180">
        <f>task3ForecastsPVandDemand_Run2!A193</f>
        <v>35</v>
      </c>
      <c r="H180">
        <f>task3ForecastsPVandDemand_Run2!D193</f>
        <v>4.9088451943173528</v>
      </c>
      <c r="I180">
        <f>task3ForecastsPVandDemand_Run2!E193</f>
        <v>3.3285010634033201</v>
      </c>
      <c r="J180">
        <f>task3ForecastsPVandDemand_Run2!F193</f>
        <v>1.2542903423309326E-3</v>
      </c>
      <c r="K180">
        <f>task3ForecastsPVandDemand_Run2!G193</f>
        <v>-1.5803441309140327</v>
      </c>
      <c r="L180">
        <f>task3ForecastsPVandDemand_Run2!H193</f>
        <v>3.8423966885253882</v>
      </c>
      <c r="M180">
        <f>task3ForecastsPVandDemand_Run2!I193</f>
        <v>1.5803441309140327</v>
      </c>
      <c r="N180">
        <f>task3ForecastsPVandDemand_Run2!J193</f>
        <v>0</v>
      </c>
      <c r="O180">
        <f>task3ForecastsPVandDemand_Run2!K193</f>
        <v>0</v>
      </c>
      <c r="P180">
        <f>task3ForecastsPVandDemand_Run2!L193</f>
        <v>0</v>
      </c>
      <c r="Q180">
        <f>task3ForecastsPVandDemand_Run2!M193</f>
        <v>0</v>
      </c>
    </row>
    <row r="181" spans="1:17" x14ac:dyDescent="0.3">
      <c r="A181" t="str">
        <f>TEXT(task3ForecastsPVandDemand_Run2!C194,"YYYY-MM-DD HH:MM:SS")</f>
        <v>2019-12-21 17:30:00</v>
      </c>
      <c r="B181">
        <f>-task3ForecastsPVandDemand_Run2!G194</f>
        <v>1.6576594947418215</v>
      </c>
      <c r="C181">
        <f t="shared" si="4"/>
        <v>3</v>
      </c>
      <c r="D181">
        <v>3</v>
      </c>
      <c r="E181" s="83">
        <f t="shared" si="5"/>
        <v>44267.428472222222</v>
      </c>
      <c r="F181">
        <f>task3ForecastsPVandDemand_Run2!B194</f>
        <v>4</v>
      </c>
      <c r="G181">
        <f>task3ForecastsPVandDemand_Run2!A194</f>
        <v>36</v>
      </c>
      <c r="H181">
        <f>task3ForecastsPVandDemand_Run2!D194</f>
        <v>4.9824788741533421</v>
      </c>
      <c r="I181">
        <f>task3ForecastsPVandDemand_Run2!E194</f>
        <v>3.3248193794115206</v>
      </c>
      <c r="J181">
        <f>task3ForecastsPVandDemand_Run2!F194</f>
        <v>0</v>
      </c>
      <c r="K181">
        <f>task3ForecastsPVandDemand_Run2!G194</f>
        <v>-1.6576594947418215</v>
      </c>
      <c r="L181">
        <f>task3ForecastsPVandDemand_Run2!H194</f>
        <v>3.0135669411544774</v>
      </c>
      <c r="M181">
        <f>task3ForecastsPVandDemand_Run2!I194</f>
        <v>1.6576594947418215</v>
      </c>
      <c r="N181">
        <f>task3ForecastsPVandDemand_Run2!J194</f>
        <v>0</v>
      </c>
      <c r="O181">
        <f>task3ForecastsPVandDemand_Run2!K194</f>
        <v>0</v>
      </c>
      <c r="P181">
        <f>task3ForecastsPVandDemand_Run2!L194</f>
        <v>0</v>
      </c>
      <c r="Q181">
        <f>task3ForecastsPVandDemand_Run2!M194</f>
        <v>0</v>
      </c>
    </row>
    <row r="182" spans="1:17" x14ac:dyDescent="0.3">
      <c r="A182" t="str">
        <f>TEXT(task3ForecastsPVandDemand_Run2!C195,"YYYY-MM-DD HH:MM:SS")</f>
        <v>2019-12-21 18:00:00</v>
      </c>
      <c r="B182">
        <f>-task3ForecastsPVandDemand_Run2!G195</f>
        <v>1.4662210413079935</v>
      </c>
      <c r="C182">
        <f t="shared" si="4"/>
        <v>3</v>
      </c>
      <c r="D182">
        <v>3</v>
      </c>
      <c r="E182" s="83">
        <f t="shared" si="5"/>
        <v>44267.428472222222</v>
      </c>
      <c r="F182">
        <f>task3ForecastsPVandDemand_Run2!B195</f>
        <v>4</v>
      </c>
      <c r="G182">
        <f>task3ForecastsPVandDemand_Run2!A195</f>
        <v>37</v>
      </c>
      <c r="H182">
        <f>task3ForecastsPVandDemand_Run2!D195</f>
        <v>4.8001565375496966</v>
      </c>
      <c r="I182">
        <f>task3ForecastsPVandDemand_Run2!E195</f>
        <v>3.3339354962417032</v>
      </c>
      <c r="J182">
        <f>task3ForecastsPVandDemand_Run2!F195</f>
        <v>2.1699666976928711E-3</v>
      </c>
      <c r="K182">
        <f>task3ForecastsPVandDemand_Run2!G195</f>
        <v>-1.4662210413079935</v>
      </c>
      <c r="L182">
        <f>task3ForecastsPVandDemand_Run2!H195</f>
        <v>2.2804564205004807</v>
      </c>
      <c r="M182">
        <f>task3ForecastsPVandDemand_Run2!I195</f>
        <v>1.4662210413079935</v>
      </c>
      <c r="N182">
        <f>task3ForecastsPVandDemand_Run2!J195</f>
        <v>0</v>
      </c>
      <c r="O182">
        <f>task3ForecastsPVandDemand_Run2!K195</f>
        <v>0</v>
      </c>
      <c r="P182">
        <f>task3ForecastsPVandDemand_Run2!L195</f>
        <v>0</v>
      </c>
      <c r="Q182">
        <f>task3ForecastsPVandDemand_Run2!M195</f>
        <v>0</v>
      </c>
    </row>
    <row r="183" spans="1:17" x14ac:dyDescent="0.3">
      <c r="A183" t="str">
        <f>TEXT(task3ForecastsPVandDemand_Run2!C196,"YYYY-MM-DD HH:MM:SS")</f>
        <v>2019-12-21 18:30:00</v>
      </c>
      <c r="B183">
        <f>-task3ForecastsPVandDemand_Run2!G196</f>
        <v>1.381312822379166</v>
      </c>
      <c r="C183">
        <f t="shared" si="4"/>
        <v>3</v>
      </c>
      <c r="D183">
        <v>3</v>
      </c>
      <c r="E183" s="83">
        <f t="shared" si="5"/>
        <v>44267.428472222222</v>
      </c>
      <c r="F183">
        <f>task3ForecastsPVandDemand_Run2!B196</f>
        <v>4</v>
      </c>
      <c r="G183">
        <f>task3ForecastsPVandDemand_Run2!A196</f>
        <v>38</v>
      </c>
      <c r="H183">
        <f>task3ForecastsPVandDemand_Run2!D196</f>
        <v>4.7192915671412896</v>
      </c>
      <c r="I183">
        <f>task3ForecastsPVandDemand_Run2!E196</f>
        <v>3.3379787447621236</v>
      </c>
      <c r="J183">
        <f>task3ForecastsPVandDemand_Run2!F196</f>
        <v>4.4053792953491211E-4</v>
      </c>
      <c r="K183">
        <f>task3ForecastsPVandDemand_Run2!G196</f>
        <v>-1.381312822379166</v>
      </c>
      <c r="L183">
        <f>task3ForecastsPVandDemand_Run2!H196</f>
        <v>1.5898000093108977</v>
      </c>
      <c r="M183">
        <f>task3ForecastsPVandDemand_Run2!I196</f>
        <v>1.381312822379166</v>
      </c>
      <c r="N183">
        <f>task3ForecastsPVandDemand_Run2!J196</f>
        <v>0</v>
      </c>
      <c r="O183">
        <f>task3ForecastsPVandDemand_Run2!K196</f>
        <v>0</v>
      </c>
      <c r="P183">
        <f>task3ForecastsPVandDemand_Run2!L196</f>
        <v>0</v>
      </c>
      <c r="Q183">
        <f>task3ForecastsPVandDemand_Run2!M196</f>
        <v>0</v>
      </c>
    </row>
    <row r="184" spans="1:17" x14ac:dyDescent="0.3">
      <c r="A184" t="str">
        <f>TEXT(task3ForecastsPVandDemand_Run2!C197,"YYYY-MM-DD HH:MM:SS")</f>
        <v>2019-12-21 19:00:00</v>
      </c>
      <c r="B184">
        <f>-task3ForecastsPVandDemand_Run2!G197</f>
        <v>1.099110945750061</v>
      </c>
      <c r="C184">
        <f t="shared" si="4"/>
        <v>3</v>
      </c>
      <c r="D184">
        <v>3</v>
      </c>
      <c r="E184" s="83">
        <f t="shared" si="5"/>
        <v>44267.428472222222</v>
      </c>
      <c r="F184">
        <f>task3ForecastsPVandDemand_Run2!B197</f>
        <v>4</v>
      </c>
      <c r="G184">
        <f>task3ForecastsPVandDemand_Run2!A197</f>
        <v>39</v>
      </c>
      <c r="H184">
        <f>task3ForecastsPVandDemand_Run2!D197</f>
        <v>4.4505278751135702</v>
      </c>
      <c r="I184">
        <f>task3ForecastsPVandDemand_Run2!E197</f>
        <v>3.3514169293635092</v>
      </c>
      <c r="J184">
        <f>task3ForecastsPVandDemand_Run2!F197</f>
        <v>1.8292665481567383E-4</v>
      </c>
      <c r="K184">
        <f>task3ForecastsPVandDemand_Run2!G197</f>
        <v>-1.099110945750061</v>
      </c>
      <c r="L184">
        <f>task3ForecastsPVandDemand_Run2!H197</f>
        <v>1.0402445364358672</v>
      </c>
      <c r="M184">
        <f>task3ForecastsPVandDemand_Run2!I197</f>
        <v>1.099110945750061</v>
      </c>
      <c r="N184">
        <f>task3ForecastsPVandDemand_Run2!J197</f>
        <v>0</v>
      </c>
      <c r="O184">
        <f>task3ForecastsPVandDemand_Run2!K197</f>
        <v>0</v>
      </c>
      <c r="P184">
        <f>task3ForecastsPVandDemand_Run2!L197</f>
        <v>0</v>
      </c>
      <c r="Q184">
        <f>task3ForecastsPVandDemand_Run2!M197</f>
        <v>0</v>
      </c>
    </row>
    <row r="185" spans="1:17" x14ac:dyDescent="0.3">
      <c r="A185" t="str">
        <f>TEXT(task3ForecastsPVandDemand_Run2!C198,"YYYY-MM-DD HH:MM:SS")</f>
        <v>2019-12-21 19:30:00</v>
      </c>
      <c r="B185">
        <f>-task3ForecastsPVandDemand_Run2!G198</f>
        <v>0.93676141395643509</v>
      </c>
      <c r="C185">
        <f t="shared" si="4"/>
        <v>3</v>
      </c>
      <c r="D185">
        <v>3</v>
      </c>
      <c r="E185" s="83">
        <f t="shared" si="5"/>
        <v>44267.428472222222</v>
      </c>
      <c r="F185">
        <f>task3ForecastsPVandDemand_Run2!B198</f>
        <v>4</v>
      </c>
      <c r="G185">
        <f>task3ForecastsPVandDemand_Run2!A198</f>
        <v>40</v>
      </c>
      <c r="H185">
        <f>task3ForecastsPVandDemand_Run2!D198</f>
        <v>4.2959092734053552</v>
      </c>
      <c r="I185">
        <f>task3ForecastsPVandDemand_Run2!E198</f>
        <v>3.3591478594489201</v>
      </c>
      <c r="J185">
        <f>task3ForecastsPVandDemand_Run2!F198</f>
        <v>0</v>
      </c>
      <c r="K185">
        <f>task3ForecastsPVandDemand_Run2!G198</f>
        <v>-0.93676141395643509</v>
      </c>
      <c r="L185">
        <f>task3ForecastsPVandDemand_Run2!H198</f>
        <v>0.57186382945764969</v>
      </c>
      <c r="M185">
        <f>task3ForecastsPVandDemand_Run2!I198</f>
        <v>0.93676141395643509</v>
      </c>
      <c r="N185">
        <f>task3ForecastsPVandDemand_Run2!J198</f>
        <v>0</v>
      </c>
      <c r="O185">
        <f>task3ForecastsPVandDemand_Run2!K198</f>
        <v>0</v>
      </c>
      <c r="P185">
        <f>task3ForecastsPVandDemand_Run2!L198</f>
        <v>0</v>
      </c>
      <c r="Q185">
        <f>task3ForecastsPVandDemand_Run2!M198</f>
        <v>0</v>
      </c>
    </row>
    <row r="186" spans="1:17" x14ac:dyDescent="0.3">
      <c r="A186" t="str">
        <f>TEXT(task3ForecastsPVandDemand_Run2!C199,"YYYY-MM-DD HH:MM:SS")</f>
        <v>2019-12-21 20:00:00</v>
      </c>
      <c r="B186">
        <f>-task3ForecastsPVandDemand_Run2!G199</f>
        <v>0.65860315013159187</v>
      </c>
      <c r="C186">
        <f t="shared" si="4"/>
        <v>3</v>
      </c>
      <c r="D186">
        <v>3</v>
      </c>
      <c r="E186" s="83">
        <f t="shared" si="5"/>
        <v>44267.428472222222</v>
      </c>
      <c r="F186">
        <f>task3ForecastsPVandDemand_Run2!B199</f>
        <v>4</v>
      </c>
      <c r="G186">
        <f>task3ForecastsPVandDemand_Run2!A199</f>
        <v>41</v>
      </c>
      <c r="H186">
        <f>task3ForecastsPVandDemand_Run2!D199</f>
        <v>4.0309966411912193</v>
      </c>
      <c r="I186">
        <f>task3ForecastsPVandDemand_Run2!E199</f>
        <v>3.3723934910596274</v>
      </c>
      <c r="J186">
        <f>task3ForecastsPVandDemand_Run2!F199</f>
        <v>1.4662742614746094E-4</v>
      </c>
      <c r="K186">
        <f>task3ForecastsPVandDemand_Run2!G199</f>
        <v>-0.65860315013159187</v>
      </c>
      <c r="L186">
        <f>task3ForecastsPVandDemand_Run2!H199</f>
        <v>0.24256225439185375</v>
      </c>
      <c r="M186">
        <f>task3ForecastsPVandDemand_Run2!I199</f>
        <v>0.65860315013159187</v>
      </c>
      <c r="N186">
        <f>task3ForecastsPVandDemand_Run2!J199</f>
        <v>0</v>
      </c>
      <c r="O186">
        <f>task3ForecastsPVandDemand_Run2!K199</f>
        <v>0</v>
      </c>
      <c r="P186">
        <f>task3ForecastsPVandDemand_Run2!L199</f>
        <v>0</v>
      </c>
      <c r="Q186">
        <f>task3ForecastsPVandDemand_Run2!M199</f>
        <v>0</v>
      </c>
    </row>
    <row r="187" spans="1:17" x14ac:dyDescent="0.3">
      <c r="A187" t="str">
        <f>TEXT(task3ForecastsPVandDemand_Run2!C200,"YYYY-MM-DD HH:MM:SS")</f>
        <v>2019-12-21 20:30:00</v>
      </c>
      <c r="B187">
        <f>-task3ForecastsPVandDemand_Run2!G200</f>
        <v>0.4851245087837075</v>
      </c>
      <c r="C187">
        <f t="shared" si="4"/>
        <v>3</v>
      </c>
      <c r="D187">
        <v>3</v>
      </c>
      <c r="E187" s="83">
        <f t="shared" si="5"/>
        <v>44267.428472222222</v>
      </c>
      <c r="F187">
        <f>task3ForecastsPVandDemand_Run2!B200</f>
        <v>4</v>
      </c>
      <c r="G187">
        <f>task3ForecastsPVandDemand_Run2!A200</f>
        <v>42</v>
      </c>
      <c r="H187">
        <f>task3ForecastsPVandDemand_Run2!D200</f>
        <v>3.8657788875265671</v>
      </c>
      <c r="I187">
        <f>task3ForecastsPVandDemand_Run2!E200</f>
        <v>3.3806543787428596</v>
      </c>
      <c r="J187">
        <f>task3ForecastsPVandDemand_Run2!F200</f>
        <v>6.0737133026123047E-5</v>
      </c>
      <c r="K187">
        <f>task3ForecastsPVandDemand_Run2!G200</f>
        <v>-0.4851245087837075</v>
      </c>
      <c r="L187">
        <f>task3ForecastsPVandDemand_Run2!H200</f>
        <v>0</v>
      </c>
      <c r="M187">
        <f>task3ForecastsPVandDemand_Run2!I200</f>
        <v>0.4851245087837075</v>
      </c>
      <c r="N187">
        <f>task3ForecastsPVandDemand_Run2!J200</f>
        <v>0</v>
      </c>
      <c r="O187">
        <f>task3ForecastsPVandDemand_Run2!K200</f>
        <v>0</v>
      </c>
      <c r="P187">
        <f>task3ForecastsPVandDemand_Run2!L200</f>
        <v>0</v>
      </c>
      <c r="Q187">
        <f>task3ForecastsPVandDemand_Run2!M200</f>
        <v>0</v>
      </c>
    </row>
    <row r="188" spans="1:17" x14ac:dyDescent="0.3">
      <c r="A188" t="str">
        <f>TEXT(task3ForecastsPVandDemand_Run2!C201,"YYYY-MM-DD HH:MM:SS")</f>
        <v>2019-12-21 21:00:00</v>
      </c>
      <c r="B188">
        <f>-task3ForecastsPVandDemand_Run2!G201</f>
        <v>0</v>
      </c>
      <c r="C188">
        <f t="shared" si="4"/>
        <v>3</v>
      </c>
      <c r="D188">
        <v>3</v>
      </c>
      <c r="E188" s="83">
        <f t="shared" si="5"/>
        <v>44267.428472222222</v>
      </c>
      <c r="F188">
        <f>task3ForecastsPVandDemand_Run2!B201</f>
        <v>4</v>
      </c>
      <c r="G188">
        <f>task3ForecastsPVandDemand_Run2!A201</f>
        <v>43</v>
      </c>
      <c r="H188">
        <f>task3ForecastsPVandDemand_Run2!D201</f>
        <v>3.6266904901169634</v>
      </c>
      <c r="I188">
        <f>task3ForecastsPVandDemand_Run2!E201</f>
        <v>3.6266904901169634</v>
      </c>
      <c r="J188">
        <f>task3ForecastsPVandDemand_Run2!F201</f>
        <v>4.2608380317687988E-4</v>
      </c>
      <c r="K188">
        <f>task3ForecastsPVandDemand_Run2!G201</f>
        <v>0</v>
      </c>
      <c r="L188">
        <f>task3ForecastsPVandDemand_Run2!H201</f>
        <v>0</v>
      </c>
      <c r="M188">
        <f>task3ForecastsPVandDemand_Run2!I201</f>
        <v>0</v>
      </c>
      <c r="N188">
        <f>task3ForecastsPVandDemand_Run2!J201</f>
        <v>0</v>
      </c>
      <c r="O188">
        <f>task3ForecastsPVandDemand_Run2!K201</f>
        <v>0</v>
      </c>
      <c r="P188">
        <f>task3ForecastsPVandDemand_Run2!L201</f>
        <v>0</v>
      </c>
      <c r="Q188">
        <f>task3ForecastsPVandDemand_Run2!M201</f>
        <v>0</v>
      </c>
    </row>
    <row r="189" spans="1:17" x14ac:dyDescent="0.3">
      <c r="A189" t="str">
        <f>TEXT(task3ForecastsPVandDemand_Run2!C202,"YYYY-MM-DD HH:MM:SS")</f>
        <v>2019-12-21 21:30:00</v>
      </c>
      <c r="B189">
        <f>-task3ForecastsPVandDemand_Run2!G202</f>
        <v>0</v>
      </c>
      <c r="C189">
        <f t="shared" si="4"/>
        <v>3</v>
      </c>
      <c r="D189">
        <v>3</v>
      </c>
      <c r="E189" s="83">
        <f t="shared" si="5"/>
        <v>44267.428472222222</v>
      </c>
      <c r="F189">
        <f>task3ForecastsPVandDemand_Run2!B202</f>
        <v>4</v>
      </c>
      <c r="G189">
        <f>task3ForecastsPVandDemand_Run2!A202</f>
        <v>44</v>
      </c>
      <c r="H189">
        <f>task3ForecastsPVandDemand_Run2!D202</f>
        <v>3.3864081139652416</v>
      </c>
      <c r="I189">
        <f>task3ForecastsPVandDemand_Run2!E202</f>
        <v>3.3864081139652416</v>
      </c>
      <c r="J189">
        <f>task3ForecastsPVandDemand_Run2!F202</f>
        <v>4.2712688446044922E-4</v>
      </c>
      <c r="K189">
        <f>task3ForecastsPVandDemand_Run2!G202</f>
        <v>0</v>
      </c>
      <c r="L189">
        <f>task3ForecastsPVandDemand_Run2!H202</f>
        <v>0</v>
      </c>
      <c r="M189">
        <f>task3ForecastsPVandDemand_Run2!I202</f>
        <v>0</v>
      </c>
      <c r="N189">
        <f>task3ForecastsPVandDemand_Run2!J202</f>
        <v>0</v>
      </c>
      <c r="O189">
        <f>task3ForecastsPVandDemand_Run2!K202</f>
        <v>0</v>
      </c>
      <c r="P189">
        <f>task3ForecastsPVandDemand_Run2!L202</f>
        <v>0</v>
      </c>
      <c r="Q189">
        <f>task3ForecastsPVandDemand_Run2!M202</f>
        <v>0</v>
      </c>
    </row>
    <row r="190" spans="1:17" x14ac:dyDescent="0.3">
      <c r="A190" t="str">
        <f>TEXT(task3ForecastsPVandDemand_Run2!C203,"YYYY-MM-DD HH:MM:SS")</f>
        <v>2019-12-21 22:00:00</v>
      </c>
      <c r="B190">
        <f>-task3ForecastsPVandDemand_Run2!G203</f>
        <v>0</v>
      </c>
      <c r="C190">
        <f t="shared" si="4"/>
        <v>3</v>
      </c>
      <c r="D190">
        <v>3</v>
      </c>
      <c r="E190" s="83">
        <f t="shared" si="5"/>
        <v>44267.428472222222</v>
      </c>
      <c r="F190">
        <f>task3ForecastsPVandDemand_Run2!B203</f>
        <v>4</v>
      </c>
      <c r="G190">
        <f>task3ForecastsPVandDemand_Run2!A203</f>
        <v>45</v>
      </c>
      <c r="H190">
        <f>task3ForecastsPVandDemand_Run2!D203</f>
        <v>3.1326237552282832</v>
      </c>
      <c r="I190">
        <f>task3ForecastsPVandDemand_Run2!E203</f>
        <v>3.1326237552282832</v>
      </c>
      <c r="J190">
        <f>task3ForecastsPVandDemand_Run2!F203</f>
        <v>0</v>
      </c>
      <c r="K190">
        <f>task3ForecastsPVandDemand_Run2!G203</f>
        <v>0</v>
      </c>
      <c r="L190">
        <f>task3ForecastsPVandDemand_Run2!H203</f>
        <v>0</v>
      </c>
      <c r="M190">
        <f>task3ForecastsPVandDemand_Run2!I203</f>
        <v>0</v>
      </c>
      <c r="N190">
        <f>task3ForecastsPVandDemand_Run2!J203</f>
        <v>0</v>
      </c>
      <c r="O190">
        <f>task3ForecastsPVandDemand_Run2!K203</f>
        <v>0</v>
      </c>
      <c r="P190">
        <f>task3ForecastsPVandDemand_Run2!L203</f>
        <v>0</v>
      </c>
      <c r="Q190">
        <f>task3ForecastsPVandDemand_Run2!M203</f>
        <v>0</v>
      </c>
    </row>
    <row r="191" spans="1:17" x14ac:dyDescent="0.3">
      <c r="A191" t="str">
        <f>TEXT(task3ForecastsPVandDemand_Run2!C204,"YYYY-MM-DD HH:MM:SS")</f>
        <v>2019-12-21 22:30:00</v>
      </c>
      <c r="B191">
        <f>-task3ForecastsPVandDemand_Run2!G204</f>
        <v>0</v>
      </c>
      <c r="C191">
        <f t="shared" si="4"/>
        <v>3</v>
      </c>
      <c r="D191">
        <v>3</v>
      </c>
      <c r="E191" s="83">
        <f t="shared" si="5"/>
        <v>44267.428472222222</v>
      </c>
      <c r="F191">
        <f>task3ForecastsPVandDemand_Run2!B204</f>
        <v>4</v>
      </c>
      <c r="G191">
        <f>task3ForecastsPVandDemand_Run2!A204</f>
        <v>46</v>
      </c>
      <c r="H191">
        <f>task3ForecastsPVandDemand_Run2!D204</f>
        <v>2.8212934387543598</v>
      </c>
      <c r="I191">
        <f>task3ForecastsPVandDemand_Run2!E204</f>
        <v>2.8212934387543598</v>
      </c>
      <c r="J191">
        <f>task3ForecastsPVandDemand_Run2!F204</f>
        <v>5.2928924560546875E-5</v>
      </c>
      <c r="K191">
        <f>task3ForecastsPVandDemand_Run2!G204</f>
        <v>0</v>
      </c>
      <c r="L191">
        <f>task3ForecastsPVandDemand_Run2!H204</f>
        <v>0</v>
      </c>
      <c r="M191">
        <f>task3ForecastsPVandDemand_Run2!I204</f>
        <v>0</v>
      </c>
      <c r="N191">
        <f>task3ForecastsPVandDemand_Run2!J204</f>
        <v>0</v>
      </c>
      <c r="O191">
        <f>task3ForecastsPVandDemand_Run2!K204</f>
        <v>0</v>
      </c>
      <c r="P191">
        <f>task3ForecastsPVandDemand_Run2!L204</f>
        <v>0</v>
      </c>
      <c r="Q191">
        <f>task3ForecastsPVandDemand_Run2!M204</f>
        <v>0</v>
      </c>
    </row>
    <row r="192" spans="1:17" x14ac:dyDescent="0.3">
      <c r="A192" t="str">
        <f>TEXT(task3ForecastsPVandDemand_Run2!C205,"YYYY-MM-DD HH:MM:SS")</f>
        <v>2019-12-21 23:00:00</v>
      </c>
      <c r="B192">
        <f>-task3ForecastsPVandDemand_Run2!G205</f>
        <v>0</v>
      </c>
      <c r="C192">
        <f t="shared" si="4"/>
        <v>3</v>
      </c>
      <c r="D192">
        <v>3</v>
      </c>
      <c r="E192" s="83">
        <f t="shared" si="5"/>
        <v>44267.428472222222</v>
      </c>
      <c r="F192">
        <f>task3ForecastsPVandDemand_Run2!B205</f>
        <v>4</v>
      </c>
      <c r="G192">
        <f>task3ForecastsPVandDemand_Run2!A205</f>
        <v>47</v>
      </c>
      <c r="H192">
        <f>task3ForecastsPVandDemand_Run2!D205</f>
        <v>2.5941616742770348</v>
      </c>
      <c r="I192">
        <f>task3ForecastsPVandDemand_Run2!E205</f>
        <v>2.5941616742770348</v>
      </c>
      <c r="J192">
        <f>task3ForecastsPVandDemand_Run2!F205</f>
        <v>0</v>
      </c>
      <c r="K192">
        <f>task3ForecastsPVandDemand_Run2!G205</f>
        <v>0</v>
      </c>
      <c r="L192">
        <f>task3ForecastsPVandDemand_Run2!H205</f>
        <v>0</v>
      </c>
      <c r="M192">
        <f>task3ForecastsPVandDemand_Run2!I205</f>
        <v>0</v>
      </c>
      <c r="N192">
        <f>task3ForecastsPVandDemand_Run2!J205</f>
        <v>0</v>
      </c>
      <c r="O192">
        <f>task3ForecastsPVandDemand_Run2!K205</f>
        <v>0</v>
      </c>
      <c r="P192">
        <f>task3ForecastsPVandDemand_Run2!L205</f>
        <v>0</v>
      </c>
      <c r="Q192">
        <f>task3ForecastsPVandDemand_Run2!M205</f>
        <v>0</v>
      </c>
    </row>
    <row r="193" spans="1:17" x14ac:dyDescent="0.3">
      <c r="A193" t="str">
        <f>TEXT(task3ForecastsPVandDemand_Run2!C206,"YYYY-MM-DD HH:MM:SS")</f>
        <v>2019-12-21 23:30:00</v>
      </c>
      <c r="B193">
        <f>-task3ForecastsPVandDemand_Run2!G206</f>
        <v>0</v>
      </c>
      <c r="C193">
        <f t="shared" si="4"/>
        <v>3</v>
      </c>
      <c r="D193">
        <v>3</v>
      </c>
      <c r="E193" s="83">
        <f t="shared" si="5"/>
        <v>44267.428472222222</v>
      </c>
      <c r="F193">
        <f>task3ForecastsPVandDemand_Run2!B206</f>
        <v>4</v>
      </c>
      <c r="G193">
        <f>task3ForecastsPVandDemand_Run2!A206</f>
        <v>48</v>
      </c>
      <c r="H193">
        <f>task3ForecastsPVandDemand_Run2!D206</f>
        <v>2.4584838032391363</v>
      </c>
      <c r="I193">
        <f>task3ForecastsPVandDemand_Run2!E206</f>
        <v>2.4584838032391363</v>
      </c>
      <c r="J193">
        <f>task3ForecastsPVandDemand_Run2!F206</f>
        <v>0</v>
      </c>
      <c r="K193">
        <f>task3ForecastsPVandDemand_Run2!G206</f>
        <v>0</v>
      </c>
      <c r="L193">
        <f>task3ForecastsPVandDemand_Run2!H206</f>
        <v>0</v>
      </c>
      <c r="M193">
        <f>task3ForecastsPVandDemand_Run2!I206</f>
        <v>0</v>
      </c>
      <c r="N193">
        <f>task3ForecastsPVandDemand_Run2!J206</f>
        <v>0</v>
      </c>
      <c r="O193">
        <f>task3ForecastsPVandDemand_Run2!K206</f>
        <v>0</v>
      </c>
      <c r="P193">
        <f>task3ForecastsPVandDemand_Run2!L206</f>
        <v>0</v>
      </c>
      <c r="Q193">
        <f>task3ForecastsPVandDemand_Run2!M206</f>
        <v>0</v>
      </c>
    </row>
    <row r="194" spans="1:17" x14ac:dyDescent="0.3">
      <c r="A194" t="str">
        <f>TEXT(task3ForecastsPVandDemand_Run2!C207,"YYYY-MM-DD HH:MM:SS")</f>
        <v>2019-12-22 00:00:00</v>
      </c>
      <c r="B194">
        <f>-task3ForecastsPVandDemand_Run2!G207</f>
        <v>0</v>
      </c>
      <c r="C194">
        <f t="shared" si="4"/>
        <v>3</v>
      </c>
      <c r="D194">
        <v>3</v>
      </c>
      <c r="E194" s="83">
        <f t="shared" si="5"/>
        <v>44267.428472222222</v>
      </c>
      <c r="F194">
        <f>task3ForecastsPVandDemand_Run2!B207</f>
        <v>5</v>
      </c>
      <c r="G194">
        <f>task3ForecastsPVandDemand_Run2!A207</f>
        <v>1</v>
      </c>
      <c r="H194">
        <f>task3ForecastsPVandDemand_Run2!D207</f>
        <v>2.6918739569136361</v>
      </c>
      <c r="I194">
        <f>task3ForecastsPVandDemand_Run2!E207</f>
        <v>2.6918739569136361</v>
      </c>
      <c r="J194">
        <f>task3ForecastsPVandDemand_Run2!F207</f>
        <v>0</v>
      </c>
      <c r="K194">
        <f>task3ForecastsPVandDemand_Run2!G207</f>
        <v>0</v>
      </c>
      <c r="L194">
        <f>task3ForecastsPVandDemand_Run2!H207</f>
        <v>0</v>
      </c>
      <c r="M194">
        <f>task3ForecastsPVandDemand_Run2!I207</f>
        <v>0</v>
      </c>
      <c r="N194">
        <f>task3ForecastsPVandDemand_Run2!J207</f>
        <v>0</v>
      </c>
      <c r="O194">
        <f>task3ForecastsPVandDemand_Run2!K207</f>
        <v>0</v>
      </c>
      <c r="P194">
        <f>task3ForecastsPVandDemand_Run2!L207</f>
        <v>0</v>
      </c>
      <c r="Q194">
        <f>task3ForecastsPVandDemand_Run2!M207</f>
        <v>0</v>
      </c>
    </row>
    <row r="195" spans="1:17" x14ac:dyDescent="0.3">
      <c r="A195" t="str">
        <f>TEXT(task3ForecastsPVandDemand_Run2!C208,"YYYY-MM-DD HH:MM:SS")</f>
        <v>2019-12-22 00:30:00</v>
      </c>
      <c r="B195">
        <f>-task3ForecastsPVandDemand_Run2!G208</f>
        <v>0</v>
      </c>
      <c r="C195">
        <f t="shared" si="4"/>
        <v>3</v>
      </c>
      <c r="D195">
        <v>3</v>
      </c>
      <c r="E195" s="83">
        <f t="shared" si="5"/>
        <v>44267.428472222222</v>
      </c>
      <c r="F195">
        <f>task3ForecastsPVandDemand_Run2!B208</f>
        <v>5</v>
      </c>
      <c r="G195">
        <f>task3ForecastsPVandDemand_Run2!A208</f>
        <v>2</v>
      </c>
      <c r="H195">
        <f>task3ForecastsPVandDemand_Run2!D208</f>
        <v>2.6060083435910757</v>
      </c>
      <c r="I195">
        <f>task3ForecastsPVandDemand_Run2!E208</f>
        <v>2.6060083435910757</v>
      </c>
      <c r="J195">
        <f>task3ForecastsPVandDemand_Run2!F208</f>
        <v>0</v>
      </c>
      <c r="K195">
        <f>task3ForecastsPVandDemand_Run2!G208</f>
        <v>0</v>
      </c>
      <c r="L195">
        <f>task3ForecastsPVandDemand_Run2!H208</f>
        <v>0</v>
      </c>
      <c r="M195">
        <f>task3ForecastsPVandDemand_Run2!I208</f>
        <v>0</v>
      </c>
      <c r="N195">
        <f>task3ForecastsPVandDemand_Run2!J208</f>
        <v>0</v>
      </c>
      <c r="O195">
        <f>task3ForecastsPVandDemand_Run2!K208</f>
        <v>0</v>
      </c>
      <c r="P195">
        <f>task3ForecastsPVandDemand_Run2!L208</f>
        <v>0</v>
      </c>
      <c r="Q195">
        <f>task3ForecastsPVandDemand_Run2!M208</f>
        <v>0</v>
      </c>
    </row>
    <row r="196" spans="1:17" x14ac:dyDescent="0.3">
      <c r="A196" t="str">
        <f>TEXT(task3ForecastsPVandDemand_Run2!C209,"YYYY-MM-DD HH:MM:SS")</f>
        <v>2019-12-22 01:00:00</v>
      </c>
      <c r="B196">
        <f>-task3ForecastsPVandDemand_Run2!G209</f>
        <v>0</v>
      </c>
      <c r="C196">
        <f t="shared" ref="C196:C259" si="6">C195</f>
        <v>3</v>
      </c>
      <c r="D196">
        <v>3</v>
      </c>
      <c r="E196" s="83">
        <f t="shared" ref="E196:E259" si="7">E195</f>
        <v>44267.428472222222</v>
      </c>
      <c r="F196">
        <f>task3ForecastsPVandDemand_Run2!B209</f>
        <v>5</v>
      </c>
      <c r="G196">
        <f>task3ForecastsPVandDemand_Run2!A209</f>
        <v>3</v>
      </c>
      <c r="H196">
        <f>task3ForecastsPVandDemand_Run2!D209</f>
        <v>2.3743839808164529</v>
      </c>
      <c r="I196">
        <f>task3ForecastsPVandDemand_Run2!E209</f>
        <v>2.3743839808164529</v>
      </c>
      <c r="J196">
        <f>task3ForecastsPVandDemand_Run2!F209</f>
        <v>0</v>
      </c>
      <c r="K196">
        <f>task3ForecastsPVandDemand_Run2!G209</f>
        <v>0</v>
      </c>
      <c r="L196">
        <f>task3ForecastsPVandDemand_Run2!H209</f>
        <v>0</v>
      </c>
      <c r="M196">
        <f>task3ForecastsPVandDemand_Run2!I209</f>
        <v>0</v>
      </c>
      <c r="N196">
        <f>task3ForecastsPVandDemand_Run2!J209</f>
        <v>0</v>
      </c>
      <c r="O196">
        <f>task3ForecastsPVandDemand_Run2!K209</f>
        <v>0</v>
      </c>
      <c r="P196">
        <f>task3ForecastsPVandDemand_Run2!L209</f>
        <v>0</v>
      </c>
      <c r="Q196">
        <f>task3ForecastsPVandDemand_Run2!M209</f>
        <v>0</v>
      </c>
    </row>
    <row r="197" spans="1:17" x14ac:dyDescent="0.3">
      <c r="A197" t="str">
        <f>TEXT(task3ForecastsPVandDemand_Run2!C210,"YYYY-MM-DD HH:MM:SS")</f>
        <v>2019-12-22 01:30:00</v>
      </c>
      <c r="B197">
        <f>-task3ForecastsPVandDemand_Run2!G210</f>
        <v>0</v>
      </c>
      <c r="C197">
        <f t="shared" si="6"/>
        <v>3</v>
      </c>
      <c r="D197">
        <v>3</v>
      </c>
      <c r="E197" s="83">
        <f t="shared" si="7"/>
        <v>44267.428472222222</v>
      </c>
      <c r="F197">
        <f>task3ForecastsPVandDemand_Run2!B210</f>
        <v>5</v>
      </c>
      <c r="G197">
        <f>task3ForecastsPVandDemand_Run2!A210</f>
        <v>4</v>
      </c>
      <c r="H197">
        <f>task3ForecastsPVandDemand_Run2!D210</f>
        <v>2.298954072659626</v>
      </c>
      <c r="I197">
        <f>task3ForecastsPVandDemand_Run2!E210</f>
        <v>2.298954072659626</v>
      </c>
      <c r="J197">
        <f>task3ForecastsPVandDemand_Run2!F210</f>
        <v>0</v>
      </c>
      <c r="K197">
        <f>task3ForecastsPVandDemand_Run2!G210</f>
        <v>0</v>
      </c>
      <c r="L197">
        <f>task3ForecastsPVandDemand_Run2!H210</f>
        <v>0</v>
      </c>
      <c r="M197">
        <f>task3ForecastsPVandDemand_Run2!I210</f>
        <v>0</v>
      </c>
      <c r="N197">
        <f>task3ForecastsPVandDemand_Run2!J210</f>
        <v>0</v>
      </c>
      <c r="O197">
        <f>task3ForecastsPVandDemand_Run2!K210</f>
        <v>0</v>
      </c>
      <c r="P197">
        <f>task3ForecastsPVandDemand_Run2!L210</f>
        <v>0</v>
      </c>
      <c r="Q197">
        <f>task3ForecastsPVandDemand_Run2!M210</f>
        <v>0</v>
      </c>
    </row>
    <row r="198" spans="1:17" x14ac:dyDescent="0.3">
      <c r="A198" t="str">
        <f>TEXT(task3ForecastsPVandDemand_Run2!C211,"YYYY-MM-DD HH:MM:SS")</f>
        <v>2019-12-22 02:00:00</v>
      </c>
      <c r="B198">
        <f>-task3ForecastsPVandDemand_Run2!G211</f>
        <v>0</v>
      </c>
      <c r="C198">
        <f t="shared" si="6"/>
        <v>3</v>
      </c>
      <c r="D198">
        <v>3</v>
      </c>
      <c r="E198" s="83">
        <f t="shared" si="7"/>
        <v>44267.428472222222</v>
      </c>
      <c r="F198">
        <f>task3ForecastsPVandDemand_Run2!B211</f>
        <v>5</v>
      </c>
      <c r="G198">
        <f>task3ForecastsPVandDemand_Run2!A211</f>
        <v>5</v>
      </c>
      <c r="H198">
        <f>task3ForecastsPVandDemand_Run2!D211</f>
        <v>2.2407643482978914</v>
      </c>
      <c r="I198">
        <f>task3ForecastsPVandDemand_Run2!E211</f>
        <v>2.2407643482978914</v>
      </c>
      <c r="J198">
        <f>task3ForecastsPVandDemand_Run2!F211</f>
        <v>0</v>
      </c>
      <c r="K198">
        <f>task3ForecastsPVandDemand_Run2!G211</f>
        <v>0</v>
      </c>
      <c r="L198">
        <f>task3ForecastsPVandDemand_Run2!H211</f>
        <v>0</v>
      </c>
      <c r="M198">
        <f>task3ForecastsPVandDemand_Run2!I211</f>
        <v>0</v>
      </c>
      <c r="N198">
        <f>task3ForecastsPVandDemand_Run2!J211</f>
        <v>0</v>
      </c>
      <c r="O198">
        <f>task3ForecastsPVandDemand_Run2!K211</f>
        <v>0</v>
      </c>
      <c r="P198">
        <f>task3ForecastsPVandDemand_Run2!L211</f>
        <v>0</v>
      </c>
      <c r="Q198">
        <f>task3ForecastsPVandDemand_Run2!M211</f>
        <v>0</v>
      </c>
    </row>
    <row r="199" spans="1:17" x14ac:dyDescent="0.3">
      <c r="A199" t="str">
        <f>TEXT(task3ForecastsPVandDemand_Run2!C212,"YYYY-MM-DD HH:MM:SS")</f>
        <v>2019-12-22 02:30:00</v>
      </c>
      <c r="B199">
        <f>-task3ForecastsPVandDemand_Run2!G212</f>
        <v>0</v>
      </c>
      <c r="C199">
        <f t="shared" si="6"/>
        <v>3</v>
      </c>
      <c r="D199">
        <v>3</v>
      </c>
      <c r="E199" s="83">
        <f t="shared" si="7"/>
        <v>44267.428472222222</v>
      </c>
      <c r="F199">
        <f>task3ForecastsPVandDemand_Run2!B212</f>
        <v>5</v>
      </c>
      <c r="G199">
        <f>task3ForecastsPVandDemand_Run2!A212</f>
        <v>6</v>
      </c>
      <c r="H199">
        <f>task3ForecastsPVandDemand_Run2!D212</f>
        <v>2.2003500899172632</v>
      </c>
      <c r="I199">
        <f>task3ForecastsPVandDemand_Run2!E212</f>
        <v>2.2003500899172632</v>
      </c>
      <c r="J199">
        <f>task3ForecastsPVandDemand_Run2!F212</f>
        <v>0</v>
      </c>
      <c r="K199">
        <f>task3ForecastsPVandDemand_Run2!G212</f>
        <v>0</v>
      </c>
      <c r="L199">
        <f>task3ForecastsPVandDemand_Run2!H212</f>
        <v>0</v>
      </c>
      <c r="M199">
        <f>task3ForecastsPVandDemand_Run2!I212</f>
        <v>0</v>
      </c>
      <c r="N199">
        <f>task3ForecastsPVandDemand_Run2!J212</f>
        <v>0</v>
      </c>
      <c r="O199">
        <f>task3ForecastsPVandDemand_Run2!K212</f>
        <v>0</v>
      </c>
      <c r="P199">
        <f>task3ForecastsPVandDemand_Run2!L212</f>
        <v>0</v>
      </c>
      <c r="Q199">
        <f>task3ForecastsPVandDemand_Run2!M212</f>
        <v>0</v>
      </c>
    </row>
    <row r="200" spans="1:17" x14ac:dyDescent="0.3">
      <c r="A200" t="str">
        <f>TEXT(task3ForecastsPVandDemand_Run2!C213,"YYYY-MM-DD HH:MM:SS")</f>
        <v>2019-12-22 03:00:00</v>
      </c>
      <c r="B200">
        <f>-task3ForecastsPVandDemand_Run2!G213</f>
        <v>0</v>
      </c>
      <c r="C200">
        <f t="shared" si="6"/>
        <v>3</v>
      </c>
      <c r="D200">
        <v>3</v>
      </c>
      <c r="E200" s="83">
        <f t="shared" si="7"/>
        <v>44267.428472222222</v>
      </c>
      <c r="F200">
        <f>task3ForecastsPVandDemand_Run2!B213</f>
        <v>5</v>
      </c>
      <c r="G200">
        <f>task3ForecastsPVandDemand_Run2!A213</f>
        <v>7</v>
      </c>
      <c r="H200">
        <f>task3ForecastsPVandDemand_Run2!D213</f>
        <v>2.0856241960308846</v>
      </c>
      <c r="I200">
        <f>task3ForecastsPVandDemand_Run2!E213</f>
        <v>2.0856241960308846</v>
      </c>
      <c r="J200">
        <f>task3ForecastsPVandDemand_Run2!F213</f>
        <v>0</v>
      </c>
      <c r="K200">
        <f>task3ForecastsPVandDemand_Run2!G213</f>
        <v>0</v>
      </c>
      <c r="L200">
        <f>task3ForecastsPVandDemand_Run2!H213</f>
        <v>0</v>
      </c>
      <c r="M200">
        <f>task3ForecastsPVandDemand_Run2!I213</f>
        <v>0</v>
      </c>
      <c r="N200">
        <f>task3ForecastsPVandDemand_Run2!J213</f>
        <v>0</v>
      </c>
      <c r="O200">
        <f>task3ForecastsPVandDemand_Run2!K213</f>
        <v>0</v>
      </c>
      <c r="P200">
        <f>task3ForecastsPVandDemand_Run2!L213</f>
        <v>0</v>
      </c>
      <c r="Q200">
        <f>task3ForecastsPVandDemand_Run2!M213</f>
        <v>0</v>
      </c>
    </row>
    <row r="201" spans="1:17" x14ac:dyDescent="0.3">
      <c r="A201" t="str">
        <f>TEXT(task3ForecastsPVandDemand_Run2!C214,"YYYY-MM-DD HH:MM:SS")</f>
        <v>2019-12-22 03:30:00</v>
      </c>
      <c r="B201">
        <f>-task3ForecastsPVandDemand_Run2!G214</f>
        <v>0</v>
      </c>
      <c r="C201">
        <f t="shared" si="6"/>
        <v>3</v>
      </c>
      <c r="D201">
        <v>3</v>
      </c>
      <c r="E201" s="83">
        <f t="shared" si="7"/>
        <v>44267.428472222222</v>
      </c>
      <c r="F201">
        <f>task3ForecastsPVandDemand_Run2!B214</f>
        <v>5</v>
      </c>
      <c r="G201">
        <f>task3ForecastsPVandDemand_Run2!A214</f>
        <v>8</v>
      </c>
      <c r="H201">
        <f>task3ForecastsPVandDemand_Run2!D214</f>
        <v>2.0307036613498215</v>
      </c>
      <c r="I201">
        <f>task3ForecastsPVandDemand_Run2!E214</f>
        <v>2.0307036613498215</v>
      </c>
      <c r="J201">
        <f>task3ForecastsPVandDemand_Run2!F214</f>
        <v>0</v>
      </c>
      <c r="K201">
        <f>task3ForecastsPVandDemand_Run2!G214</f>
        <v>0</v>
      </c>
      <c r="L201">
        <f>task3ForecastsPVandDemand_Run2!H214</f>
        <v>0</v>
      </c>
      <c r="M201">
        <f>task3ForecastsPVandDemand_Run2!I214</f>
        <v>0</v>
      </c>
      <c r="N201">
        <f>task3ForecastsPVandDemand_Run2!J214</f>
        <v>0</v>
      </c>
      <c r="O201">
        <f>task3ForecastsPVandDemand_Run2!K214</f>
        <v>0</v>
      </c>
      <c r="P201">
        <f>task3ForecastsPVandDemand_Run2!L214</f>
        <v>0</v>
      </c>
      <c r="Q201">
        <f>task3ForecastsPVandDemand_Run2!M214</f>
        <v>0</v>
      </c>
    </row>
    <row r="202" spans="1:17" x14ac:dyDescent="0.3">
      <c r="A202" t="str">
        <f>TEXT(task3ForecastsPVandDemand_Run2!C215,"YYYY-MM-DD HH:MM:SS")</f>
        <v>2019-12-22 04:00:00</v>
      </c>
      <c r="B202">
        <f>-task3ForecastsPVandDemand_Run2!G215</f>
        <v>0</v>
      </c>
      <c r="C202">
        <f t="shared" si="6"/>
        <v>3</v>
      </c>
      <c r="D202">
        <v>3</v>
      </c>
      <c r="E202" s="83">
        <f t="shared" si="7"/>
        <v>44267.428472222222</v>
      </c>
      <c r="F202">
        <f>task3ForecastsPVandDemand_Run2!B215</f>
        <v>5</v>
      </c>
      <c r="G202">
        <f>task3ForecastsPVandDemand_Run2!A215</f>
        <v>9</v>
      </c>
      <c r="H202">
        <f>task3ForecastsPVandDemand_Run2!D215</f>
        <v>1.9717815194419563</v>
      </c>
      <c r="I202">
        <f>task3ForecastsPVandDemand_Run2!E215</f>
        <v>1.9717815194419563</v>
      </c>
      <c r="J202">
        <f>task3ForecastsPVandDemand_Run2!F215</f>
        <v>0</v>
      </c>
      <c r="K202">
        <f>task3ForecastsPVandDemand_Run2!G215</f>
        <v>0</v>
      </c>
      <c r="L202">
        <f>task3ForecastsPVandDemand_Run2!H215</f>
        <v>0</v>
      </c>
      <c r="M202">
        <f>task3ForecastsPVandDemand_Run2!I215</f>
        <v>0</v>
      </c>
      <c r="N202">
        <f>task3ForecastsPVandDemand_Run2!J215</f>
        <v>0</v>
      </c>
      <c r="O202">
        <f>task3ForecastsPVandDemand_Run2!K215</f>
        <v>0</v>
      </c>
      <c r="P202">
        <f>task3ForecastsPVandDemand_Run2!L215</f>
        <v>0</v>
      </c>
      <c r="Q202">
        <f>task3ForecastsPVandDemand_Run2!M215</f>
        <v>0</v>
      </c>
    </row>
    <row r="203" spans="1:17" x14ac:dyDescent="0.3">
      <c r="A203" t="str">
        <f>TEXT(task3ForecastsPVandDemand_Run2!C216,"YYYY-MM-DD HH:MM:SS")</f>
        <v>2019-12-22 04:30:00</v>
      </c>
      <c r="B203">
        <f>-task3ForecastsPVandDemand_Run2!G216</f>
        <v>0</v>
      </c>
      <c r="C203">
        <f t="shared" si="6"/>
        <v>3</v>
      </c>
      <c r="D203">
        <v>3</v>
      </c>
      <c r="E203" s="83">
        <f t="shared" si="7"/>
        <v>44267.428472222222</v>
      </c>
      <c r="F203">
        <f>task3ForecastsPVandDemand_Run2!B216</f>
        <v>5</v>
      </c>
      <c r="G203">
        <f>task3ForecastsPVandDemand_Run2!A216</f>
        <v>10</v>
      </c>
      <c r="H203">
        <f>task3ForecastsPVandDemand_Run2!D216</f>
        <v>1.9622433609784888</v>
      </c>
      <c r="I203">
        <f>task3ForecastsPVandDemand_Run2!E216</f>
        <v>1.9622433609784888</v>
      </c>
      <c r="J203">
        <f>task3ForecastsPVandDemand_Run2!F216</f>
        <v>0</v>
      </c>
      <c r="K203">
        <f>task3ForecastsPVandDemand_Run2!G216</f>
        <v>0</v>
      </c>
      <c r="L203">
        <f>task3ForecastsPVandDemand_Run2!H216</f>
        <v>0</v>
      </c>
      <c r="M203">
        <f>task3ForecastsPVandDemand_Run2!I216</f>
        <v>0</v>
      </c>
      <c r="N203">
        <f>task3ForecastsPVandDemand_Run2!J216</f>
        <v>0</v>
      </c>
      <c r="O203">
        <f>task3ForecastsPVandDemand_Run2!K216</f>
        <v>0</v>
      </c>
      <c r="P203">
        <f>task3ForecastsPVandDemand_Run2!L216</f>
        <v>0</v>
      </c>
      <c r="Q203">
        <f>task3ForecastsPVandDemand_Run2!M216</f>
        <v>0</v>
      </c>
    </row>
    <row r="204" spans="1:17" x14ac:dyDescent="0.3">
      <c r="A204" t="str">
        <f>TEXT(task3ForecastsPVandDemand_Run2!C217,"YYYY-MM-DD HH:MM:SS")</f>
        <v>2019-12-22 05:00:00</v>
      </c>
      <c r="B204">
        <f>-task3ForecastsPVandDemand_Run2!G217</f>
        <v>0</v>
      </c>
      <c r="C204">
        <f t="shared" si="6"/>
        <v>3</v>
      </c>
      <c r="D204">
        <v>3</v>
      </c>
      <c r="E204" s="83">
        <f t="shared" si="7"/>
        <v>44267.428472222222</v>
      </c>
      <c r="F204">
        <f>task3ForecastsPVandDemand_Run2!B217</f>
        <v>5</v>
      </c>
      <c r="G204">
        <f>task3ForecastsPVandDemand_Run2!A217</f>
        <v>11</v>
      </c>
      <c r="H204">
        <f>task3ForecastsPVandDemand_Run2!D217</f>
        <v>1.9944687705294832</v>
      </c>
      <c r="I204">
        <f>task3ForecastsPVandDemand_Run2!E217</f>
        <v>1.9944687705294832</v>
      </c>
      <c r="J204">
        <f>task3ForecastsPVandDemand_Run2!F217</f>
        <v>0</v>
      </c>
      <c r="K204">
        <f>task3ForecastsPVandDemand_Run2!G217</f>
        <v>0</v>
      </c>
      <c r="L204">
        <f>task3ForecastsPVandDemand_Run2!H217</f>
        <v>0</v>
      </c>
      <c r="M204">
        <f>task3ForecastsPVandDemand_Run2!I217</f>
        <v>0</v>
      </c>
      <c r="N204">
        <f>task3ForecastsPVandDemand_Run2!J217</f>
        <v>0</v>
      </c>
      <c r="O204">
        <f>task3ForecastsPVandDemand_Run2!K217</f>
        <v>0</v>
      </c>
      <c r="P204">
        <f>task3ForecastsPVandDemand_Run2!L217</f>
        <v>0</v>
      </c>
      <c r="Q204">
        <f>task3ForecastsPVandDemand_Run2!M217</f>
        <v>0</v>
      </c>
    </row>
    <row r="205" spans="1:17" x14ac:dyDescent="0.3">
      <c r="A205" t="str">
        <f>TEXT(task3ForecastsPVandDemand_Run2!C218,"YYYY-MM-DD HH:MM:SS")</f>
        <v>2019-12-22 05:30:00</v>
      </c>
      <c r="B205">
        <f>-task3ForecastsPVandDemand_Run2!G218</f>
        <v>0</v>
      </c>
      <c r="C205">
        <f t="shared" si="6"/>
        <v>3</v>
      </c>
      <c r="D205">
        <v>3</v>
      </c>
      <c r="E205" s="83">
        <f t="shared" si="7"/>
        <v>44267.428472222222</v>
      </c>
      <c r="F205">
        <f>task3ForecastsPVandDemand_Run2!B218</f>
        <v>5</v>
      </c>
      <c r="G205">
        <f>task3ForecastsPVandDemand_Run2!A218</f>
        <v>12</v>
      </c>
      <c r="H205">
        <f>task3ForecastsPVandDemand_Run2!D218</f>
        <v>2.044250150574539</v>
      </c>
      <c r="I205">
        <f>task3ForecastsPVandDemand_Run2!E218</f>
        <v>2.044250150574539</v>
      </c>
      <c r="J205">
        <f>task3ForecastsPVandDemand_Run2!F218</f>
        <v>0</v>
      </c>
      <c r="K205">
        <f>task3ForecastsPVandDemand_Run2!G218</f>
        <v>0</v>
      </c>
      <c r="L205">
        <f>task3ForecastsPVandDemand_Run2!H218</f>
        <v>0</v>
      </c>
      <c r="M205">
        <f>task3ForecastsPVandDemand_Run2!I218</f>
        <v>0</v>
      </c>
      <c r="N205">
        <f>task3ForecastsPVandDemand_Run2!J218</f>
        <v>0</v>
      </c>
      <c r="O205">
        <f>task3ForecastsPVandDemand_Run2!K218</f>
        <v>0</v>
      </c>
      <c r="P205">
        <f>task3ForecastsPVandDemand_Run2!L218</f>
        <v>0</v>
      </c>
      <c r="Q205">
        <f>task3ForecastsPVandDemand_Run2!M218</f>
        <v>0</v>
      </c>
    </row>
    <row r="206" spans="1:17" x14ac:dyDescent="0.3">
      <c r="A206" t="str">
        <f>TEXT(task3ForecastsPVandDemand_Run2!C219,"YYYY-MM-DD HH:MM:SS")</f>
        <v>2019-12-22 06:00:00</v>
      </c>
      <c r="B206">
        <f>-task3ForecastsPVandDemand_Run2!G219</f>
        <v>0</v>
      </c>
      <c r="C206">
        <f t="shared" si="6"/>
        <v>3</v>
      </c>
      <c r="D206">
        <v>3</v>
      </c>
      <c r="E206" s="83">
        <f t="shared" si="7"/>
        <v>44267.428472222222</v>
      </c>
      <c r="F206">
        <f>task3ForecastsPVandDemand_Run2!B219</f>
        <v>5</v>
      </c>
      <c r="G206">
        <f>task3ForecastsPVandDemand_Run2!A219</f>
        <v>13</v>
      </c>
      <c r="H206">
        <f>task3ForecastsPVandDemand_Run2!D219</f>
        <v>2.1528953020123982</v>
      </c>
      <c r="I206">
        <f>task3ForecastsPVandDemand_Run2!E219</f>
        <v>2.1528953020123982</v>
      </c>
      <c r="J206">
        <f>task3ForecastsPVandDemand_Run2!F219</f>
        <v>0</v>
      </c>
      <c r="K206">
        <f>task3ForecastsPVandDemand_Run2!G219</f>
        <v>0</v>
      </c>
      <c r="L206">
        <f>task3ForecastsPVandDemand_Run2!H219</f>
        <v>0</v>
      </c>
      <c r="M206">
        <f>task3ForecastsPVandDemand_Run2!I219</f>
        <v>0</v>
      </c>
      <c r="N206">
        <f>task3ForecastsPVandDemand_Run2!J219</f>
        <v>0</v>
      </c>
      <c r="O206">
        <f>task3ForecastsPVandDemand_Run2!K219</f>
        <v>0</v>
      </c>
      <c r="P206">
        <f>task3ForecastsPVandDemand_Run2!L219</f>
        <v>0</v>
      </c>
      <c r="Q206">
        <f>task3ForecastsPVandDemand_Run2!M219</f>
        <v>0</v>
      </c>
    </row>
    <row r="207" spans="1:17" x14ac:dyDescent="0.3">
      <c r="A207" t="str">
        <f>TEXT(task3ForecastsPVandDemand_Run2!C220,"YYYY-MM-DD HH:MM:SS")</f>
        <v>2019-12-22 06:30:00</v>
      </c>
      <c r="B207">
        <f>-task3ForecastsPVandDemand_Run2!G220</f>
        <v>0</v>
      </c>
      <c r="C207">
        <f t="shared" si="6"/>
        <v>3</v>
      </c>
      <c r="D207">
        <v>3</v>
      </c>
      <c r="E207" s="83">
        <f t="shared" si="7"/>
        <v>44267.428472222222</v>
      </c>
      <c r="F207">
        <f>task3ForecastsPVandDemand_Run2!B220</f>
        <v>5</v>
      </c>
      <c r="G207">
        <f>task3ForecastsPVandDemand_Run2!A220</f>
        <v>14</v>
      </c>
      <c r="H207">
        <f>task3ForecastsPVandDemand_Run2!D220</f>
        <v>2.2936293998346184</v>
      </c>
      <c r="I207">
        <f>task3ForecastsPVandDemand_Run2!E220</f>
        <v>2.2936293998346184</v>
      </c>
      <c r="J207">
        <f>task3ForecastsPVandDemand_Run2!F220</f>
        <v>0</v>
      </c>
      <c r="K207">
        <f>task3ForecastsPVandDemand_Run2!G220</f>
        <v>0</v>
      </c>
      <c r="L207">
        <f>task3ForecastsPVandDemand_Run2!H220</f>
        <v>0</v>
      </c>
      <c r="M207">
        <f>task3ForecastsPVandDemand_Run2!I220</f>
        <v>0</v>
      </c>
      <c r="N207">
        <f>task3ForecastsPVandDemand_Run2!J220</f>
        <v>0</v>
      </c>
      <c r="O207">
        <f>task3ForecastsPVandDemand_Run2!K220</f>
        <v>0</v>
      </c>
      <c r="P207">
        <f>task3ForecastsPVandDemand_Run2!L220</f>
        <v>0</v>
      </c>
      <c r="Q207">
        <f>task3ForecastsPVandDemand_Run2!M220</f>
        <v>0</v>
      </c>
    </row>
    <row r="208" spans="1:17" x14ac:dyDescent="0.3">
      <c r="A208" t="str">
        <f>TEXT(task3ForecastsPVandDemand_Run2!C221,"YYYY-MM-DD HH:MM:SS")</f>
        <v>2019-12-22 07:00:00</v>
      </c>
      <c r="B208">
        <f>-task3ForecastsPVandDemand_Run2!G221</f>
        <v>0</v>
      </c>
      <c r="C208">
        <f t="shared" si="6"/>
        <v>3</v>
      </c>
      <c r="D208">
        <v>3</v>
      </c>
      <c r="E208" s="83">
        <f t="shared" si="7"/>
        <v>44267.428472222222</v>
      </c>
      <c r="F208">
        <f>task3ForecastsPVandDemand_Run2!B221</f>
        <v>5</v>
      </c>
      <c r="G208">
        <f>task3ForecastsPVandDemand_Run2!A221</f>
        <v>15</v>
      </c>
      <c r="H208">
        <f>task3ForecastsPVandDemand_Run2!D221</f>
        <v>2.4203802227112137</v>
      </c>
      <c r="I208">
        <f>task3ForecastsPVandDemand_Run2!E221</f>
        <v>2.4203802227112137</v>
      </c>
      <c r="J208">
        <f>task3ForecastsPVandDemand_Run2!F221</f>
        <v>0</v>
      </c>
      <c r="K208">
        <f>task3ForecastsPVandDemand_Run2!G221</f>
        <v>0</v>
      </c>
      <c r="L208">
        <f>task3ForecastsPVandDemand_Run2!H221</f>
        <v>0</v>
      </c>
      <c r="M208">
        <f>task3ForecastsPVandDemand_Run2!I221</f>
        <v>0</v>
      </c>
      <c r="N208">
        <f>task3ForecastsPVandDemand_Run2!J221</f>
        <v>0</v>
      </c>
      <c r="O208">
        <f>task3ForecastsPVandDemand_Run2!K221</f>
        <v>0</v>
      </c>
      <c r="P208">
        <f>task3ForecastsPVandDemand_Run2!L221</f>
        <v>0</v>
      </c>
      <c r="Q208">
        <f>task3ForecastsPVandDemand_Run2!M221</f>
        <v>0</v>
      </c>
    </row>
    <row r="209" spans="1:17" x14ac:dyDescent="0.3">
      <c r="A209" t="str">
        <f>TEXT(task3ForecastsPVandDemand_Run2!C222,"YYYY-MM-DD HH:MM:SS")</f>
        <v>2019-12-22 07:30:00</v>
      </c>
      <c r="B209">
        <f>-task3ForecastsPVandDemand_Run2!G222</f>
        <v>-5.4647424817085262E-3</v>
      </c>
      <c r="C209">
        <f t="shared" si="6"/>
        <v>3</v>
      </c>
      <c r="D209">
        <v>3</v>
      </c>
      <c r="E209" s="83">
        <f t="shared" si="7"/>
        <v>44267.428472222222</v>
      </c>
      <c r="F209">
        <f>task3ForecastsPVandDemand_Run2!B222</f>
        <v>5</v>
      </c>
      <c r="G209">
        <f>task3ForecastsPVandDemand_Run2!A222</f>
        <v>16</v>
      </c>
      <c r="H209">
        <f>task3ForecastsPVandDemand_Run2!D222</f>
        <v>2.7202444138032047</v>
      </c>
      <c r="I209">
        <f>task3ForecastsPVandDemand_Run2!E222</f>
        <v>2.7257091562849132</v>
      </c>
      <c r="J209">
        <f>task3ForecastsPVandDemand_Run2!F222</f>
        <v>3.7175118923187256E-3</v>
      </c>
      <c r="K209">
        <f>task3ForecastsPVandDemand_Run2!G222</f>
        <v>5.4647424817085262E-3</v>
      </c>
      <c r="L209">
        <f>task3ForecastsPVandDemand_Run2!H222</f>
        <v>2.7323712408542631E-3</v>
      </c>
      <c r="M209">
        <f>task3ForecastsPVandDemand_Run2!I222</f>
        <v>0</v>
      </c>
      <c r="N209">
        <f>task3ForecastsPVandDemand_Run2!J222</f>
        <v>-5.4647424817085262E-3</v>
      </c>
      <c r="O209">
        <f>task3ForecastsPVandDemand_Run2!K222</f>
        <v>0</v>
      </c>
      <c r="P209">
        <f>task3ForecastsPVandDemand_Run2!L222</f>
        <v>-5.4647424817085262E-3</v>
      </c>
      <c r="Q209">
        <f>task3ForecastsPVandDemand_Run2!M222</f>
        <v>0</v>
      </c>
    </row>
    <row r="210" spans="1:17" x14ac:dyDescent="0.3">
      <c r="A210" t="str">
        <f>TEXT(task3ForecastsPVandDemand_Run2!C223,"YYYY-MM-DD HH:MM:SS")</f>
        <v>2019-12-22 08:00:00</v>
      </c>
      <c r="B210">
        <f>-task3ForecastsPVandDemand_Run2!G223</f>
        <v>-1.2334628105163574E-2</v>
      </c>
      <c r="C210">
        <f t="shared" si="6"/>
        <v>3</v>
      </c>
      <c r="D210">
        <v>3</v>
      </c>
      <c r="E210" s="83">
        <f t="shared" si="7"/>
        <v>44267.428472222222</v>
      </c>
      <c r="F210">
        <f>task3ForecastsPVandDemand_Run2!B223</f>
        <v>5</v>
      </c>
      <c r="G210">
        <f>task3ForecastsPVandDemand_Run2!A223</f>
        <v>17</v>
      </c>
      <c r="H210">
        <f>task3ForecastsPVandDemand_Run2!D223</f>
        <v>3.1550027504386042</v>
      </c>
      <c r="I210">
        <f>task3ForecastsPVandDemand_Run2!E223</f>
        <v>3.1673373785437677</v>
      </c>
      <c r="J210">
        <f>task3ForecastsPVandDemand_Run2!F223</f>
        <v>8.3909034729003906E-3</v>
      </c>
      <c r="K210">
        <f>task3ForecastsPVandDemand_Run2!G223</f>
        <v>1.2334628105163574E-2</v>
      </c>
      <c r="L210">
        <f>task3ForecastsPVandDemand_Run2!H223</f>
        <v>8.8996852934360507E-3</v>
      </c>
      <c r="M210">
        <f>task3ForecastsPVandDemand_Run2!I223</f>
        <v>0</v>
      </c>
      <c r="N210">
        <f>task3ForecastsPVandDemand_Run2!J223</f>
        <v>-1.2334628105163574E-2</v>
      </c>
      <c r="O210">
        <f>task3ForecastsPVandDemand_Run2!K223</f>
        <v>0</v>
      </c>
      <c r="P210">
        <f>task3ForecastsPVandDemand_Run2!L223</f>
        <v>-1.2334628105163574E-2</v>
      </c>
      <c r="Q210">
        <f>task3ForecastsPVandDemand_Run2!M223</f>
        <v>0</v>
      </c>
    </row>
    <row r="211" spans="1:17" x14ac:dyDescent="0.3">
      <c r="A211" t="str">
        <f>TEXT(task3ForecastsPVandDemand_Run2!C224,"YYYY-MM-DD HH:MM:SS")</f>
        <v>2019-12-22 08:30:00</v>
      </c>
      <c r="B211">
        <f>-task3ForecastsPVandDemand_Run2!G224</f>
        <v>-7.5975205600261692E-2</v>
      </c>
      <c r="C211">
        <f t="shared" si="6"/>
        <v>3</v>
      </c>
      <c r="D211">
        <v>3</v>
      </c>
      <c r="E211" s="83">
        <f t="shared" si="7"/>
        <v>44267.428472222222</v>
      </c>
      <c r="F211">
        <f>task3ForecastsPVandDemand_Run2!B224</f>
        <v>5</v>
      </c>
      <c r="G211">
        <f>task3ForecastsPVandDemand_Run2!A224</f>
        <v>18</v>
      </c>
      <c r="H211">
        <f>task3ForecastsPVandDemand_Run2!D224</f>
        <v>3.4382697616341642</v>
      </c>
      <c r="I211">
        <f>task3ForecastsPVandDemand_Run2!E224</f>
        <v>3.514244967234426</v>
      </c>
      <c r="J211">
        <f>task3ForecastsPVandDemand_Run2!F224</f>
        <v>5.1683813333511353E-2</v>
      </c>
      <c r="K211">
        <f>task3ForecastsPVandDemand_Run2!G224</f>
        <v>7.5975205600261692E-2</v>
      </c>
      <c r="L211">
        <f>task3ForecastsPVandDemand_Run2!H224</f>
        <v>4.6887288093566896E-2</v>
      </c>
      <c r="M211">
        <f>task3ForecastsPVandDemand_Run2!I224</f>
        <v>0</v>
      </c>
      <c r="N211">
        <f>task3ForecastsPVandDemand_Run2!J224</f>
        <v>-7.5975205600261692E-2</v>
      </c>
      <c r="O211">
        <f>task3ForecastsPVandDemand_Run2!K224</f>
        <v>0</v>
      </c>
      <c r="P211">
        <f>task3ForecastsPVandDemand_Run2!L224</f>
        <v>-7.5975205600261692E-2</v>
      </c>
      <c r="Q211">
        <f>task3ForecastsPVandDemand_Run2!M224</f>
        <v>0</v>
      </c>
    </row>
    <row r="212" spans="1:17" x14ac:dyDescent="0.3">
      <c r="A212" t="str">
        <f>TEXT(task3ForecastsPVandDemand_Run2!C225,"YYYY-MM-DD HH:MM:SS")</f>
        <v>2019-12-22 09:00:00</v>
      </c>
      <c r="B212">
        <f>-task3ForecastsPVandDemand_Run2!G225</f>
        <v>-0.22984398722648619</v>
      </c>
      <c r="C212">
        <f t="shared" si="6"/>
        <v>3</v>
      </c>
      <c r="D212">
        <v>3</v>
      </c>
      <c r="E212" s="83">
        <f t="shared" si="7"/>
        <v>44267.428472222222</v>
      </c>
      <c r="F212">
        <f>task3ForecastsPVandDemand_Run2!B225</f>
        <v>5</v>
      </c>
      <c r="G212">
        <f>task3ForecastsPVandDemand_Run2!A225</f>
        <v>19</v>
      </c>
      <c r="H212">
        <f>task3ForecastsPVandDemand_Run2!D225</f>
        <v>3.8889275223418824</v>
      </c>
      <c r="I212">
        <f>task3ForecastsPVandDemand_Run2!E225</f>
        <v>4.1187715095683686</v>
      </c>
      <c r="J212">
        <f>task3ForecastsPVandDemand_Run2!F225</f>
        <v>0.15635645389556885</v>
      </c>
      <c r="K212">
        <f>task3ForecastsPVandDemand_Run2!G225</f>
        <v>0.22984398722648619</v>
      </c>
      <c r="L212">
        <f>task3ForecastsPVandDemand_Run2!H225</f>
        <v>0.16180928170681</v>
      </c>
      <c r="M212">
        <f>task3ForecastsPVandDemand_Run2!I225</f>
        <v>0</v>
      </c>
      <c r="N212">
        <f>task3ForecastsPVandDemand_Run2!J225</f>
        <v>-0.22984398722648619</v>
      </c>
      <c r="O212">
        <f>task3ForecastsPVandDemand_Run2!K225</f>
        <v>0</v>
      </c>
      <c r="P212">
        <f>task3ForecastsPVandDemand_Run2!L225</f>
        <v>-0.22984398722648619</v>
      </c>
      <c r="Q212">
        <f>task3ForecastsPVandDemand_Run2!M225</f>
        <v>0</v>
      </c>
    </row>
    <row r="213" spans="1:17" x14ac:dyDescent="0.3">
      <c r="A213" t="str">
        <f>TEXT(task3ForecastsPVandDemand_Run2!C226,"YYYY-MM-DD HH:MM:SS")</f>
        <v>2019-12-22 09:30:00</v>
      </c>
      <c r="B213">
        <f>-task3ForecastsPVandDemand_Run2!G226</f>
        <v>-0.34702772945165633</v>
      </c>
      <c r="C213">
        <f t="shared" si="6"/>
        <v>3</v>
      </c>
      <c r="D213">
        <v>3</v>
      </c>
      <c r="E213" s="83">
        <f t="shared" si="7"/>
        <v>44267.428472222222</v>
      </c>
      <c r="F213">
        <f>task3ForecastsPVandDemand_Run2!B226</f>
        <v>5</v>
      </c>
      <c r="G213">
        <f>task3ForecastsPVandDemand_Run2!A226</f>
        <v>20</v>
      </c>
      <c r="H213">
        <f>task3ForecastsPVandDemand_Run2!D226</f>
        <v>3.9306901659627944</v>
      </c>
      <c r="I213">
        <f>task3ForecastsPVandDemand_Run2!E226</f>
        <v>4.277717895414451</v>
      </c>
      <c r="J213">
        <f>task3ForecastsPVandDemand_Run2!F226</f>
        <v>0.23607328534126282</v>
      </c>
      <c r="K213">
        <f>task3ForecastsPVandDemand_Run2!G226</f>
        <v>0.34702772945165633</v>
      </c>
      <c r="L213">
        <f>task3ForecastsPVandDemand_Run2!H226</f>
        <v>0.33532314643263816</v>
      </c>
      <c r="M213">
        <f>task3ForecastsPVandDemand_Run2!I226</f>
        <v>0</v>
      </c>
      <c r="N213">
        <f>task3ForecastsPVandDemand_Run2!J226</f>
        <v>-0.34702772945165633</v>
      </c>
      <c r="O213">
        <f>task3ForecastsPVandDemand_Run2!K226</f>
        <v>0</v>
      </c>
      <c r="P213">
        <f>task3ForecastsPVandDemand_Run2!L226</f>
        <v>-0.34702772945165633</v>
      </c>
      <c r="Q213">
        <f>task3ForecastsPVandDemand_Run2!M226</f>
        <v>0</v>
      </c>
    </row>
    <row r="214" spans="1:17" x14ac:dyDescent="0.3">
      <c r="A214" t="str">
        <f>TEXT(task3ForecastsPVandDemand_Run2!C227,"YYYY-MM-DD HH:MM:SS")</f>
        <v>2019-12-22 10:00:00</v>
      </c>
      <c r="B214">
        <f>-task3ForecastsPVandDemand_Run2!G227</f>
        <v>-0.58403591325591053</v>
      </c>
      <c r="C214">
        <f t="shared" si="6"/>
        <v>3</v>
      </c>
      <c r="D214">
        <v>3</v>
      </c>
      <c r="E214" s="83">
        <f t="shared" si="7"/>
        <v>44267.428472222222</v>
      </c>
      <c r="F214">
        <f>task3ForecastsPVandDemand_Run2!B227</f>
        <v>5</v>
      </c>
      <c r="G214">
        <f>task3ForecastsPVandDemand_Run2!A227</f>
        <v>21</v>
      </c>
      <c r="H214">
        <f>task3ForecastsPVandDemand_Run2!D227</f>
        <v>4.0145363430219465</v>
      </c>
      <c r="I214">
        <f>task3ForecastsPVandDemand_Run2!E227</f>
        <v>4.5985722562778566</v>
      </c>
      <c r="J214">
        <f>task3ForecastsPVandDemand_Run2!F227</f>
        <v>0.39730334235095954</v>
      </c>
      <c r="K214">
        <f>task3ForecastsPVandDemand_Run2!G227</f>
        <v>0.58403591325591053</v>
      </c>
      <c r="L214">
        <f>task3ForecastsPVandDemand_Run2!H227</f>
        <v>0.62734110306059343</v>
      </c>
      <c r="M214">
        <f>task3ForecastsPVandDemand_Run2!I227</f>
        <v>0</v>
      </c>
      <c r="N214">
        <f>task3ForecastsPVandDemand_Run2!J227</f>
        <v>-0.58403591325591053</v>
      </c>
      <c r="O214">
        <f>task3ForecastsPVandDemand_Run2!K227</f>
        <v>0</v>
      </c>
      <c r="P214">
        <f>task3ForecastsPVandDemand_Run2!L227</f>
        <v>-0.58403591325591053</v>
      </c>
      <c r="Q214">
        <f>task3ForecastsPVandDemand_Run2!M227</f>
        <v>0</v>
      </c>
    </row>
    <row r="215" spans="1:17" x14ac:dyDescent="0.3">
      <c r="A215" t="str">
        <f>TEXT(task3ForecastsPVandDemand_Run2!C228,"YYYY-MM-DD HH:MM:SS")</f>
        <v>2019-12-22 10:30:00</v>
      </c>
      <c r="B215">
        <f>-task3ForecastsPVandDemand_Run2!G228</f>
        <v>-0.87887949049472802</v>
      </c>
      <c r="C215">
        <f t="shared" si="6"/>
        <v>3</v>
      </c>
      <c r="D215">
        <v>3</v>
      </c>
      <c r="E215" s="83">
        <f t="shared" si="7"/>
        <v>44267.428472222222</v>
      </c>
      <c r="F215">
        <f>task3ForecastsPVandDemand_Run2!B228</f>
        <v>5</v>
      </c>
      <c r="G215">
        <f>task3ForecastsPVandDemand_Run2!A228</f>
        <v>22</v>
      </c>
      <c r="H215">
        <f>task3ForecastsPVandDemand_Run2!D228</f>
        <v>3.9799832910908068</v>
      </c>
      <c r="I215">
        <f>task3ForecastsPVandDemand_Run2!E228</f>
        <v>4.8588627815855352</v>
      </c>
      <c r="J215">
        <f>task3ForecastsPVandDemand_Run2!F228</f>
        <v>0.59787720441818237</v>
      </c>
      <c r="K215">
        <f>task3ForecastsPVandDemand_Run2!G228</f>
        <v>0.87887949049472802</v>
      </c>
      <c r="L215">
        <f>task3ForecastsPVandDemand_Run2!H228</f>
        <v>1.0667808483079575</v>
      </c>
      <c r="M215">
        <f>task3ForecastsPVandDemand_Run2!I228</f>
        <v>0</v>
      </c>
      <c r="N215">
        <f>task3ForecastsPVandDemand_Run2!J228</f>
        <v>-0.87887949049472802</v>
      </c>
      <c r="O215">
        <f>task3ForecastsPVandDemand_Run2!K228</f>
        <v>0</v>
      </c>
      <c r="P215">
        <f>task3ForecastsPVandDemand_Run2!L228</f>
        <v>-0.87887949049472802</v>
      </c>
      <c r="Q215">
        <f>task3ForecastsPVandDemand_Run2!M228</f>
        <v>0</v>
      </c>
    </row>
    <row r="216" spans="1:17" x14ac:dyDescent="0.3">
      <c r="A216" t="str">
        <f>TEXT(task3ForecastsPVandDemand_Run2!C229,"YYYY-MM-DD HH:MM:SS")</f>
        <v>2019-12-22 11:00:00</v>
      </c>
      <c r="B216">
        <f>-task3ForecastsPVandDemand_Run2!G229</f>
        <v>-1.1813736581763477</v>
      </c>
      <c r="C216">
        <f t="shared" si="6"/>
        <v>3</v>
      </c>
      <c r="D216">
        <v>3</v>
      </c>
      <c r="E216" s="83">
        <f t="shared" si="7"/>
        <v>44267.428472222222</v>
      </c>
      <c r="F216">
        <f>task3ForecastsPVandDemand_Run2!B229</f>
        <v>5</v>
      </c>
      <c r="G216">
        <f>task3ForecastsPVandDemand_Run2!A229</f>
        <v>23</v>
      </c>
      <c r="H216">
        <f>task3ForecastsPVandDemand_Run2!D229</f>
        <v>3.9498241800624991</v>
      </c>
      <c r="I216">
        <f>task3ForecastsPVandDemand_Run2!E229</f>
        <v>5.1311978382388466</v>
      </c>
      <c r="J216">
        <f>task3ForecastsPVandDemand_Run2!F229</f>
        <v>0.80365554977982834</v>
      </c>
      <c r="K216">
        <f>task3ForecastsPVandDemand_Run2!G229</f>
        <v>1.1813736581763477</v>
      </c>
      <c r="L216">
        <f>task3ForecastsPVandDemand_Run2!H229</f>
        <v>1.6574676773961312</v>
      </c>
      <c r="M216">
        <f>task3ForecastsPVandDemand_Run2!I229</f>
        <v>0</v>
      </c>
      <c r="N216">
        <f>task3ForecastsPVandDemand_Run2!J229</f>
        <v>-1.1813736581763477</v>
      </c>
      <c r="O216">
        <f>task3ForecastsPVandDemand_Run2!K229</f>
        <v>0</v>
      </c>
      <c r="P216">
        <f>task3ForecastsPVandDemand_Run2!L229</f>
        <v>-1.1813736581763477</v>
      </c>
      <c r="Q216">
        <f>task3ForecastsPVandDemand_Run2!M229</f>
        <v>0</v>
      </c>
    </row>
    <row r="217" spans="1:17" x14ac:dyDescent="0.3">
      <c r="A217" t="str">
        <f>TEXT(task3ForecastsPVandDemand_Run2!C230,"YYYY-MM-DD HH:MM:SS")</f>
        <v>2019-12-22 11:30:00</v>
      </c>
      <c r="B217">
        <f>-task3ForecastsPVandDemand_Run2!G230</f>
        <v>-1.3111896479129792</v>
      </c>
      <c r="C217">
        <f t="shared" si="6"/>
        <v>3</v>
      </c>
      <c r="D217">
        <v>3</v>
      </c>
      <c r="E217" s="83">
        <f t="shared" si="7"/>
        <v>44267.428472222222</v>
      </c>
      <c r="F217">
        <f>task3ForecastsPVandDemand_Run2!B230</f>
        <v>5</v>
      </c>
      <c r="G217">
        <f>task3ForecastsPVandDemand_Run2!A230</f>
        <v>24</v>
      </c>
      <c r="H217">
        <f>task3ForecastsPVandDemand_Run2!D230</f>
        <v>3.9226638281550126</v>
      </c>
      <c r="I217">
        <f>task3ForecastsPVandDemand_Run2!E230</f>
        <v>5.233853476067992</v>
      </c>
      <c r="J217">
        <f>task3ForecastsPVandDemand_Run2!F230</f>
        <v>0.89196574687957764</v>
      </c>
      <c r="K217">
        <f>task3ForecastsPVandDemand_Run2!G230</f>
        <v>1.3111896479129792</v>
      </c>
      <c r="L217">
        <f>task3ForecastsPVandDemand_Run2!H230</f>
        <v>2.3130625013526207</v>
      </c>
      <c r="M217">
        <f>task3ForecastsPVandDemand_Run2!I230</f>
        <v>0</v>
      </c>
      <c r="N217">
        <f>task3ForecastsPVandDemand_Run2!J230</f>
        <v>-1.3111896479129792</v>
      </c>
      <c r="O217">
        <f>task3ForecastsPVandDemand_Run2!K230</f>
        <v>0</v>
      </c>
      <c r="P217">
        <f>task3ForecastsPVandDemand_Run2!L230</f>
        <v>-1.3111896479129792</v>
      </c>
      <c r="Q217">
        <f>task3ForecastsPVandDemand_Run2!M230</f>
        <v>0</v>
      </c>
    </row>
    <row r="218" spans="1:17" x14ac:dyDescent="0.3">
      <c r="A218" t="str">
        <f>TEXT(task3ForecastsPVandDemand_Run2!C231,"YYYY-MM-DD HH:MM:SS")</f>
        <v>2019-12-22 12:00:00</v>
      </c>
      <c r="B218">
        <f>-task3ForecastsPVandDemand_Run2!G231</f>
        <v>-1.5101380097866057</v>
      </c>
      <c r="C218">
        <f t="shared" si="6"/>
        <v>3</v>
      </c>
      <c r="D218">
        <v>3</v>
      </c>
      <c r="E218" s="83">
        <f t="shared" si="7"/>
        <v>44267.428472222222</v>
      </c>
      <c r="F218">
        <f>task3ForecastsPVandDemand_Run2!B231</f>
        <v>5</v>
      </c>
      <c r="G218">
        <f>task3ForecastsPVandDemand_Run2!A231</f>
        <v>25</v>
      </c>
      <c r="H218">
        <f>task3ForecastsPVandDemand_Run2!D231</f>
        <v>3.8668479469307289</v>
      </c>
      <c r="I218">
        <f>task3ForecastsPVandDemand_Run2!E231</f>
        <v>5.3769859567173341</v>
      </c>
      <c r="J218">
        <f>task3ForecastsPVandDemand_Run2!F231</f>
        <v>1.0273047685623169</v>
      </c>
      <c r="K218">
        <f>task3ForecastsPVandDemand_Run2!G231</f>
        <v>1.5101380097866057</v>
      </c>
      <c r="L218">
        <f>task3ForecastsPVandDemand_Run2!H231</f>
        <v>3.0681315062459236</v>
      </c>
      <c r="M218">
        <f>task3ForecastsPVandDemand_Run2!I231</f>
        <v>0</v>
      </c>
      <c r="N218">
        <f>task3ForecastsPVandDemand_Run2!J231</f>
        <v>-1.5101380097866057</v>
      </c>
      <c r="O218">
        <f>task3ForecastsPVandDemand_Run2!K231</f>
        <v>0</v>
      </c>
      <c r="P218">
        <f>task3ForecastsPVandDemand_Run2!L231</f>
        <v>-1.5101380097866057</v>
      </c>
      <c r="Q218">
        <f>task3ForecastsPVandDemand_Run2!M231</f>
        <v>0</v>
      </c>
    </row>
    <row r="219" spans="1:17" x14ac:dyDescent="0.3">
      <c r="A219" t="str">
        <f>TEXT(task3ForecastsPVandDemand_Run2!C232,"YYYY-MM-DD HH:MM:SS")</f>
        <v>2019-12-22 12:30:00</v>
      </c>
      <c r="B219">
        <f>-task3ForecastsPVandDemand_Run2!G232</f>
        <v>-1.3783459888336869</v>
      </c>
      <c r="C219">
        <f t="shared" si="6"/>
        <v>3</v>
      </c>
      <c r="D219">
        <v>3</v>
      </c>
      <c r="E219" s="83">
        <f t="shared" si="7"/>
        <v>44267.428472222222</v>
      </c>
      <c r="F219">
        <f>task3ForecastsPVandDemand_Run2!B232</f>
        <v>5</v>
      </c>
      <c r="G219">
        <f>task3ForecastsPVandDemand_Run2!A232</f>
        <v>26</v>
      </c>
      <c r="H219">
        <f>task3ForecastsPVandDemand_Run2!D232</f>
        <v>3.786536690160812</v>
      </c>
      <c r="I219">
        <f>task3ForecastsPVandDemand_Run2!E232</f>
        <v>5.1648826789944984</v>
      </c>
      <c r="J219">
        <f>task3ForecastsPVandDemand_Run2!F232</f>
        <v>0.93765033253992303</v>
      </c>
      <c r="K219">
        <f>task3ForecastsPVandDemand_Run2!G232</f>
        <v>1.3783459888336869</v>
      </c>
      <c r="L219">
        <f>task3ForecastsPVandDemand_Run2!H232</f>
        <v>3.7573045006627668</v>
      </c>
      <c r="M219">
        <f>task3ForecastsPVandDemand_Run2!I232</f>
        <v>0</v>
      </c>
      <c r="N219">
        <f>task3ForecastsPVandDemand_Run2!J232</f>
        <v>-1.3783459888336869</v>
      </c>
      <c r="O219">
        <f>task3ForecastsPVandDemand_Run2!K232</f>
        <v>0</v>
      </c>
      <c r="P219">
        <f>task3ForecastsPVandDemand_Run2!L232</f>
        <v>-1.3783459888336869</v>
      </c>
      <c r="Q219">
        <f>task3ForecastsPVandDemand_Run2!M232</f>
        <v>0</v>
      </c>
    </row>
    <row r="220" spans="1:17" x14ac:dyDescent="0.3">
      <c r="A220" t="str">
        <f>TEXT(task3ForecastsPVandDemand_Run2!C233,"YYYY-MM-DD HH:MM:SS")</f>
        <v>2019-12-22 13:00:00</v>
      </c>
      <c r="B220">
        <f>-task3ForecastsPVandDemand_Run2!G233</f>
        <v>-1.3904592943895067</v>
      </c>
      <c r="C220">
        <f t="shared" si="6"/>
        <v>3</v>
      </c>
      <c r="D220">
        <v>3</v>
      </c>
      <c r="E220" s="83">
        <f t="shared" si="7"/>
        <v>44267.428472222222</v>
      </c>
      <c r="F220">
        <f>task3ForecastsPVandDemand_Run2!B233</f>
        <v>5</v>
      </c>
      <c r="G220">
        <f>task3ForecastsPVandDemand_Run2!A233</f>
        <v>27</v>
      </c>
      <c r="H220">
        <f>task3ForecastsPVandDemand_Run2!D233</f>
        <v>3.9234629838460608</v>
      </c>
      <c r="I220">
        <f>task3ForecastsPVandDemand_Run2!E233</f>
        <v>5.3139222782355677</v>
      </c>
      <c r="J220">
        <f>task3ForecastsPVandDemand_Run2!F233</f>
        <v>0.94589067645544678</v>
      </c>
      <c r="K220">
        <f>task3ForecastsPVandDemand_Run2!G233</f>
        <v>1.3904592943895067</v>
      </c>
      <c r="L220">
        <f>task3ForecastsPVandDemand_Run2!H233</f>
        <v>4.45253414785752</v>
      </c>
      <c r="M220">
        <f>task3ForecastsPVandDemand_Run2!I233</f>
        <v>0</v>
      </c>
      <c r="N220">
        <f>task3ForecastsPVandDemand_Run2!J233</f>
        <v>-1.3904592943895067</v>
      </c>
      <c r="O220">
        <f>task3ForecastsPVandDemand_Run2!K233</f>
        <v>0</v>
      </c>
      <c r="P220">
        <f>task3ForecastsPVandDemand_Run2!L233</f>
        <v>-1.3904592943895067</v>
      </c>
      <c r="Q220">
        <f>task3ForecastsPVandDemand_Run2!M233</f>
        <v>0</v>
      </c>
    </row>
    <row r="221" spans="1:17" x14ac:dyDescent="0.3">
      <c r="A221" t="str">
        <f>TEXT(task3ForecastsPVandDemand_Run2!C234,"YYYY-MM-DD HH:MM:SS")</f>
        <v>2019-12-22 13:30:00</v>
      </c>
      <c r="B221">
        <f>-task3ForecastsPVandDemand_Run2!G234</f>
        <v>-1.3968601290574498</v>
      </c>
      <c r="C221">
        <f t="shared" si="6"/>
        <v>3</v>
      </c>
      <c r="D221">
        <v>3</v>
      </c>
      <c r="E221" s="83">
        <f t="shared" si="7"/>
        <v>44267.428472222222</v>
      </c>
      <c r="F221">
        <f>task3ForecastsPVandDemand_Run2!B234</f>
        <v>5</v>
      </c>
      <c r="G221">
        <f>task3ForecastsPVandDemand_Run2!A234</f>
        <v>28</v>
      </c>
      <c r="H221">
        <f>task3ForecastsPVandDemand_Run2!D234</f>
        <v>3.8996685013184966</v>
      </c>
      <c r="I221">
        <f>task3ForecastsPVandDemand_Run2!E234</f>
        <v>5.2965286303759465</v>
      </c>
      <c r="J221">
        <f>task3ForecastsPVandDemand_Run2!F234</f>
        <v>0.95024498575336724</v>
      </c>
      <c r="K221">
        <f>task3ForecastsPVandDemand_Run2!G234</f>
        <v>1.3968601290574498</v>
      </c>
      <c r="L221">
        <f>task3ForecastsPVandDemand_Run2!H234</f>
        <v>5.1509642123862447</v>
      </c>
      <c r="M221">
        <f>task3ForecastsPVandDemand_Run2!I234</f>
        <v>0</v>
      </c>
      <c r="N221">
        <f>task3ForecastsPVandDemand_Run2!J234</f>
        <v>-1.3968601290574498</v>
      </c>
      <c r="O221">
        <f>task3ForecastsPVandDemand_Run2!K234</f>
        <v>0</v>
      </c>
      <c r="P221">
        <f>task3ForecastsPVandDemand_Run2!L234</f>
        <v>-1.3968601290574498</v>
      </c>
      <c r="Q221">
        <f>task3ForecastsPVandDemand_Run2!M234</f>
        <v>0</v>
      </c>
    </row>
    <row r="222" spans="1:17" x14ac:dyDescent="0.3">
      <c r="A222" t="str">
        <f>TEXT(task3ForecastsPVandDemand_Run2!C235,"YYYY-MM-DD HH:MM:SS")</f>
        <v>2019-12-22 14:00:00</v>
      </c>
      <c r="B222">
        <f>-task3ForecastsPVandDemand_Run2!G235</f>
        <v>-0.92745545625686643</v>
      </c>
      <c r="C222">
        <f t="shared" si="6"/>
        <v>3</v>
      </c>
      <c r="D222">
        <v>3</v>
      </c>
      <c r="E222" s="83">
        <f t="shared" si="7"/>
        <v>44267.428472222222</v>
      </c>
      <c r="F222">
        <f>task3ForecastsPVandDemand_Run2!B235</f>
        <v>5</v>
      </c>
      <c r="G222">
        <f>task3ForecastsPVandDemand_Run2!A235</f>
        <v>29</v>
      </c>
      <c r="H222">
        <f>task3ForecastsPVandDemand_Run2!D235</f>
        <v>3.7847938083562487</v>
      </c>
      <c r="I222">
        <f>task3ForecastsPVandDemand_Run2!E235</f>
        <v>4.7122492646131153</v>
      </c>
      <c r="J222">
        <f>task3ForecastsPVandDemand_Run2!F235</f>
        <v>0.63092207908630371</v>
      </c>
      <c r="K222">
        <f>task3ForecastsPVandDemand_Run2!G235</f>
        <v>0.92745545625686643</v>
      </c>
      <c r="L222">
        <f>task3ForecastsPVandDemand_Run2!H235</f>
        <v>5.6146919405146782</v>
      </c>
      <c r="M222">
        <f>task3ForecastsPVandDemand_Run2!I235</f>
        <v>0</v>
      </c>
      <c r="N222">
        <f>task3ForecastsPVandDemand_Run2!J235</f>
        <v>-0.92745545625686643</v>
      </c>
      <c r="O222">
        <f>task3ForecastsPVandDemand_Run2!K235</f>
        <v>0</v>
      </c>
      <c r="P222">
        <f>task3ForecastsPVandDemand_Run2!L235</f>
        <v>-0.92745545625686643</v>
      </c>
      <c r="Q222">
        <f>task3ForecastsPVandDemand_Run2!M235</f>
        <v>0</v>
      </c>
    </row>
    <row r="223" spans="1:17" x14ac:dyDescent="0.3">
      <c r="A223" t="str">
        <f>TEXT(task3ForecastsPVandDemand_Run2!C236,"YYYY-MM-DD HH:MM:SS")</f>
        <v>2019-12-22 14:30:00</v>
      </c>
      <c r="B223">
        <f>-task3ForecastsPVandDemand_Run2!G236</f>
        <v>-0.5954960185289383</v>
      </c>
      <c r="C223">
        <f t="shared" si="6"/>
        <v>3</v>
      </c>
      <c r="D223">
        <v>3</v>
      </c>
      <c r="E223" s="83">
        <f t="shared" si="7"/>
        <v>44267.428472222222</v>
      </c>
      <c r="F223">
        <f>task3ForecastsPVandDemand_Run2!B236</f>
        <v>5</v>
      </c>
      <c r="G223">
        <f>task3ForecastsPVandDemand_Run2!A236</f>
        <v>30</v>
      </c>
      <c r="H223">
        <f>task3ForecastsPVandDemand_Run2!D236</f>
        <v>3.7905857491630881</v>
      </c>
      <c r="I223">
        <f>task3ForecastsPVandDemand_Run2!E236</f>
        <v>4.3860817676920263</v>
      </c>
      <c r="J223">
        <f>task3ForecastsPVandDemand_Run2!F236</f>
        <v>0.40509933233261108</v>
      </c>
      <c r="K223">
        <f>task3ForecastsPVandDemand_Run2!G236</f>
        <v>0.5954960185289383</v>
      </c>
      <c r="L223">
        <f>task3ForecastsPVandDemand_Run2!H236</f>
        <v>5.9124399497791478</v>
      </c>
      <c r="M223">
        <f>task3ForecastsPVandDemand_Run2!I236</f>
        <v>0</v>
      </c>
      <c r="N223">
        <f>task3ForecastsPVandDemand_Run2!J236</f>
        <v>-0.5954960185289383</v>
      </c>
      <c r="O223">
        <f>task3ForecastsPVandDemand_Run2!K236</f>
        <v>0</v>
      </c>
      <c r="P223">
        <f>task3ForecastsPVandDemand_Run2!L236</f>
        <v>-0.5954960185289383</v>
      </c>
      <c r="Q223">
        <f>task3ForecastsPVandDemand_Run2!M236</f>
        <v>0</v>
      </c>
    </row>
    <row r="224" spans="1:17" x14ac:dyDescent="0.3">
      <c r="A224" t="str">
        <f>TEXT(task3ForecastsPVandDemand_Run2!C237,"YYYY-MM-DD HH:MM:SS")</f>
        <v>2019-12-22 15:00:00</v>
      </c>
      <c r="B224">
        <f>-task3ForecastsPVandDemand_Run2!G237</f>
        <v>-0.17512010044170445</v>
      </c>
      <c r="C224">
        <f t="shared" si="6"/>
        <v>3</v>
      </c>
      <c r="D224">
        <v>3</v>
      </c>
      <c r="E224" s="83">
        <f t="shared" si="7"/>
        <v>44267.428472222222</v>
      </c>
      <c r="F224">
        <f>task3ForecastsPVandDemand_Run2!B237</f>
        <v>5</v>
      </c>
      <c r="G224">
        <f>task3ForecastsPVandDemand_Run2!A237</f>
        <v>31</v>
      </c>
      <c r="H224">
        <f>task3ForecastsPVandDemand_Run2!D237</f>
        <v>3.8866280883463413</v>
      </c>
      <c r="I224">
        <f>task3ForecastsPVandDemand_Run2!E237</f>
        <v>4.0617481887880462</v>
      </c>
      <c r="J224">
        <f>task3ForecastsPVandDemand_Run2!F237</f>
        <v>0.21239227056503296</v>
      </c>
      <c r="K224">
        <f>task3ForecastsPVandDemand_Run2!G237</f>
        <v>0.17512010044170445</v>
      </c>
      <c r="L224">
        <f>task3ForecastsPVandDemand_Run2!H237</f>
        <v>6</v>
      </c>
      <c r="M224">
        <f>task3ForecastsPVandDemand_Run2!I237</f>
        <v>0</v>
      </c>
      <c r="N224">
        <f>task3ForecastsPVandDemand_Run2!J237</f>
        <v>-0.17512010044170445</v>
      </c>
      <c r="O224">
        <f>task3ForecastsPVandDemand_Run2!K237</f>
        <v>0</v>
      </c>
      <c r="P224">
        <f>task3ForecastsPVandDemand_Run2!L237</f>
        <v>-0.17512010044170445</v>
      </c>
      <c r="Q224">
        <f>task3ForecastsPVandDemand_Run2!M237</f>
        <v>0</v>
      </c>
    </row>
    <row r="225" spans="1:17" x14ac:dyDescent="0.3">
      <c r="A225" t="str">
        <f>TEXT(task3ForecastsPVandDemand_Run2!C238,"YYYY-MM-DD HH:MM:SS")</f>
        <v>2019-12-22 15:30:00</v>
      </c>
      <c r="B225">
        <f>-task3ForecastsPVandDemand_Run2!G238</f>
        <v>0.52407314135018757</v>
      </c>
      <c r="C225">
        <f t="shared" si="6"/>
        <v>3</v>
      </c>
      <c r="D225">
        <v>3</v>
      </c>
      <c r="E225" s="83">
        <f t="shared" si="7"/>
        <v>44267.428472222222</v>
      </c>
      <c r="F225">
        <f>task3ForecastsPVandDemand_Run2!B238</f>
        <v>5</v>
      </c>
      <c r="G225">
        <f>task3ForecastsPVandDemand_Run2!A238</f>
        <v>32</v>
      </c>
      <c r="H225">
        <f>task3ForecastsPVandDemand_Run2!D238</f>
        <v>3.98170173922813</v>
      </c>
      <c r="I225">
        <f>task3ForecastsPVandDemand_Run2!E238</f>
        <v>3.4576285978779424</v>
      </c>
      <c r="J225">
        <f>task3ForecastsPVandDemand_Run2!F238</f>
        <v>7.16266930103302E-2</v>
      </c>
      <c r="K225">
        <f>task3ForecastsPVandDemand_Run2!G238</f>
        <v>-0.52407314135018757</v>
      </c>
      <c r="L225">
        <f>task3ForecastsPVandDemand_Run2!H238</f>
        <v>5.737963429324906</v>
      </c>
      <c r="M225">
        <f>task3ForecastsPVandDemand_Run2!I238</f>
        <v>0.52407314135018757</v>
      </c>
      <c r="N225">
        <f>task3ForecastsPVandDemand_Run2!J238</f>
        <v>0</v>
      </c>
      <c r="O225">
        <f>task3ForecastsPVandDemand_Run2!K238</f>
        <v>0</v>
      </c>
      <c r="P225">
        <f>task3ForecastsPVandDemand_Run2!L238</f>
        <v>0</v>
      </c>
      <c r="Q225">
        <f>task3ForecastsPVandDemand_Run2!M238</f>
        <v>0</v>
      </c>
    </row>
    <row r="226" spans="1:17" x14ac:dyDescent="0.3">
      <c r="A226" t="str">
        <f>TEXT(task3ForecastsPVandDemand_Run2!C239,"YYYY-MM-DD HH:MM:SS")</f>
        <v>2019-12-22 16:00:00</v>
      </c>
      <c r="B226">
        <f>-task3ForecastsPVandDemand_Run2!G239</f>
        <v>1.0575446412228948</v>
      </c>
      <c r="C226">
        <f t="shared" si="6"/>
        <v>3</v>
      </c>
      <c r="D226">
        <v>3</v>
      </c>
      <c r="E226" s="83">
        <f t="shared" si="7"/>
        <v>44267.428472222222</v>
      </c>
      <c r="F226">
        <f>task3ForecastsPVandDemand_Run2!B239</f>
        <v>5</v>
      </c>
      <c r="G226">
        <f>task3ForecastsPVandDemand_Run2!A239</f>
        <v>33</v>
      </c>
      <c r="H226">
        <f>task3ForecastsPVandDemand_Run2!D239</f>
        <v>4.4897698343449939</v>
      </c>
      <c r="I226">
        <f>task3ForecastsPVandDemand_Run2!E239</f>
        <v>3.4322251931220991</v>
      </c>
      <c r="J226">
        <f>task3ForecastsPVandDemand_Run2!F239</f>
        <v>1.0471969842910767E-2</v>
      </c>
      <c r="K226">
        <f>task3ForecastsPVandDemand_Run2!G239</f>
        <v>-1.0575446412228948</v>
      </c>
      <c r="L226">
        <f>task3ForecastsPVandDemand_Run2!H239</f>
        <v>5.2091911087134584</v>
      </c>
      <c r="M226">
        <f>task3ForecastsPVandDemand_Run2!I239</f>
        <v>1.0575446412228948</v>
      </c>
      <c r="N226">
        <f>task3ForecastsPVandDemand_Run2!J239</f>
        <v>0</v>
      </c>
      <c r="O226">
        <f>task3ForecastsPVandDemand_Run2!K239</f>
        <v>0</v>
      </c>
      <c r="P226">
        <f>task3ForecastsPVandDemand_Run2!L239</f>
        <v>0</v>
      </c>
      <c r="Q226">
        <f>task3ForecastsPVandDemand_Run2!M239</f>
        <v>0</v>
      </c>
    </row>
    <row r="227" spans="1:17" x14ac:dyDescent="0.3">
      <c r="A227" t="str">
        <f>TEXT(task3ForecastsPVandDemand_Run2!C240,"YYYY-MM-DD HH:MM:SS")</f>
        <v>2019-12-22 16:30:00</v>
      </c>
      <c r="B227">
        <f>-task3ForecastsPVandDemand_Run2!G240</f>
        <v>1.5035848054343144</v>
      </c>
      <c r="C227">
        <f t="shared" si="6"/>
        <v>3</v>
      </c>
      <c r="D227">
        <v>3</v>
      </c>
      <c r="E227" s="83">
        <f t="shared" si="7"/>
        <v>44267.428472222222</v>
      </c>
      <c r="F227">
        <f>task3ForecastsPVandDemand_Run2!B240</f>
        <v>5</v>
      </c>
      <c r="G227">
        <f>task3ForecastsPVandDemand_Run2!A240</f>
        <v>34</v>
      </c>
      <c r="H227">
        <f>task3ForecastsPVandDemand_Run2!D240</f>
        <v>4.9145699907368225</v>
      </c>
      <c r="I227">
        <f>task3ForecastsPVandDemand_Run2!E240</f>
        <v>3.4109851853025082</v>
      </c>
      <c r="J227">
        <f>task3ForecastsPVandDemand_Run2!F240</f>
        <v>0</v>
      </c>
      <c r="K227">
        <f>task3ForecastsPVandDemand_Run2!G240</f>
        <v>-1.5035848054343144</v>
      </c>
      <c r="L227">
        <f>task3ForecastsPVandDemand_Run2!H240</f>
        <v>4.4573987059963009</v>
      </c>
      <c r="M227">
        <f>task3ForecastsPVandDemand_Run2!I240</f>
        <v>1.5035848054343144</v>
      </c>
      <c r="N227">
        <f>task3ForecastsPVandDemand_Run2!J240</f>
        <v>0</v>
      </c>
      <c r="O227">
        <f>task3ForecastsPVandDemand_Run2!K240</f>
        <v>0</v>
      </c>
      <c r="P227">
        <f>task3ForecastsPVandDemand_Run2!L240</f>
        <v>0</v>
      </c>
      <c r="Q227">
        <f>task3ForecastsPVandDemand_Run2!M240</f>
        <v>0</v>
      </c>
    </row>
    <row r="228" spans="1:17" x14ac:dyDescent="0.3">
      <c r="A228" t="str">
        <f>TEXT(task3ForecastsPVandDemand_Run2!C241,"YYYY-MM-DD HH:MM:SS")</f>
        <v>2019-12-22 17:00:00</v>
      </c>
      <c r="B228">
        <f>-task3ForecastsPVandDemand_Run2!G241</f>
        <v>1.6443304382480206</v>
      </c>
      <c r="C228">
        <f t="shared" si="6"/>
        <v>3</v>
      </c>
      <c r="D228">
        <v>3</v>
      </c>
      <c r="E228" s="83">
        <f t="shared" si="7"/>
        <v>44267.428472222222</v>
      </c>
      <c r="F228">
        <f>task3ForecastsPVandDemand_Run2!B241</f>
        <v>5</v>
      </c>
      <c r="G228">
        <f>task3ForecastsPVandDemand_Run2!A241</f>
        <v>35</v>
      </c>
      <c r="H228">
        <f>task3ForecastsPVandDemand_Run2!D241</f>
        <v>5.0486134505593991</v>
      </c>
      <c r="I228">
        <f>task3ForecastsPVandDemand_Run2!E241</f>
        <v>3.4042830123113785</v>
      </c>
      <c r="J228">
        <f>task3ForecastsPVandDemand_Run2!F241</f>
        <v>9.6786022186279297E-4</v>
      </c>
      <c r="K228">
        <f>task3ForecastsPVandDemand_Run2!G241</f>
        <v>-1.6443304382480206</v>
      </c>
      <c r="L228">
        <f>task3ForecastsPVandDemand_Run2!H241</f>
        <v>3.6352334868722904</v>
      </c>
      <c r="M228">
        <f>task3ForecastsPVandDemand_Run2!I241</f>
        <v>1.6443304382480206</v>
      </c>
      <c r="N228">
        <f>task3ForecastsPVandDemand_Run2!J241</f>
        <v>0</v>
      </c>
      <c r="O228">
        <f>task3ForecastsPVandDemand_Run2!K241</f>
        <v>0</v>
      </c>
      <c r="P228">
        <f>task3ForecastsPVandDemand_Run2!L241</f>
        <v>0</v>
      </c>
      <c r="Q228">
        <f>task3ForecastsPVandDemand_Run2!M241</f>
        <v>0</v>
      </c>
    </row>
    <row r="229" spans="1:17" x14ac:dyDescent="0.3">
      <c r="A229" t="str">
        <f>TEXT(task3ForecastsPVandDemand_Run2!C242,"YYYY-MM-DD HH:MM:SS")</f>
        <v>2019-12-22 17:30:00</v>
      </c>
      <c r="B229">
        <f>-task3ForecastsPVandDemand_Run2!G242</f>
        <v>1.7106143996782515</v>
      </c>
      <c r="C229">
        <f t="shared" si="6"/>
        <v>3</v>
      </c>
      <c r="D229">
        <v>3</v>
      </c>
      <c r="E229" s="83">
        <f t="shared" si="7"/>
        <v>44267.428472222222</v>
      </c>
      <c r="F229">
        <f>task3ForecastsPVandDemand_Run2!B242</f>
        <v>5</v>
      </c>
      <c r="G229">
        <f>task3ForecastsPVandDemand_Run2!A242</f>
        <v>36</v>
      </c>
      <c r="H229">
        <f>task3ForecastsPVandDemand_Run2!D242</f>
        <v>5.1117410328739048</v>
      </c>
      <c r="I229">
        <f>task3ForecastsPVandDemand_Run2!E242</f>
        <v>3.4011266331956533</v>
      </c>
      <c r="J229">
        <f>task3ForecastsPVandDemand_Run2!F242</f>
        <v>0</v>
      </c>
      <c r="K229">
        <f>task3ForecastsPVandDemand_Run2!G242</f>
        <v>-1.7106143996782515</v>
      </c>
      <c r="L229">
        <f>task3ForecastsPVandDemand_Run2!H242</f>
        <v>2.7799262870331649</v>
      </c>
      <c r="M229">
        <f>task3ForecastsPVandDemand_Run2!I242</f>
        <v>1.7106143996782515</v>
      </c>
      <c r="N229">
        <f>task3ForecastsPVandDemand_Run2!J242</f>
        <v>0</v>
      </c>
      <c r="O229">
        <f>task3ForecastsPVandDemand_Run2!K242</f>
        <v>0</v>
      </c>
      <c r="P229">
        <f>task3ForecastsPVandDemand_Run2!L242</f>
        <v>0</v>
      </c>
      <c r="Q229">
        <f>task3ForecastsPVandDemand_Run2!M242</f>
        <v>0</v>
      </c>
    </row>
    <row r="230" spans="1:17" x14ac:dyDescent="0.3">
      <c r="A230" t="str">
        <f>TEXT(task3ForecastsPVandDemand_Run2!C243,"YYYY-MM-DD HH:MM:SS")</f>
        <v>2019-12-22 18:00:00</v>
      </c>
      <c r="B230">
        <f>-task3ForecastsPVandDemand_Run2!G243</f>
        <v>1.4179145353007772</v>
      </c>
      <c r="C230">
        <f t="shared" si="6"/>
        <v>3</v>
      </c>
      <c r="D230">
        <v>3</v>
      </c>
      <c r="E230" s="83">
        <f t="shared" si="7"/>
        <v>44267.428472222222</v>
      </c>
      <c r="F230">
        <f>task3ForecastsPVandDemand_Run2!B243</f>
        <v>5</v>
      </c>
      <c r="G230">
        <f>task3ForecastsPVandDemand_Run2!A243</f>
        <v>37</v>
      </c>
      <c r="H230">
        <f>task3ForecastsPVandDemand_Run2!D243</f>
        <v>4.8329792572763104</v>
      </c>
      <c r="I230">
        <f>task3ForecastsPVandDemand_Run2!E243</f>
        <v>3.4150647219755332</v>
      </c>
      <c r="J230">
        <f>task3ForecastsPVandDemand_Run2!F243</f>
        <v>1.0542571544647217E-3</v>
      </c>
      <c r="K230">
        <f>task3ForecastsPVandDemand_Run2!G243</f>
        <v>-1.4179145353007772</v>
      </c>
      <c r="L230">
        <f>task3ForecastsPVandDemand_Run2!H243</f>
        <v>2.0709690193827761</v>
      </c>
      <c r="M230">
        <f>task3ForecastsPVandDemand_Run2!I243</f>
        <v>1.4179145353007772</v>
      </c>
      <c r="N230">
        <f>task3ForecastsPVandDemand_Run2!J243</f>
        <v>0</v>
      </c>
      <c r="O230">
        <f>task3ForecastsPVandDemand_Run2!K243</f>
        <v>0</v>
      </c>
      <c r="P230">
        <f>task3ForecastsPVandDemand_Run2!L243</f>
        <v>0</v>
      </c>
      <c r="Q230">
        <f>task3ForecastsPVandDemand_Run2!M243</f>
        <v>0</v>
      </c>
    </row>
    <row r="231" spans="1:17" x14ac:dyDescent="0.3">
      <c r="A231" t="str">
        <f>TEXT(task3ForecastsPVandDemand_Run2!C244,"YYYY-MM-DD HH:MM:SS")</f>
        <v>2019-12-22 18:30:00</v>
      </c>
      <c r="B231">
        <f>-task3ForecastsPVandDemand_Run2!G244</f>
        <v>1.3271439932743019</v>
      </c>
      <c r="C231">
        <f t="shared" si="6"/>
        <v>3</v>
      </c>
      <c r="D231">
        <v>3</v>
      </c>
      <c r="E231" s="83">
        <f t="shared" si="7"/>
        <v>44267.428472222222</v>
      </c>
      <c r="F231">
        <f>task3ForecastsPVandDemand_Run2!B244</f>
        <v>5</v>
      </c>
      <c r="G231">
        <f>task3ForecastsPVandDemand_Run2!A244</f>
        <v>38</v>
      </c>
      <c r="H231">
        <f>task3ForecastsPVandDemand_Run2!D244</f>
        <v>4.7465311220130006</v>
      </c>
      <c r="I231">
        <f>task3ForecastsPVandDemand_Run2!E244</f>
        <v>3.4193871287386988</v>
      </c>
      <c r="J231">
        <f>task3ForecastsPVandDemand_Run2!F244</f>
        <v>0</v>
      </c>
      <c r="K231">
        <f>task3ForecastsPVandDemand_Run2!G244</f>
        <v>-1.3271439932743019</v>
      </c>
      <c r="L231">
        <f>task3ForecastsPVandDemand_Run2!H244</f>
        <v>1.4073970227456252</v>
      </c>
      <c r="M231">
        <f>task3ForecastsPVandDemand_Run2!I244</f>
        <v>1.3271439932743019</v>
      </c>
      <c r="N231">
        <f>task3ForecastsPVandDemand_Run2!J244</f>
        <v>0</v>
      </c>
      <c r="O231">
        <f>task3ForecastsPVandDemand_Run2!K244</f>
        <v>0</v>
      </c>
      <c r="P231">
        <f>task3ForecastsPVandDemand_Run2!L244</f>
        <v>0</v>
      </c>
      <c r="Q231">
        <f>task3ForecastsPVandDemand_Run2!M244</f>
        <v>0</v>
      </c>
    </row>
    <row r="232" spans="1:17" x14ac:dyDescent="0.3">
      <c r="A232" t="str">
        <f>TEXT(task3ForecastsPVandDemand_Run2!C245,"YYYY-MM-DD HH:MM:SS")</f>
        <v>2019-12-22 19:00:00</v>
      </c>
      <c r="B232">
        <f>-task3ForecastsPVandDemand_Run2!G245</f>
        <v>1.0235749224984523</v>
      </c>
      <c r="C232">
        <f t="shared" si="6"/>
        <v>3</v>
      </c>
      <c r="D232">
        <v>3</v>
      </c>
      <c r="E232" s="83">
        <f t="shared" si="7"/>
        <v>44267.428472222222</v>
      </c>
      <c r="F232">
        <f>task3ForecastsPVandDemand_Run2!B245</f>
        <v>5</v>
      </c>
      <c r="G232">
        <f>task3ForecastsPVandDemand_Run2!A245</f>
        <v>39</v>
      </c>
      <c r="H232">
        <f>task3ForecastsPVandDemand_Run2!D245</f>
        <v>4.457417721274096</v>
      </c>
      <c r="I232">
        <f>task3ForecastsPVandDemand_Run2!E245</f>
        <v>3.4338427987756437</v>
      </c>
      <c r="J232">
        <f>task3ForecastsPVandDemand_Run2!F245</f>
        <v>0</v>
      </c>
      <c r="K232">
        <f>task3ForecastsPVandDemand_Run2!G245</f>
        <v>-1.0235749224984523</v>
      </c>
      <c r="L232">
        <f>task3ForecastsPVandDemand_Run2!H245</f>
        <v>0.89560956149639903</v>
      </c>
      <c r="M232">
        <f>task3ForecastsPVandDemand_Run2!I245</f>
        <v>1.0235749224984523</v>
      </c>
      <c r="N232">
        <f>task3ForecastsPVandDemand_Run2!J245</f>
        <v>0</v>
      </c>
      <c r="O232">
        <f>task3ForecastsPVandDemand_Run2!K245</f>
        <v>0</v>
      </c>
      <c r="P232">
        <f>task3ForecastsPVandDemand_Run2!L245</f>
        <v>0</v>
      </c>
      <c r="Q232">
        <f>task3ForecastsPVandDemand_Run2!M245</f>
        <v>0</v>
      </c>
    </row>
    <row r="233" spans="1:17" x14ac:dyDescent="0.3">
      <c r="A233" t="str">
        <f>TEXT(task3ForecastsPVandDemand_Run2!C246,"YYYY-MM-DD HH:MM:SS")</f>
        <v>2019-12-22 19:30:00</v>
      </c>
      <c r="B233">
        <f>-task3ForecastsPVandDemand_Run2!G246</f>
        <v>0.82815946938220319</v>
      </c>
      <c r="C233">
        <f t="shared" si="6"/>
        <v>3</v>
      </c>
      <c r="D233">
        <v>3</v>
      </c>
      <c r="E233" s="83">
        <f t="shared" si="7"/>
        <v>44267.428472222222</v>
      </c>
      <c r="F233">
        <f>task3ForecastsPVandDemand_Run2!B246</f>
        <v>5</v>
      </c>
      <c r="G233">
        <f>task3ForecastsPVandDemand_Run2!A246</f>
        <v>40</v>
      </c>
      <c r="H233">
        <f>task3ForecastsPVandDemand_Run2!D246</f>
        <v>4.2713077659252878</v>
      </c>
      <c r="I233">
        <f>task3ForecastsPVandDemand_Run2!E246</f>
        <v>3.4431482965430846</v>
      </c>
      <c r="J233">
        <f>task3ForecastsPVandDemand_Run2!F246</f>
        <v>0</v>
      </c>
      <c r="K233">
        <f>task3ForecastsPVandDemand_Run2!G246</f>
        <v>-0.82815946938220319</v>
      </c>
      <c r="L233">
        <f>task3ForecastsPVandDemand_Run2!H246</f>
        <v>0.48152982680529743</v>
      </c>
      <c r="M233">
        <f>task3ForecastsPVandDemand_Run2!I246</f>
        <v>0.82815946938220319</v>
      </c>
      <c r="N233">
        <f>task3ForecastsPVandDemand_Run2!J246</f>
        <v>0</v>
      </c>
      <c r="O233">
        <f>task3ForecastsPVandDemand_Run2!K246</f>
        <v>0</v>
      </c>
      <c r="P233">
        <f>task3ForecastsPVandDemand_Run2!L246</f>
        <v>0</v>
      </c>
      <c r="Q233">
        <f>task3ForecastsPVandDemand_Run2!M246</f>
        <v>0</v>
      </c>
    </row>
    <row r="234" spans="1:17" x14ac:dyDescent="0.3">
      <c r="A234" t="str">
        <f>TEXT(task3ForecastsPVandDemand_Run2!C247,"YYYY-MM-DD HH:MM:SS")</f>
        <v>2019-12-22 20:00:00</v>
      </c>
      <c r="B234">
        <f>-task3ForecastsPVandDemand_Run2!G247</f>
        <v>0.56284431797931722</v>
      </c>
      <c r="C234">
        <f t="shared" si="6"/>
        <v>3</v>
      </c>
      <c r="D234">
        <v>3</v>
      </c>
      <c r="E234" s="83">
        <f t="shared" si="7"/>
        <v>44267.428472222222</v>
      </c>
      <c r="F234">
        <f>task3ForecastsPVandDemand_Run2!B247</f>
        <v>5</v>
      </c>
      <c r="G234">
        <f>task3ForecastsPVandDemand_Run2!A247</f>
        <v>41</v>
      </c>
      <c r="H234">
        <f>task3ForecastsPVandDemand_Run2!D247</f>
        <v>4.0186266693511108</v>
      </c>
      <c r="I234">
        <f>task3ForecastsPVandDemand_Run2!E247</f>
        <v>3.4557823513717936</v>
      </c>
      <c r="J234">
        <f>task3ForecastsPVandDemand_Run2!F247</f>
        <v>1.099705696105957E-4</v>
      </c>
      <c r="K234">
        <f>task3ForecastsPVandDemand_Run2!G247</f>
        <v>-0.56284431797931722</v>
      </c>
      <c r="L234">
        <f>task3ForecastsPVandDemand_Run2!H247</f>
        <v>0.20010766781563882</v>
      </c>
      <c r="M234">
        <f>task3ForecastsPVandDemand_Run2!I247</f>
        <v>0.56284431797931722</v>
      </c>
      <c r="N234">
        <f>task3ForecastsPVandDemand_Run2!J247</f>
        <v>0</v>
      </c>
      <c r="O234">
        <f>task3ForecastsPVandDemand_Run2!K247</f>
        <v>0</v>
      </c>
      <c r="P234">
        <f>task3ForecastsPVandDemand_Run2!L247</f>
        <v>0</v>
      </c>
      <c r="Q234">
        <f>task3ForecastsPVandDemand_Run2!M247</f>
        <v>0</v>
      </c>
    </row>
    <row r="235" spans="1:17" x14ac:dyDescent="0.3">
      <c r="A235" t="str">
        <f>TEXT(task3ForecastsPVandDemand_Run2!C248,"YYYY-MM-DD HH:MM:SS")</f>
        <v>2019-12-22 20:30:00</v>
      </c>
      <c r="B235">
        <f>-task3ForecastsPVandDemand_Run2!G248</f>
        <v>0.40021533563127765</v>
      </c>
      <c r="C235">
        <f t="shared" si="6"/>
        <v>3</v>
      </c>
      <c r="D235">
        <v>3</v>
      </c>
      <c r="E235" s="83">
        <f t="shared" si="7"/>
        <v>44267.428472222222</v>
      </c>
      <c r="F235">
        <f>task3ForecastsPVandDemand_Run2!B248</f>
        <v>5</v>
      </c>
      <c r="G235">
        <f>task3ForecastsPVandDemand_Run2!A248</f>
        <v>42</v>
      </c>
      <c r="H235">
        <f>task3ForecastsPVandDemand_Run2!D248</f>
        <v>3.8637419242577429</v>
      </c>
      <c r="I235">
        <f>task3ForecastsPVandDemand_Run2!E248</f>
        <v>3.4635265886264652</v>
      </c>
      <c r="J235">
        <f>task3ForecastsPVandDemand_Run2!F248</f>
        <v>0</v>
      </c>
      <c r="K235">
        <f>task3ForecastsPVandDemand_Run2!G248</f>
        <v>-0.40021533563127765</v>
      </c>
      <c r="L235">
        <f>task3ForecastsPVandDemand_Run2!H248</f>
        <v>0</v>
      </c>
      <c r="M235">
        <f>task3ForecastsPVandDemand_Run2!I248</f>
        <v>0.40021533563127765</v>
      </c>
      <c r="N235">
        <f>task3ForecastsPVandDemand_Run2!J248</f>
        <v>0</v>
      </c>
      <c r="O235">
        <f>task3ForecastsPVandDemand_Run2!K248</f>
        <v>0</v>
      </c>
      <c r="P235">
        <f>task3ForecastsPVandDemand_Run2!L248</f>
        <v>0</v>
      </c>
      <c r="Q235">
        <f>task3ForecastsPVandDemand_Run2!M248</f>
        <v>0</v>
      </c>
    </row>
    <row r="236" spans="1:17" x14ac:dyDescent="0.3">
      <c r="A236" t="str">
        <f>TEXT(task3ForecastsPVandDemand_Run2!C249,"YYYY-MM-DD HH:MM:SS")</f>
        <v>2019-12-22 21:00:00</v>
      </c>
      <c r="B236">
        <f>-task3ForecastsPVandDemand_Run2!G249</f>
        <v>0</v>
      </c>
      <c r="C236">
        <f t="shared" si="6"/>
        <v>3</v>
      </c>
      <c r="D236">
        <v>3</v>
      </c>
      <c r="E236" s="83">
        <f t="shared" si="7"/>
        <v>44267.428472222222</v>
      </c>
      <c r="F236">
        <f>task3ForecastsPVandDemand_Run2!B249</f>
        <v>5</v>
      </c>
      <c r="G236">
        <f>task3ForecastsPVandDemand_Run2!A249</f>
        <v>43</v>
      </c>
      <c r="H236">
        <f>task3ForecastsPVandDemand_Run2!D249</f>
        <v>3.6111620981893311</v>
      </c>
      <c r="I236">
        <f>task3ForecastsPVandDemand_Run2!E249</f>
        <v>3.6111620981893311</v>
      </c>
      <c r="J236">
        <f>task3ForecastsPVandDemand_Run2!F249</f>
        <v>1.6033649444580078E-5</v>
      </c>
      <c r="K236">
        <f>task3ForecastsPVandDemand_Run2!G249</f>
        <v>0</v>
      </c>
      <c r="L236">
        <f>task3ForecastsPVandDemand_Run2!H249</f>
        <v>0</v>
      </c>
      <c r="M236">
        <f>task3ForecastsPVandDemand_Run2!I249</f>
        <v>0</v>
      </c>
      <c r="N236">
        <f>task3ForecastsPVandDemand_Run2!J249</f>
        <v>0</v>
      </c>
      <c r="O236">
        <f>task3ForecastsPVandDemand_Run2!K249</f>
        <v>0</v>
      </c>
      <c r="P236">
        <f>task3ForecastsPVandDemand_Run2!L249</f>
        <v>0</v>
      </c>
      <c r="Q236">
        <f>task3ForecastsPVandDemand_Run2!M249</f>
        <v>0</v>
      </c>
    </row>
    <row r="237" spans="1:17" x14ac:dyDescent="0.3">
      <c r="A237" t="str">
        <f>TEXT(task3ForecastsPVandDemand_Run2!C250,"YYYY-MM-DD HH:MM:SS")</f>
        <v>2019-12-22 21:30:00</v>
      </c>
      <c r="B237">
        <f>-task3ForecastsPVandDemand_Run2!G250</f>
        <v>0</v>
      </c>
      <c r="C237">
        <f t="shared" si="6"/>
        <v>3</v>
      </c>
      <c r="D237">
        <v>3</v>
      </c>
      <c r="E237" s="83">
        <f t="shared" si="7"/>
        <v>44267.428472222222</v>
      </c>
      <c r="F237">
        <f>task3ForecastsPVandDemand_Run2!B250</f>
        <v>5</v>
      </c>
      <c r="G237">
        <f>task3ForecastsPVandDemand_Run2!A250</f>
        <v>44</v>
      </c>
      <c r="H237">
        <f>task3ForecastsPVandDemand_Run2!D250</f>
        <v>3.364560031937688</v>
      </c>
      <c r="I237">
        <f>task3ForecastsPVandDemand_Run2!E250</f>
        <v>3.364560031937688</v>
      </c>
      <c r="J237">
        <f>task3ForecastsPVandDemand_Run2!F250</f>
        <v>1.71661376953125E-5</v>
      </c>
      <c r="K237">
        <f>task3ForecastsPVandDemand_Run2!G250</f>
        <v>0</v>
      </c>
      <c r="L237">
        <f>task3ForecastsPVandDemand_Run2!H250</f>
        <v>0</v>
      </c>
      <c r="M237">
        <f>task3ForecastsPVandDemand_Run2!I250</f>
        <v>0</v>
      </c>
      <c r="N237">
        <f>task3ForecastsPVandDemand_Run2!J250</f>
        <v>0</v>
      </c>
      <c r="O237">
        <f>task3ForecastsPVandDemand_Run2!K250</f>
        <v>0</v>
      </c>
      <c r="P237">
        <f>task3ForecastsPVandDemand_Run2!L250</f>
        <v>0</v>
      </c>
      <c r="Q237">
        <f>task3ForecastsPVandDemand_Run2!M250</f>
        <v>0</v>
      </c>
    </row>
    <row r="238" spans="1:17" x14ac:dyDescent="0.3">
      <c r="A238" t="str">
        <f>TEXT(task3ForecastsPVandDemand_Run2!C251,"YYYY-MM-DD HH:MM:SS")</f>
        <v>2019-12-22 22:00:00</v>
      </c>
      <c r="B238">
        <f>-task3ForecastsPVandDemand_Run2!G251</f>
        <v>0</v>
      </c>
      <c r="C238">
        <f t="shared" si="6"/>
        <v>3</v>
      </c>
      <c r="D238">
        <v>3</v>
      </c>
      <c r="E238" s="83">
        <f t="shared" si="7"/>
        <v>44267.428472222222</v>
      </c>
      <c r="F238">
        <f>task3ForecastsPVandDemand_Run2!B251</f>
        <v>5</v>
      </c>
      <c r="G238">
        <f>task3ForecastsPVandDemand_Run2!A251</f>
        <v>45</v>
      </c>
      <c r="H238">
        <f>task3ForecastsPVandDemand_Run2!D251</f>
        <v>3.1271770286381222</v>
      </c>
      <c r="I238">
        <f>task3ForecastsPVandDemand_Run2!E251</f>
        <v>3.1271770286381222</v>
      </c>
      <c r="J238">
        <f>task3ForecastsPVandDemand_Run2!F251</f>
        <v>9.9420547485351563E-5</v>
      </c>
      <c r="K238">
        <f>task3ForecastsPVandDemand_Run2!G251</f>
        <v>0</v>
      </c>
      <c r="L238">
        <f>task3ForecastsPVandDemand_Run2!H251</f>
        <v>0</v>
      </c>
      <c r="M238">
        <f>task3ForecastsPVandDemand_Run2!I251</f>
        <v>0</v>
      </c>
      <c r="N238">
        <f>task3ForecastsPVandDemand_Run2!J251</f>
        <v>0</v>
      </c>
      <c r="O238">
        <f>task3ForecastsPVandDemand_Run2!K251</f>
        <v>0</v>
      </c>
      <c r="P238">
        <f>task3ForecastsPVandDemand_Run2!L251</f>
        <v>0</v>
      </c>
      <c r="Q238">
        <f>task3ForecastsPVandDemand_Run2!M251</f>
        <v>0</v>
      </c>
    </row>
    <row r="239" spans="1:17" x14ac:dyDescent="0.3">
      <c r="A239" t="str">
        <f>TEXT(task3ForecastsPVandDemand_Run2!C252,"YYYY-MM-DD HH:MM:SS")</f>
        <v>2019-12-22 22:30:00</v>
      </c>
      <c r="B239">
        <f>-task3ForecastsPVandDemand_Run2!G252</f>
        <v>0</v>
      </c>
      <c r="C239">
        <f t="shared" si="6"/>
        <v>3</v>
      </c>
      <c r="D239">
        <v>3</v>
      </c>
      <c r="E239" s="83">
        <f t="shared" si="7"/>
        <v>44267.428472222222</v>
      </c>
      <c r="F239">
        <f>task3ForecastsPVandDemand_Run2!B252</f>
        <v>5</v>
      </c>
      <c r="G239">
        <f>task3ForecastsPVandDemand_Run2!A252</f>
        <v>46</v>
      </c>
      <c r="H239">
        <f>task3ForecastsPVandDemand_Run2!D252</f>
        <v>2.808745497956235</v>
      </c>
      <c r="I239">
        <f>task3ForecastsPVandDemand_Run2!E252</f>
        <v>2.808745497956235</v>
      </c>
      <c r="J239">
        <f>task3ForecastsPVandDemand_Run2!F252</f>
        <v>0</v>
      </c>
      <c r="K239">
        <f>task3ForecastsPVandDemand_Run2!G252</f>
        <v>0</v>
      </c>
      <c r="L239">
        <f>task3ForecastsPVandDemand_Run2!H252</f>
        <v>0</v>
      </c>
      <c r="M239">
        <f>task3ForecastsPVandDemand_Run2!I252</f>
        <v>0</v>
      </c>
      <c r="N239">
        <f>task3ForecastsPVandDemand_Run2!J252</f>
        <v>0</v>
      </c>
      <c r="O239">
        <f>task3ForecastsPVandDemand_Run2!K252</f>
        <v>0</v>
      </c>
      <c r="P239">
        <f>task3ForecastsPVandDemand_Run2!L252</f>
        <v>0</v>
      </c>
      <c r="Q239">
        <f>task3ForecastsPVandDemand_Run2!M252</f>
        <v>0</v>
      </c>
    </row>
    <row r="240" spans="1:17" x14ac:dyDescent="0.3">
      <c r="A240" t="str">
        <f>TEXT(task3ForecastsPVandDemand_Run2!C253,"YYYY-MM-DD HH:MM:SS")</f>
        <v>2019-12-22 23:00:00</v>
      </c>
      <c r="B240">
        <f>-task3ForecastsPVandDemand_Run2!G253</f>
        <v>0</v>
      </c>
      <c r="C240">
        <f t="shared" si="6"/>
        <v>3</v>
      </c>
      <c r="D240">
        <v>3</v>
      </c>
      <c r="E240" s="83">
        <f t="shared" si="7"/>
        <v>44267.428472222222</v>
      </c>
      <c r="F240">
        <f>task3ForecastsPVandDemand_Run2!B253</f>
        <v>5</v>
      </c>
      <c r="G240">
        <f>task3ForecastsPVandDemand_Run2!A253</f>
        <v>47</v>
      </c>
      <c r="H240">
        <f>task3ForecastsPVandDemand_Run2!D253</f>
        <v>2.5265589427610977</v>
      </c>
      <c r="I240">
        <f>task3ForecastsPVandDemand_Run2!E253</f>
        <v>2.5265589427610977</v>
      </c>
      <c r="J240">
        <f>task3ForecastsPVandDemand_Run2!F253</f>
        <v>2.810359001159668E-5</v>
      </c>
      <c r="K240">
        <f>task3ForecastsPVandDemand_Run2!G253</f>
        <v>0</v>
      </c>
      <c r="L240">
        <f>task3ForecastsPVandDemand_Run2!H253</f>
        <v>0</v>
      </c>
      <c r="M240">
        <f>task3ForecastsPVandDemand_Run2!I253</f>
        <v>0</v>
      </c>
      <c r="N240">
        <f>task3ForecastsPVandDemand_Run2!J253</f>
        <v>0</v>
      </c>
      <c r="O240">
        <f>task3ForecastsPVandDemand_Run2!K253</f>
        <v>0</v>
      </c>
      <c r="P240">
        <f>task3ForecastsPVandDemand_Run2!L253</f>
        <v>0</v>
      </c>
      <c r="Q240">
        <f>task3ForecastsPVandDemand_Run2!M253</f>
        <v>0</v>
      </c>
    </row>
    <row r="241" spans="1:17" x14ac:dyDescent="0.3">
      <c r="A241" t="str">
        <f>TEXT(task3ForecastsPVandDemand_Run2!C254,"YYYY-MM-DD HH:MM:SS")</f>
        <v>2019-12-22 23:30:00</v>
      </c>
      <c r="B241">
        <f>-task3ForecastsPVandDemand_Run2!G254</f>
        <v>0</v>
      </c>
      <c r="C241">
        <f t="shared" si="6"/>
        <v>3</v>
      </c>
      <c r="D241">
        <v>3</v>
      </c>
      <c r="E241" s="83">
        <f t="shared" si="7"/>
        <v>44267.428472222222</v>
      </c>
      <c r="F241">
        <f>task3ForecastsPVandDemand_Run2!B254</f>
        <v>5</v>
      </c>
      <c r="G241">
        <f>task3ForecastsPVandDemand_Run2!A254</f>
        <v>48</v>
      </c>
      <c r="H241">
        <f>task3ForecastsPVandDemand_Run2!D254</f>
        <v>2.3915154288476144</v>
      </c>
      <c r="I241">
        <f>task3ForecastsPVandDemand_Run2!E254</f>
        <v>2.3915154288476144</v>
      </c>
      <c r="J241">
        <f>task3ForecastsPVandDemand_Run2!F254</f>
        <v>6.6161155700683594E-6</v>
      </c>
      <c r="K241">
        <f>task3ForecastsPVandDemand_Run2!G254</f>
        <v>0</v>
      </c>
      <c r="L241">
        <f>task3ForecastsPVandDemand_Run2!H254</f>
        <v>0</v>
      </c>
      <c r="M241">
        <f>task3ForecastsPVandDemand_Run2!I254</f>
        <v>0</v>
      </c>
      <c r="N241">
        <f>task3ForecastsPVandDemand_Run2!J254</f>
        <v>0</v>
      </c>
      <c r="O241">
        <f>task3ForecastsPVandDemand_Run2!K254</f>
        <v>0</v>
      </c>
      <c r="P241">
        <f>task3ForecastsPVandDemand_Run2!L254</f>
        <v>0</v>
      </c>
      <c r="Q241">
        <f>task3ForecastsPVandDemand_Run2!M254</f>
        <v>0</v>
      </c>
    </row>
    <row r="242" spans="1:17" x14ac:dyDescent="0.3">
      <c r="A242" t="str">
        <f>TEXT(task3ForecastsPVandDemand_Run2!C255,"YYYY-MM-DD HH:MM:SS")</f>
        <v>2019-12-23 00:00:00</v>
      </c>
      <c r="B242">
        <f>-task3ForecastsPVandDemand_Run2!G255</f>
        <v>0</v>
      </c>
      <c r="C242">
        <f t="shared" si="6"/>
        <v>3</v>
      </c>
      <c r="D242">
        <v>3</v>
      </c>
      <c r="E242" s="83">
        <f t="shared" si="7"/>
        <v>44267.428472222222</v>
      </c>
      <c r="F242">
        <f>task3ForecastsPVandDemand_Run2!B255</f>
        <v>6</v>
      </c>
      <c r="G242">
        <f>task3ForecastsPVandDemand_Run2!A255</f>
        <v>1</v>
      </c>
      <c r="H242">
        <f>task3ForecastsPVandDemand_Run2!D255</f>
        <v>2.5945919856768063</v>
      </c>
      <c r="I242">
        <f>task3ForecastsPVandDemand_Run2!E255</f>
        <v>2.5945919856768063</v>
      </c>
      <c r="J242">
        <f>task3ForecastsPVandDemand_Run2!F255</f>
        <v>0</v>
      </c>
      <c r="K242">
        <f>task3ForecastsPVandDemand_Run2!G255</f>
        <v>0</v>
      </c>
      <c r="L242">
        <f>task3ForecastsPVandDemand_Run2!H255</f>
        <v>0</v>
      </c>
      <c r="M242">
        <f>task3ForecastsPVandDemand_Run2!I255</f>
        <v>0</v>
      </c>
      <c r="N242">
        <f>task3ForecastsPVandDemand_Run2!J255</f>
        <v>0</v>
      </c>
      <c r="O242">
        <f>task3ForecastsPVandDemand_Run2!K255</f>
        <v>0</v>
      </c>
      <c r="P242">
        <f>task3ForecastsPVandDemand_Run2!L255</f>
        <v>0</v>
      </c>
      <c r="Q242">
        <f>task3ForecastsPVandDemand_Run2!M255</f>
        <v>0</v>
      </c>
    </row>
    <row r="243" spans="1:17" x14ac:dyDescent="0.3">
      <c r="A243" t="str">
        <f>TEXT(task3ForecastsPVandDemand_Run2!C256,"YYYY-MM-DD HH:MM:SS")</f>
        <v>2019-12-23 00:30:00</v>
      </c>
      <c r="B243">
        <f>-task3ForecastsPVandDemand_Run2!G256</f>
        <v>0</v>
      </c>
      <c r="C243">
        <f t="shared" si="6"/>
        <v>3</v>
      </c>
      <c r="D243">
        <v>3</v>
      </c>
      <c r="E243" s="83">
        <f t="shared" si="7"/>
        <v>44267.428472222222</v>
      </c>
      <c r="F243">
        <f>task3ForecastsPVandDemand_Run2!B256</f>
        <v>6</v>
      </c>
      <c r="G243">
        <f>task3ForecastsPVandDemand_Run2!A256</f>
        <v>2</v>
      </c>
      <c r="H243">
        <f>task3ForecastsPVandDemand_Run2!D256</f>
        <v>2.515364413384066</v>
      </c>
      <c r="I243">
        <f>task3ForecastsPVandDemand_Run2!E256</f>
        <v>2.515364413384066</v>
      </c>
      <c r="J243">
        <f>task3ForecastsPVandDemand_Run2!F256</f>
        <v>0</v>
      </c>
      <c r="K243">
        <f>task3ForecastsPVandDemand_Run2!G256</f>
        <v>0</v>
      </c>
      <c r="L243">
        <f>task3ForecastsPVandDemand_Run2!H256</f>
        <v>0</v>
      </c>
      <c r="M243">
        <f>task3ForecastsPVandDemand_Run2!I256</f>
        <v>0</v>
      </c>
      <c r="N243">
        <f>task3ForecastsPVandDemand_Run2!J256</f>
        <v>0</v>
      </c>
      <c r="O243">
        <f>task3ForecastsPVandDemand_Run2!K256</f>
        <v>0</v>
      </c>
      <c r="P243">
        <f>task3ForecastsPVandDemand_Run2!L256</f>
        <v>0</v>
      </c>
      <c r="Q243">
        <f>task3ForecastsPVandDemand_Run2!M256</f>
        <v>0</v>
      </c>
    </row>
    <row r="244" spans="1:17" x14ac:dyDescent="0.3">
      <c r="A244" t="str">
        <f>TEXT(task3ForecastsPVandDemand_Run2!C257,"YYYY-MM-DD HH:MM:SS")</f>
        <v>2019-12-23 01:00:00</v>
      </c>
      <c r="B244">
        <f>-task3ForecastsPVandDemand_Run2!G257</f>
        <v>0</v>
      </c>
      <c r="C244">
        <f t="shared" si="6"/>
        <v>3</v>
      </c>
      <c r="D244">
        <v>3</v>
      </c>
      <c r="E244" s="83">
        <f t="shared" si="7"/>
        <v>44267.428472222222</v>
      </c>
      <c r="F244">
        <f>task3ForecastsPVandDemand_Run2!B257</f>
        <v>6</v>
      </c>
      <c r="G244">
        <f>task3ForecastsPVandDemand_Run2!A257</f>
        <v>3</v>
      </c>
      <c r="H244">
        <f>task3ForecastsPVandDemand_Run2!D257</f>
        <v>2.3156933799061803</v>
      </c>
      <c r="I244">
        <f>task3ForecastsPVandDemand_Run2!E257</f>
        <v>2.3156933799061803</v>
      </c>
      <c r="J244">
        <f>task3ForecastsPVandDemand_Run2!F257</f>
        <v>0</v>
      </c>
      <c r="K244">
        <f>task3ForecastsPVandDemand_Run2!G257</f>
        <v>0</v>
      </c>
      <c r="L244">
        <f>task3ForecastsPVandDemand_Run2!H257</f>
        <v>0</v>
      </c>
      <c r="M244">
        <f>task3ForecastsPVandDemand_Run2!I257</f>
        <v>0</v>
      </c>
      <c r="N244">
        <f>task3ForecastsPVandDemand_Run2!J257</f>
        <v>0</v>
      </c>
      <c r="O244">
        <f>task3ForecastsPVandDemand_Run2!K257</f>
        <v>0</v>
      </c>
      <c r="P244">
        <f>task3ForecastsPVandDemand_Run2!L257</f>
        <v>0</v>
      </c>
      <c r="Q244">
        <f>task3ForecastsPVandDemand_Run2!M257</f>
        <v>0</v>
      </c>
    </row>
    <row r="245" spans="1:17" x14ac:dyDescent="0.3">
      <c r="A245" t="str">
        <f>TEXT(task3ForecastsPVandDemand_Run2!C258,"YYYY-MM-DD HH:MM:SS")</f>
        <v>2019-12-23 01:30:00</v>
      </c>
      <c r="B245">
        <f>-task3ForecastsPVandDemand_Run2!G258</f>
        <v>0</v>
      </c>
      <c r="C245">
        <f t="shared" si="6"/>
        <v>3</v>
      </c>
      <c r="D245">
        <v>3</v>
      </c>
      <c r="E245" s="83">
        <f t="shared" si="7"/>
        <v>44267.428472222222</v>
      </c>
      <c r="F245">
        <f>task3ForecastsPVandDemand_Run2!B258</f>
        <v>6</v>
      </c>
      <c r="G245">
        <f>task3ForecastsPVandDemand_Run2!A258</f>
        <v>4</v>
      </c>
      <c r="H245">
        <f>task3ForecastsPVandDemand_Run2!D258</f>
        <v>2.2408386011192407</v>
      </c>
      <c r="I245">
        <f>task3ForecastsPVandDemand_Run2!E258</f>
        <v>2.2408386011192407</v>
      </c>
      <c r="J245">
        <f>task3ForecastsPVandDemand_Run2!F258</f>
        <v>0</v>
      </c>
      <c r="K245">
        <f>task3ForecastsPVandDemand_Run2!G258</f>
        <v>0</v>
      </c>
      <c r="L245">
        <f>task3ForecastsPVandDemand_Run2!H258</f>
        <v>0</v>
      </c>
      <c r="M245">
        <f>task3ForecastsPVandDemand_Run2!I258</f>
        <v>0</v>
      </c>
      <c r="N245">
        <f>task3ForecastsPVandDemand_Run2!J258</f>
        <v>0</v>
      </c>
      <c r="O245">
        <f>task3ForecastsPVandDemand_Run2!K258</f>
        <v>0</v>
      </c>
      <c r="P245">
        <f>task3ForecastsPVandDemand_Run2!L258</f>
        <v>0</v>
      </c>
      <c r="Q245">
        <f>task3ForecastsPVandDemand_Run2!M258</f>
        <v>0</v>
      </c>
    </row>
    <row r="246" spans="1:17" x14ac:dyDescent="0.3">
      <c r="A246" t="str">
        <f>TEXT(task3ForecastsPVandDemand_Run2!C259,"YYYY-MM-DD HH:MM:SS")</f>
        <v>2019-12-23 02:00:00</v>
      </c>
      <c r="B246">
        <f>-task3ForecastsPVandDemand_Run2!G259</f>
        <v>0</v>
      </c>
      <c r="C246">
        <f t="shared" si="6"/>
        <v>3</v>
      </c>
      <c r="D246">
        <v>3</v>
      </c>
      <c r="E246" s="83">
        <f t="shared" si="7"/>
        <v>44267.428472222222</v>
      </c>
      <c r="F246">
        <f>task3ForecastsPVandDemand_Run2!B259</f>
        <v>6</v>
      </c>
      <c r="G246">
        <f>task3ForecastsPVandDemand_Run2!A259</f>
        <v>5</v>
      </c>
      <c r="H246">
        <f>task3ForecastsPVandDemand_Run2!D259</f>
        <v>2.1944711528441756</v>
      </c>
      <c r="I246">
        <f>task3ForecastsPVandDemand_Run2!E259</f>
        <v>2.1944711528441756</v>
      </c>
      <c r="J246">
        <f>task3ForecastsPVandDemand_Run2!F259</f>
        <v>0</v>
      </c>
      <c r="K246">
        <f>task3ForecastsPVandDemand_Run2!G259</f>
        <v>0</v>
      </c>
      <c r="L246">
        <f>task3ForecastsPVandDemand_Run2!H259</f>
        <v>0</v>
      </c>
      <c r="M246">
        <f>task3ForecastsPVandDemand_Run2!I259</f>
        <v>0</v>
      </c>
      <c r="N246">
        <f>task3ForecastsPVandDemand_Run2!J259</f>
        <v>0</v>
      </c>
      <c r="O246">
        <f>task3ForecastsPVandDemand_Run2!K259</f>
        <v>0</v>
      </c>
      <c r="P246">
        <f>task3ForecastsPVandDemand_Run2!L259</f>
        <v>0</v>
      </c>
      <c r="Q246">
        <f>task3ForecastsPVandDemand_Run2!M259</f>
        <v>0</v>
      </c>
    </row>
    <row r="247" spans="1:17" x14ac:dyDescent="0.3">
      <c r="A247" t="str">
        <f>TEXT(task3ForecastsPVandDemand_Run2!C260,"YYYY-MM-DD HH:MM:SS")</f>
        <v>2019-12-23 02:30:00</v>
      </c>
      <c r="B247">
        <f>-task3ForecastsPVandDemand_Run2!G260</f>
        <v>0</v>
      </c>
      <c r="C247">
        <f t="shared" si="6"/>
        <v>3</v>
      </c>
      <c r="D247">
        <v>3</v>
      </c>
      <c r="E247" s="83">
        <f t="shared" si="7"/>
        <v>44267.428472222222</v>
      </c>
      <c r="F247">
        <f>task3ForecastsPVandDemand_Run2!B260</f>
        <v>6</v>
      </c>
      <c r="G247">
        <f>task3ForecastsPVandDemand_Run2!A260</f>
        <v>6</v>
      </c>
      <c r="H247">
        <f>task3ForecastsPVandDemand_Run2!D260</f>
        <v>2.147727149311089</v>
      </c>
      <c r="I247">
        <f>task3ForecastsPVandDemand_Run2!E260</f>
        <v>2.147727149311089</v>
      </c>
      <c r="J247">
        <f>task3ForecastsPVandDemand_Run2!F260</f>
        <v>0</v>
      </c>
      <c r="K247">
        <f>task3ForecastsPVandDemand_Run2!G260</f>
        <v>0</v>
      </c>
      <c r="L247">
        <f>task3ForecastsPVandDemand_Run2!H260</f>
        <v>0</v>
      </c>
      <c r="M247">
        <f>task3ForecastsPVandDemand_Run2!I260</f>
        <v>0</v>
      </c>
      <c r="N247">
        <f>task3ForecastsPVandDemand_Run2!J260</f>
        <v>0</v>
      </c>
      <c r="O247">
        <f>task3ForecastsPVandDemand_Run2!K260</f>
        <v>0</v>
      </c>
      <c r="P247">
        <f>task3ForecastsPVandDemand_Run2!L260</f>
        <v>0</v>
      </c>
      <c r="Q247">
        <f>task3ForecastsPVandDemand_Run2!M260</f>
        <v>0</v>
      </c>
    </row>
    <row r="248" spans="1:17" x14ac:dyDescent="0.3">
      <c r="A248" t="str">
        <f>TEXT(task3ForecastsPVandDemand_Run2!C261,"YYYY-MM-DD HH:MM:SS")</f>
        <v>2019-12-23 03:00:00</v>
      </c>
      <c r="B248">
        <f>-task3ForecastsPVandDemand_Run2!G261</f>
        <v>0</v>
      </c>
      <c r="C248">
        <f t="shared" si="6"/>
        <v>3</v>
      </c>
      <c r="D248">
        <v>3</v>
      </c>
      <c r="E248" s="83">
        <f t="shared" si="7"/>
        <v>44267.428472222222</v>
      </c>
      <c r="F248">
        <f>task3ForecastsPVandDemand_Run2!B261</f>
        <v>6</v>
      </c>
      <c r="G248">
        <f>task3ForecastsPVandDemand_Run2!A261</f>
        <v>7</v>
      </c>
      <c r="H248">
        <f>task3ForecastsPVandDemand_Run2!D261</f>
        <v>2.0384335281524968</v>
      </c>
      <c r="I248">
        <f>task3ForecastsPVandDemand_Run2!E261</f>
        <v>2.0384335281524968</v>
      </c>
      <c r="J248">
        <f>task3ForecastsPVandDemand_Run2!F261</f>
        <v>0</v>
      </c>
      <c r="K248">
        <f>task3ForecastsPVandDemand_Run2!G261</f>
        <v>0</v>
      </c>
      <c r="L248">
        <f>task3ForecastsPVandDemand_Run2!H261</f>
        <v>0</v>
      </c>
      <c r="M248">
        <f>task3ForecastsPVandDemand_Run2!I261</f>
        <v>0</v>
      </c>
      <c r="N248">
        <f>task3ForecastsPVandDemand_Run2!J261</f>
        <v>0</v>
      </c>
      <c r="O248">
        <f>task3ForecastsPVandDemand_Run2!K261</f>
        <v>0</v>
      </c>
      <c r="P248">
        <f>task3ForecastsPVandDemand_Run2!L261</f>
        <v>0</v>
      </c>
      <c r="Q248">
        <f>task3ForecastsPVandDemand_Run2!M261</f>
        <v>0</v>
      </c>
    </row>
    <row r="249" spans="1:17" x14ac:dyDescent="0.3">
      <c r="A249" t="str">
        <f>TEXT(task3ForecastsPVandDemand_Run2!C262,"YYYY-MM-DD HH:MM:SS")</f>
        <v>2019-12-23 03:30:00</v>
      </c>
      <c r="B249">
        <f>-task3ForecastsPVandDemand_Run2!G262</f>
        <v>0</v>
      </c>
      <c r="C249">
        <f t="shared" si="6"/>
        <v>3</v>
      </c>
      <c r="D249">
        <v>3</v>
      </c>
      <c r="E249" s="83">
        <f t="shared" si="7"/>
        <v>44267.428472222222</v>
      </c>
      <c r="F249">
        <f>task3ForecastsPVandDemand_Run2!B262</f>
        <v>6</v>
      </c>
      <c r="G249">
        <f>task3ForecastsPVandDemand_Run2!A262</f>
        <v>8</v>
      </c>
      <c r="H249">
        <f>task3ForecastsPVandDemand_Run2!D262</f>
        <v>2.0054312956625657</v>
      </c>
      <c r="I249">
        <f>task3ForecastsPVandDemand_Run2!E262</f>
        <v>2.0054312956625657</v>
      </c>
      <c r="J249">
        <f>task3ForecastsPVandDemand_Run2!F262</f>
        <v>0</v>
      </c>
      <c r="K249">
        <f>task3ForecastsPVandDemand_Run2!G262</f>
        <v>0</v>
      </c>
      <c r="L249">
        <f>task3ForecastsPVandDemand_Run2!H262</f>
        <v>0</v>
      </c>
      <c r="M249">
        <f>task3ForecastsPVandDemand_Run2!I262</f>
        <v>0</v>
      </c>
      <c r="N249">
        <f>task3ForecastsPVandDemand_Run2!J262</f>
        <v>0</v>
      </c>
      <c r="O249">
        <f>task3ForecastsPVandDemand_Run2!K262</f>
        <v>0</v>
      </c>
      <c r="P249">
        <f>task3ForecastsPVandDemand_Run2!L262</f>
        <v>0</v>
      </c>
      <c r="Q249">
        <f>task3ForecastsPVandDemand_Run2!M262</f>
        <v>0</v>
      </c>
    </row>
    <row r="250" spans="1:17" x14ac:dyDescent="0.3">
      <c r="A250" t="str">
        <f>TEXT(task3ForecastsPVandDemand_Run2!C263,"YYYY-MM-DD HH:MM:SS")</f>
        <v>2019-12-23 04:00:00</v>
      </c>
      <c r="B250">
        <f>-task3ForecastsPVandDemand_Run2!G263</f>
        <v>0</v>
      </c>
      <c r="C250">
        <f t="shared" si="6"/>
        <v>3</v>
      </c>
      <c r="D250">
        <v>3</v>
      </c>
      <c r="E250" s="83">
        <f t="shared" si="7"/>
        <v>44267.428472222222</v>
      </c>
      <c r="F250">
        <f>task3ForecastsPVandDemand_Run2!B263</f>
        <v>6</v>
      </c>
      <c r="G250">
        <f>task3ForecastsPVandDemand_Run2!A263</f>
        <v>9</v>
      </c>
      <c r="H250">
        <f>task3ForecastsPVandDemand_Run2!D263</f>
        <v>1.9352672255043977</v>
      </c>
      <c r="I250">
        <f>task3ForecastsPVandDemand_Run2!E263</f>
        <v>1.9352672255043977</v>
      </c>
      <c r="J250">
        <f>task3ForecastsPVandDemand_Run2!F263</f>
        <v>0</v>
      </c>
      <c r="K250">
        <f>task3ForecastsPVandDemand_Run2!G263</f>
        <v>0</v>
      </c>
      <c r="L250">
        <f>task3ForecastsPVandDemand_Run2!H263</f>
        <v>0</v>
      </c>
      <c r="M250">
        <f>task3ForecastsPVandDemand_Run2!I263</f>
        <v>0</v>
      </c>
      <c r="N250">
        <f>task3ForecastsPVandDemand_Run2!J263</f>
        <v>0</v>
      </c>
      <c r="O250">
        <f>task3ForecastsPVandDemand_Run2!K263</f>
        <v>0</v>
      </c>
      <c r="P250">
        <f>task3ForecastsPVandDemand_Run2!L263</f>
        <v>0</v>
      </c>
      <c r="Q250">
        <f>task3ForecastsPVandDemand_Run2!M263</f>
        <v>0</v>
      </c>
    </row>
    <row r="251" spans="1:17" x14ac:dyDescent="0.3">
      <c r="A251" t="str">
        <f>TEXT(task3ForecastsPVandDemand_Run2!C264,"YYYY-MM-DD HH:MM:SS")</f>
        <v>2019-12-23 04:30:00</v>
      </c>
      <c r="B251">
        <f>-task3ForecastsPVandDemand_Run2!G264</f>
        <v>0</v>
      </c>
      <c r="C251">
        <f t="shared" si="6"/>
        <v>3</v>
      </c>
      <c r="D251">
        <v>3</v>
      </c>
      <c r="E251" s="83">
        <f t="shared" si="7"/>
        <v>44267.428472222222</v>
      </c>
      <c r="F251">
        <f>task3ForecastsPVandDemand_Run2!B264</f>
        <v>6</v>
      </c>
      <c r="G251">
        <f>task3ForecastsPVandDemand_Run2!A264</f>
        <v>10</v>
      </c>
      <c r="H251">
        <f>task3ForecastsPVandDemand_Run2!D264</f>
        <v>1.918096604040721</v>
      </c>
      <c r="I251">
        <f>task3ForecastsPVandDemand_Run2!E264</f>
        <v>1.918096604040721</v>
      </c>
      <c r="J251">
        <f>task3ForecastsPVandDemand_Run2!F264</f>
        <v>0</v>
      </c>
      <c r="K251">
        <f>task3ForecastsPVandDemand_Run2!G264</f>
        <v>0</v>
      </c>
      <c r="L251">
        <f>task3ForecastsPVandDemand_Run2!H264</f>
        <v>0</v>
      </c>
      <c r="M251">
        <f>task3ForecastsPVandDemand_Run2!I264</f>
        <v>0</v>
      </c>
      <c r="N251">
        <f>task3ForecastsPVandDemand_Run2!J264</f>
        <v>0</v>
      </c>
      <c r="O251">
        <f>task3ForecastsPVandDemand_Run2!K264</f>
        <v>0</v>
      </c>
      <c r="P251">
        <f>task3ForecastsPVandDemand_Run2!L264</f>
        <v>0</v>
      </c>
      <c r="Q251">
        <f>task3ForecastsPVandDemand_Run2!M264</f>
        <v>0</v>
      </c>
    </row>
    <row r="252" spans="1:17" x14ac:dyDescent="0.3">
      <c r="A252" t="str">
        <f>TEXT(task3ForecastsPVandDemand_Run2!C265,"YYYY-MM-DD HH:MM:SS")</f>
        <v>2019-12-23 05:00:00</v>
      </c>
      <c r="B252">
        <f>-task3ForecastsPVandDemand_Run2!G265</f>
        <v>0</v>
      </c>
      <c r="C252">
        <f t="shared" si="6"/>
        <v>3</v>
      </c>
      <c r="D252">
        <v>3</v>
      </c>
      <c r="E252" s="83">
        <f t="shared" si="7"/>
        <v>44267.428472222222</v>
      </c>
      <c r="F252">
        <f>task3ForecastsPVandDemand_Run2!B265</f>
        <v>6</v>
      </c>
      <c r="G252">
        <f>task3ForecastsPVandDemand_Run2!A265</f>
        <v>11</v>
      </c>
      <c r="H252">
        <f>task3ForecastsPVandDemand_Run2!D265</f>
        <v>2.0357593824409292</v>
      </c>
      <c r="I252">
        <f>task3ForecastsPVandDemand_Run2!E265</f>
        <v>2.0357593824409292</v>
      </c>
      <c r="J252">
        <f>task3ForecastsPVandDemand_Run2!F265</f>
        <v>0</v>
      </c>
      <c r="K252">
        <f>task3ForecastsPVandDemand_Run2!G265</f>
        <v>0</v>
      </c>
      <c r="L252">
        <f>task3ForecastsPVandDemand_Run2!H265</f>
        <v>0</v>
      </c>
      <c r="M252">
        <f>task3ForecastsPVandDemand_Run2!I265</f>
        <v>0</v>
      </c>
      <c r="N252">
        <f>task3ForecastsPVandDemand_Run2!J265</f>
        <v>0</v>
      </c>
      <c r="O252">
        <f>task3ForecastsPVandDemand_Run2!K265</f>
        <v>0</v>
      </c>
      <c r="P252">
        <f>task3ForecastsPVandDemand_Run2!L265</f>
        <v>0</v>
      </c>
      <c r="Q252">
        <f>task3ForecastsPVandDemand_Run2!M265</f>
        <v>0</v>
      </c>
    </row>
    <row r="253" spans="1:17" x14ac:dyDescent="0.3">
      <c r="A253" t="str">
        <f>TEXT(task3ForecastsPVandDemand_Run2!C266,"YYYY-MM-DD HH:MM:SS")</f>
        <v>2019-12-23 05:30:00</v>
      </c>
      <c r="B253">
        <f>-task3ForecastsPVandDemand_Run2!G266</f>
        <v>0</v>
      </c>
      <c r="C253">
        <f t="shared" si="6"/>
        <v>3</v>
      </c>
      <c r="D253">
        <v>3</v>
      </c>
      <c r="E253" s="83">
        <f t="shared" si="7"/>
        <v>44267.428472222222</v>
      </c>
      <c r="F253">
        <f>task3ForecastsPVandDemand_Run2!B266</f>
        <v>6</v>
      </c>
      <c r="G253">
        <f>task3ForecastsPVandDemand_Run2!A266</f>
        <v>12</v>
      </c>
      <c r="H253">
        <f>task3ForecastsPVandDemand_Run2!D266</f>
        <v>2.1312864632311057</v>
      </c>
      <c r="I253">
        <f>task3ForecastsPVandDemand_Run2!E266</f>
        <v>2.1312864632311057</v>
      </c>
      <c r="J253">
        <f>task3ForecastsPVandDemand_Run2!F266</f>
        <v>0</v>
      </c>
      <c r="K253">
        <f>task3ForecastsPVandDemand_Run2!G266</f>
        <v>0</v>
      </c>
      <c r="L253">
        <f>task3ForecastsPVandDemand_Run2!H266</f>
        <v>0</v>
      </c>
      <c r="M253">
        <f>task3ForecastsPVandDemand_Run2!I266</f>
        <v>0</v>
      </c>
      <c r="N253">
        <f>task3ForecastsPVandDemand_Run2!J266</f>
        <v>0</v>
      </c>
      <c r="O253">
        <f>task3ForecastsPVandDemand_Run2!K266</f>
        <v>0</v>
      </c>
      <c r="P253">
        <f>task3ForecastsPVandDemand_Run2!L266</f>
        <v>0</v>
      </c>
      <c r="Q253">
        <f>task3ForecastsPVandDemand_Run2!M266</f>
        <v>0</v>
      </c>
    </row>
    <row r="254" spans="1:17" x14ac:dyDescent="0.3">
      <c r="A254" t="str">
        <f>TEXT(task3ForecastsPVandDemand_Run2!C267,"YYYY-MM-DD HH:MM:SS")</f>
        <v>2019-12-23 06:00:00</v>
      </c>
      <c r="B254">
        <f>-task3ForecastsPVandDemand_Run2!G267</f>
        <v>0</v>
      </c>
      <c r="C254">
        <f t="shared" si="6"/>
        <v>3</v>
      </c>
      <c r="D254">
        <v>3</v>
      </c>
      <c r="E254" s="83">
        <f t="shared" si="7"/>
        <v>44267.428472222222</v>
      </c>
      <c r="F254">
        <f>task3ForecastsPVandDemand_Run2!B267</f>
        <v>6</v>
      </c>
      <c r="G254">
        <f>task3ForecastsPVandDemand_Run2!A267</f>
        <v>13</v>
      </c>
      <c r="H254">
        <f>task3ForecastsPVandDemand_Run2!D267</f>
        <v>2.5853889203272455</v>
      </c>
      <c r="I254">
        <f>task3ForecastsPVandDemand_Run2!E267</f>
        <v>2.5853889203272455</v>
      </c>
      <c r="J254">
        <f>task3ForecastsPVandDemand_Run2!F267</f>
        <v>0</v>
      </c>
      <c r="K254">
        <f>task3ForecastsPVandDemand_Run2!G267</f>
        <v>0</v>
      </c>
      <c r="L254">
        <f>task3ForecastsPVandDemand_Run2!H267</f>
        <v>0</v>
      </c>
      <c r="M254">
        <f>task3ForecastsPVandDemand_Run2!I267</f>
        <v>0</v>
      </c>
      <c r="N254">
        <f>task3ForecastsPVandDemand_Run2!J267</f>
        <v>0</v>
      </c>
      <c r="O254">
        <f>task3ForecastsPVandDemand_Run2!K267</f>
        <v>0</v>
      </c>
      <c r="P254">
        <f>task3ForecastsPVandDemand_Run2!L267</f>
        <v>0</v>
      </c>
      <c r="Q254">
        <f>task3ForecastsPVandDemand_Run2!M267</f>
        <v>0</v>
      </c>
    </row>
    <row r="255" spans="1:17" x14ac:dyDescent="0.3">
      <c r="A255" t="str">
        <f>TEXT(task3ForecastsPVandDemand_Run2!C268,"YYYY-MM-DD HH:MM:SS")</f>
        <v>2019-12-23 06:30:00</v>
      </c>
      <c r="B255">
        <f>-task3ForecastsPVandDemand_Run2!G268</f>
        <v>0</v>
      </c>
      <c r="C255">
        <f t="shared" si="6"/>
        <v>3</v>
      </c>
      <c r="D255">
        <v>3</v>
      </c>
      <c r="E255" s="83">
        <f t="shared" si="7"/>
        <v>44267.428472222222</v>
      </c>
      <c r="F255">
        <f>task3ForecastsPVandDemand_Run2!B268</f>
        <v>6</v>
      </c>
      <c r="G255">
        <f>task3ForecastsPVandDemand_Run2!A268</f>
        <v>14</v>
      </c>
      <c r="H255">
        <f>task3ForecastsPVandDemand_Run2!D268</f>
        <v>2.9139158010292023</v>
      </c>
      <c r="I255">
        <f>task3ForecastsPVandDemand_Run2!E268</f>
        <v>2.9139158010292023</v>
      </c>
      <c r="J255">
        <f>task3ForecastsPVandDemand_Run2!F268</f>
        <v>0</v>
      </c>
      <c r="K255">
        <f>task3ForecastsPVandDemand_Run2!G268</f>
        <v>0</v>
      </c>
      <c r="L255">
        <f>task3ForecastsPVandDemand_Run2!H268</f>
        <v>0</v>
      </c>
      <c r="M255">
        <f>task3ForecastsPVandDemand_Run2!I268</f>
        <v>0</v>
      </c>
      <c r="N255">
        <f>task3ForecastsPVandDemand_Run2!J268</f>
        <v>0</v>
      </c>
      <c r="O255">
        <f>task3ForecastsPVandDemand_Run2!K268</f>
        <v>0</v>
      </c>
      <c r="P255">
        <f>task3ForecastsPVandDemand_Run2!L268</f>
        <v>0</v>
      </c>
      <c r="Q255">
        <f>task3ForecastsPVandDemand_Run2!M268</f>
        <v>0</v>
      </c>
    </row>
    <row r="256" spans="1:17" x14ac:dyDescent="0.3">
      <c r="A256" t="str">
        <f>TEXT(task3ForecastsPVandDemand_Run2!C269,"YYYY-MM-DD HH:MM:SS")</f>
        <v>2019-12-23 07:00:00</v>
      </c>
      <c r="B256">
        <f>-task3ForecastsPVandDemand_Run2!G269</f>
        <v>0</v>
      </c>
      <c r="C256">
        <f t="shared" si="6"/>
        <v>3</v>
      </c>
      <c r="D256">
        <v>3</v>
      </c>
      <c r="E256" s="83">
        <f t="shared" si="7"/>
        <v>44267.428472222222</v>
      </c>
      <c r="F256">
        <f>task3ForecastsPVandDemand_Run2!B269</f>
        <v>6</v>
      </c>
      <c r="G256">
        <f>task3ForecastsPVandDemand_Run2!A269</f>
        <v>15</v>
      </c>
      <c r="H256">
        <f>task3ForecastsPVandDemand_Run2!D269</f>
        <v>3.2412085586489443</v>
      </c>
      <c r="I256">
        <f>task3ForecastsPVandDemand_Run2!E269</f>
        <v>3.2412085586489443</v>
      </c>
      <c r="J256">
        <f>task3ForecastsPVandDemand_Run2!F269</f>
        <v>0</v>
      </c>
      <c r="K256">
        <f>task3ForecastsPVandDemand_Run2!G269</f>
        <v>0</v>
      </c>
      <c r="L256">
        <f>task3ForecastsPVandDemand_Run2!H269</f>
        <v>0</v>
      </c>
      <c r="M256">
        <f>task3ForecastsPVandDemand_Run2!I269</f>
        <v>0</v>
      </c>
      <c r="N256">
        <f>task3ForecastsPVandDemand_Run2!J269</f>
        <v>0</v>
      </c>
      <c r="O256">
        <f>task3ForecastsPVandDemand_Run2!K269</f>
        <v>0</v>
      </c>
      <c r="P256">
        <f>task3ForecastsPVandDemand_Run2!L269</f>
        <v>0</v>
      </c>
      <c r="Q256">
        <f>task3ForecastsPVandDemand_Run2!M269</f>
        <v>0</v>
      </c>
    </row>
    <row r="257" spans="1:17" x14ac:dyDescent="0.3">
      <c r="A257" t="str">
        <f>TEXT(task3ForecastsPVandDemand_Run2!C270,"YYYY-MM-DD HH:MM:SS")</f>
        <v>2019-12-23 07:30:00</v>
      </c>
      <c r="B257">
        <f>-task3ForecastsPVandDemand_Run2!G270</f>
        <v>-5.150540471076966E-3</v>
      </c>
      <c r="C257">
        <f t="shared" si="6"/>
        <v>3</v>
      </c>
      <c r="D257">
        <v>3</v>
      </c>
      <c r="E257" s="83">
        <f t="shared" si="7"/>
        <v>44267.428472222222</v>
      </c>
      <c r="F257">
        <f>task3ForecastsPVandDemand_Run2!B270</f>
        <v>6</v>
      </c>
      <c r="G257">
        <f>task3ForecastsPVandDemand_Run2!A270</f>
        <v>16</v>
      </c>
      <c r="H257">
        <f>task3ForecastsPVandDemand_Run2!D270</f>
        <v>3.5254983089171015</v>
      </c>
      <c r="I257">
        <f>task3ForecastsPVandDemand_Run2!E270</f>
        <v>3.5306488493881782</v>
      </c>
      <c r="J257">
        <f>task3ForecastsPVandDemand_Run2!F270</f>
        <v>3.2393336296081543E-3</v>
      </c>
      <c r="K257">
        <f>task3ForecastsPVandDemand_Run2!G270</f>
        <v>5.150540471076966E-3</v>
      </c>
      <c r="L257">
        <f>task3ForecastsPVandDemand_Run2!H270</f>
        <v>2.575270235538483E-3</v>
      </c>
      <c r="M257">
        <f>task3ForecastsPVandDemand_Run2!I270</f>
        <v>0</v>
      </c>
      <c r="N257">
        <f>task3ForecastsPVandDemand_Run2!J270</f>
        <v>-5.150540471076966E-3</v>
      </c>
      <c r="O257">
        <f>task3ForecastsPVandDemand_Run2!K270</f>
        <v>0</v>
      </c>
      <c r="P257">
        <f>task3ForecastsPVandDemand_Run2!L270</f>
        <v>-5.150540471076966E-3</v>
      </c>
      <c r="Q257">
        <f>task3ForecastsPVandDemand_Run2!M270</f>
        <v>0</v>
      </c>
    </row>
    <row r="258" spans="1:17" x14ac:dyDescent="0.3">
      <c r="A258" t="str">
        <f>TEXT(task3ForecastsPVandDemand_Run2!C271,"YYYY-MM-DD HH:MM:SS")</f>
        <v>2019-12-23 08:00:00</v>
      </c>
      <c r="B258">
        <f>-task3ForecastsPVandDemand_Run2!G271</f>
        <v>-1.0805255319511892E-2</v>
      </c>
      <c r="C258">
        <f t="shared" si="6"/>
        <v>3</v>
      </c>
      <c r="D258">
        <v>3</v>
      </c>
      <c r="E258" s="83">
        <f t="shared" si="7"/>
        <v>44267.428472222222</v>
      </c>
      <c r="F258">
        <f>task3ForecastsPVandDemand_Run2!B271</f>
        <v>6</v>
      </c>
      <c r="G258">
        <f>task3ForecastsPVandDemand_Run2!A271</f>
        <v>17</v>
      </c>
      <c r="H258">
        <f>task3ForecastsPVandDemand_Run2!D271</f>
        <v>3.6822175408955671</v>
      </c>
      <c r="I258">
        <f>task3ForecastsPVandDemand_Run2!E271</f>
        <v>3.6930227962150788</v>
      </c>
      <c r="J258">
        <f>task3ForecastsPVandDemand_Run2!F271</f>
        <v>6.795758062586095E-3</v>
      </c>
      <c r="K258">
        <f>task3ForecastsPVandDemand_Run2!G271</f>
        <v>1.0805255319511892E-2</v>
      </c>
      <c r="L258">
        <f>task3ForecastsPVandDemand_Run2!H271</f>
        <v>7.97789789529443E-3</v>
      </c>
      <c r="M258">
        <f>task3ForecastsPVandDemand_Run2!I271</f>
        <v>0</v>
      </c>
      <c r="N258">
        <f>task3ForecastsPVandDemand_Run2!J271</f>
        <v>-1.0805255319511892E-2</v>
      </c>
      <c r="O258">
        <f>task3ForecastsPVandDemand_Run2!K271</f>
        <v>0</v>
      </c>
      <c r="P258">
        <f>task3ForecastsPVandDemand_Run2!L271</f>
        <v>-1.0805255319511892E-2</v>
      </c>
      <c r="Q258">
        <f>task3ForecastsPVandDemand_Run2!M271</f>
        <v>0</v>
      </c>
    </row>
    <row r="259" spans="1:17" x14ac:dyDescent="0.3">
      <c r="A259" t="str">
        <f>TEXT(task3ForecastsPVandDemand_Run2!C272,"YYYY-MM-DD HH:MM:SS")</f>
        <v>2019-12-23 08:30:00</v>
      </c>
      <c r="B259">
        <f>-task3ForecastsPVandDemand_Run2!G272</f>
        <v>-8.5017372071743022E-2</v>
      </c>
      <c r="C259">
        <f t="shared" si="6"/>
        <v>3</v>
      </c>
      <c r="D259">
        <v>3</v>
      </c>
      <c r="E259" s="83">
        <f t="shared" si="7"/>
        <v>44267.428472222222</v>
      </c>
      <c r="F259">
        <f>task3ForecastsPVandDemand_Run2!B272</f>
        <v>6</v>
      </c>
      <c r="G259">
        <f>task3ForecastsPVandDemand_Run2!A272</f>
        <v>18</v>
      </c>
      <c r="H259">
        <f>task3ForecastsPVandDemand_Run2!D272</f>
        <v>3.8054441134013448</v>
      </c>
      <c r="I259">
        <f>task3ForecastsPVandDemand_Run2!E272</f>
        <v>3.8904614854730877</v>
      </c>
      <c r="J259">
        <f>task3ForecastsPVandDemand_Run2!F272</f>
        <v>5.3470045328140259E-2</v>
      </c>
      <c r="K259">
        <f>task3ForecastsPVandDemand_Run2!G272</f>
        <v>8.5017372071743022E-2</v>
      </c>
      <c r="L259">
        <f>task3ForecastsPVandDemand_Run2!H272</f>
        <v>5.0486583931165938E-2</v>
      </c>
      <c r="M259">
        <f>task3ForecastsPVandDemand_Run2!I272</f>
        <v>0</v>
      </c>
      <c r="N259">
        <f>task3ForecastsPVandDemand_Run2!J272</f>
        <v>-8.5017372071743022E-2</v>
      </c>
      <c r="O259">
        <f>task3ForecastsPVandDemand_Run2!K272</f>
        <v>0</v>
      </c>
      <c r="P259">
        <f>task3ForecastsPVandDemand_Run2!L272</f>
        <v>-8.5017372071743022E-2</v>
      </c>
      <c r="Q259">
        <f>task3ForecastsPVandDemand_Run2!M272</f>
        <v>0</v>
      </c>
    </row>
    <row r="260" spans="1:17" x14ac:dyDescent="0.3">
      <c r="A260" t="str">
        <f>TEXT(task3ForecastsPVandDemand_Run2!C273,"YYYY-MM-DD HH:MM:SS")</f>
        <v>2019-12-23 09:00:00</v>
      </c>
      <c r="B260">
        <f>-task3ForecastsPVandDemand_Run2!G273</f>
        <v>-0.3198895244515349</v>
      </c>
      <c r="C260">
        <f t="shared" ref="C260:C323" si="8">C259</f>
        <v>3</v>
      </c>
      <c r="D260">
        <v>3</v>
      </c>
      <c r="E260" s="83">
        <f t="shared" ref="E260:E323" si="9">E259</f>
        <v>44267.428472222222</v>
      </c>
      <c r="F260">
        <f>task3ForecastsPVandDemand_Run2!B273</f>
        <v>6</v>
      </c>
      <c r="G260">
        <f>task3ForecastsPVandDemand_Run2!A273</f>
        <v>19</v>
      </c>
      <c r="H260">
        <f>task3ForecastsPVandDemand_Run2!D273</f>
        <v>3.9429400224439135</v>
      </c>
      <c r="I260">
        <f>task3ForecastsPVandDemand_Run2!E273</f>
        <v>4.262829546895448</v>
      </c>
      <c r="J260">
        <f>task3ForecastsPVandDemand_Run2!F273</f>
        <v>0.20118838015819804</v>
      </c>
      <c r="K260">
        <f>task3ForecastsPVandDemand_Run2!G273</f>
        <v>0.3198895244515349</v>
      </c>
      <c r="L260">
        <f>task3ForecastsPVandDemand_Run2!H273</f>
        <v>0.21043134615693337</v>
      </c>
      <c r="M260">
        <f>task3ForecastsPVandDemand_Run2!I273</f>
        <v>0</v>
      </c>
      <c r="N260">
        <f>task3ForecastsPVandDemand_Run2!J273</f>
        <v>-0.3198895244515349</v>
      </c>
      <c r="O260">
        <f>task3ForecastsPVandDemand_Run2!K273</f>
        <v>0</v>
      </c>
      <c r="P260">
        <f>task3ForecastsPVandDemand_Run2!L273</f>
        <v>-0.3198895244515349</v>
      </c>
      <c r="Q260">
        <f>task3ForecastsPVandDemand_Run2!M273</f>
        <v>0</v>
      </c>
    </row>
    <row r="261" spans="1:17" x14ac:dyDescent="0.3">
      <c r="A261" t="str">
        <f>TEXT(task3ForecastsPVandDemand_Run2!C274,"YYYY-MM-DD HH:MM:SS")</f>
        <v>2019-12-23 09:30:00</v>
      </c>
      <c r="B261">
        <f>-task3ForecastsPVandDemand_Run2!G274</f>
        <v>-0.59526630620002297</v>
      </c>
      <c r="C261">
        <f t="shared" si="8"/>
        <v>3</v>
      </c>
      <c r="D261">
        <v>3</v>
      </c>
      <c r="E261" s="83">
        <f t="shared" si="9"/>
        <v>44267.428472222222</v>
      </c>
      <c r="F261">
        <f>task3ForecastsPVandDemand_Run2!B274</f>
        <v>6</v>
      </c>
      <c r="G261">
        <f>task3ForecastsPVandDemand_Run2!A274</f>
        <v>20</v>
      </c>
      <c r="H261">
        <f>task3ForecastsPVandDemand_Run2!D274</f>
        <v>3.9761232509047333</v>
      </c>
      <c r="I261">
        <f>task3ForecastsPVandDemand_Run2!E274</f>
        <v>4.571389557104756</v>
      </c>
      <c r="J261">
        <f>task3ForecastsPVandDemand_Run2!F274</f>
        <v>0.37438132465410245</v>
      </c>
      <c r="K261">
        <f>task3ForecastsPVandDemand_Run2!G274</f>
        <v>0.59526630620002297</v>
      </c>
      <c r="L261">
        <f>task3ForecastsPVandDemand_Run2!H274</f>
        <v>0.50806449925694486</v>
      </c>
      <c r="M261">
        <f>task3ForecastsPVandDemand_Run2!I274</f>
        <v>0</v>
      </c>
      <c r="N261">
        <f>task3ForecastsPVandDemand_Run2!J274</f>
        <v>-0.59526630620002297</v>
      </c>
      <c r="O261">
        <f>task3ForecastsPVandDemand_Run2!K274</f>
        <v>0</v>
      </c>
      <c r="P261">
        <f>task3ForecastsPVandDemand_Run2!L274</f>
        <v>-0.59526630620002297</v>
      </c>
      <c r="Q261">
        <f>task3ForecastsPVandDemand_Run2!M274</f>
        <v>0</v>
      </c>
    </row>
    <row r="262" spans="1:17" x14ac:dyDescent="0.3">
      <c r="A262" t="str">
        <f>TEXT(task3ForecastsPVandDemand_Run2!C275,"YYYY-MM-DD HH:MM:SS")</f>
        <v>2019-12-23 10:00:00</v>
      </c>
      <c r="B262">
        <f>-task3ForecastsPVandDemand_Run2!G275</f>
        <v>-1.0663215087553852</v>
      </c>
      <c r="C262">
        <f t="shared" si="8"/>
        <v>3</v>
      </c>
      <c r="D262">
        <v>3</v>
      </c>
      <c r="E262" s="83">
        <f t="shared" si="9"/>
        <v>44267.428472222222</v>
      </c>
      <c r="F262">
        <f>task3ForecastsPVandDemand_Run2!B275</f>
        <v>6</v>
      </c>
      <c r="G262">
        <f>task3ForecastsPVandDemand_Run2!A275</f>
        <v>21</v>
      </c>
      <c r="H262">
        <f>task3ForecastsPVandDemand_Run2!D275</f>
        <v>3.9234678269155983</v>
      </c>
      <c r="I262">
        <f>task3ForecastsPVandDemand_Run2!E275</f>
        <v>4.9897893356709835</v>
      </c>
      <c r="J262">
        <f>task3ForecastsPVandDemand_Run2!F275</f>
        <v>0.6706424583367202</v>
      </c>
      <c r="K262">
        <f>task3ForecastsPVandDemand_Run2!G275</f>
        <v>1.0663215087553852</v>
      </c>
      <c r="L262">
        <f>task3ForecastsPVandDemand_Run2!H275</f>
        <v>1.0412252536346376</v>
      </c>
      <c r="M262">
        <f>task3ForecastsPVandDemand_Run2!I275</f>
        <v>0</v>
      </c>
      <c r="N262">
        <f>task3ForecastsPVandDemand_Run2!J275</f>
        <v>-1.0663215087553852</v>
      </c>
      <c r="O262">
        <f>task3ForecastsPVandDemand_Run2!K275</f>
        <v>0</v>
      </c>
      <c r="P262">
        <f>task3ForecastsPVandDemand_Run2!L275</f>
        <v>-1.0663215087553852</v>
      </c>
      <c r="Q262">
        <f>task3ForecastsPVandDemand_Run2!M275</f>
        <v>0</v>
      </c>
    </row>
    <row r="263" spans="1:17" x14ac:dyDescent="0.3">
      <c r="A263" t="str">
        <f>TEXT(task3ForecastsPVandDemand_Run2!C276,"YYYY-MM-DD HH:MM:SS")</f>
        <v>2019-12-23 10:30:00</v>
      </c>
      <c r="B263">
        <f>-task3ForecastsPVandDemand_Run2!G276</f>
        <v>-1.3331350493431091</v>
      </c>
      <c r="C263">
        <f t="shared" si="8"/>
        <v>3</v>
      </c>
      <c r="D263">
        <v>3</v>
      </c>
      <c r="E263" s="83">
        <f t="shared" si="9"/>
        <v>44267.428472222222</v>
      </c>
      <c r="F263">
        <f>task3ForecastsPVandDemand_Run2!B276</f>
        <v>6</v>
      </c>
      <c r="G263">
        <f>task3ForecastsPVandDemand_Run2!A276</f>
        <v>22</v>
      </c>
      <c r="H263">
        <f>task3ForecastsPVandDemand_Run2!D276</f>
        <v>3.8830584883813049</v>
      </c>
      <c r="I263">
        <f>task3ForecastsPVandDemand_Run2!E276</f>
        <v>5.216193537724414</v>
      </c>
      <c r="J263">
        <f>task3ForecastsPVandDemand_Run2!F276</f>
        <v>0.83844971656799316</v>
      </c>
      <c r="K263">
        <f>task3ForecastsPVandDemand_Run2!G276</f>
        <v>1.3331350493431091</v>
      </c>
      <c r="L263">
        <f>task3ForecastsPVandDemand_Run2!H276</f>
        <v>1.7077927783061921</v>
      </c>
      <c r="M263">
        <f>task3ForecastsPVandDemand_Run2!I276</f>
        <v>0</v>
      </c>
      <c r="N263">
        <f>task3ForecastsPVandDemand_Run2!J276</f>
        <v>-1.3331350493431091</v>
      </c>
      <c r="O263">
        <f>task3ForecastsPVandDemand_Run2!K276</f>
        <v>0</v>
      </c>
      <c r="P263">
        <f>task3ForecastsPVandDemand_Run2!L276</f>
        <v>-1.3331350493431091</v>
      </c>
      <c r="Q263">
        <f>task3ForecastsPVandDemand_Run2!M276</f>
        <v>0</v>
      </c>
    </row>
    <row r="264" spans="1:17" x14ac:dyDescent="0.3">
      <c r="A264" t="str">
        <f>TEXT(task3ForecastsPVandDemand_Run2!C277,"YYYY-MM-DD HH:MM:SS")</f>
        <v>2019-12-23 11:00:00</v>
      </c>
      <c r="B264">
        <f>-task3ForecastsPVandDemand_Run2!G277</f>
        <v>-1.4606292879581453</v>
      </c>
      <c r="C264">
        <f t="shared" si="8"/>
        <v>3</v>
      </c>
      <c r="D264">
        <v>3</v>
      </c>
      <c r="E264" s="83">
        <f t="shared" si="9"/>
        <v>44267.428472222222</v>
      </c>
      <c r="F264">
        <f>task3ForecastsPVandDemand_Run2!B277</f>
        <v>6</v>
      </c>
      <c r="G264">
        <f>task3ForecastsPVandDemand_Run2!A277</f>
        <v>23</v>
      </c>
      <c r="H264">
        <f>task3ForecastsPVandDemand_Run2!D277</f>
        <v>3.8054205426607353</v>
      </c>
      <c r="I264">
        <f>task3ForecastsPVandDemand_Run2!E277</f>
        <v>5.266049830618881</v>
      </c>
      <c r="J264">
        <f>task3ForecastsPVandDemand_Run2!F277</f>
        <v>0.91863477230072021</v>
      </c>
      <c r="K264">
        <f>task3ForecastsPVandDemand_Run2!G277</f>
        <v>1.4606292879581453</v>
      </c>
      <c r="L264">
        <f>task3ForecastsPVandDemand_Run2!H277</f>
        <v>2.438107422285265</v>
      </c>
      <c r="M264">
        <f>task3ForecastsPVandDemand_Run2!I277</f>
        <v>0</v>
      </c>
      <c r="N264">
        <f>task3ForecastsPVandDemand_Run2!J277</f>
        <v>-1.4606292879581453</v>
      </c>
      <c r="O264">
        <f>task3ForecastsPVandDemand_Run2!K277</f>
        <v>0</v>
      </c>
      <c r="P264">
        <f>task3ForecastsPVandDemand_Run2!L277</f>
        <v>-1.4606292879581453</v>
      </c>
      <c r="Q264">
        <f>task3ForecastsPVandDemand_Run2!M277</f>
        <v>0</v>
      </c>
    </row>
    <row r="265" spans="1:17" x14ac:dyDescent="0.3">
      <c r="A265" t="str">
        <f>TEXT(task3ForecastsPVandDemand_Run2!C278,"YYYY-MM-DD HH:MM:SS")</f>
        <v>2019-12-23 11:30:00</v>
      </c>
      <c r="B265">
        <f>-task3ForecastsPVandDemand_Run2!G278</f>
        <v>-1.335709229707718</v>
      </c>
      <c r="C265">
        <f t="shared" si="8"/>
        <v>3</v>
      </c>
      <c r="D265">
        <v>3</v>
      </c>
      <c r="E265" s="83">
        <f t="shared" si="9"/>
        <v>44267.428472222222</v>
      </c>
      <c r="F265">
        <f>task3ForecastsPVandDemand_Run2!B278</f>
        <v>6</v>
      </c>
      <c r="G265">
        <f>task3ForecastsPVandDemand_Run2!A278</f>
        <v>24</v>
      </c>
      <c r="H265">
        <f>task3ForecastsPVandDemand_Run2!D278</f>
        <v>3.7906028310364612</v>
      </c>
      <c r="I265">
        <f>task3ForecastsPVandDemand_Run2!E278</f>
        <v>5.126312060744179</v>
      </c>
      <c r="J265">
        <f>task3ForecastsPVandDemand_Run2!F278</f>
        <v>0.84006869792938232</v>
      </c>
      <c r="K265">
        <f>task3ForecastsPVandDemand_Run2!G278</f>
        <v>1.335709229707718</v>
      </c>
      <c r="L265">
        <f>task3ForecastsPVandDemand_Run2!H278</f>
        <v>3.1059620371391241</v>
      </c>
      <c r="M265">
        <f>task3ForecastsPVandDemand_Run2!I278</f>
        <v>0</v>
      </c>
      <c r="N265">
        <f>task3ForecastsPVandDemand_Run2!J278</f>
        <v>-1.335709229707718</v>
      </c>
      <c r="O265">
        <f>task3ForecastsPVandDemand_Run2!K278</f>
        <v>0</v>
      </c>
      <c r="P265">
        <f>task3ForecastsPVandDemand_Run2!L278</f>
        <v>-1.335709229707718</v>
      </c>
      <c r="Q265">
        <f>task3ForecastsPVandDemand_Run2!M278</f>
        <v>0</v>
      </c>
    </row>
    <row r="266" spans="1:17" x14ac:dyDescent="0.3">
      <c r="A266" t="str">
        <f>TEXT(task3ForecastsPVandDemand_Run2!C279,"YYYY-MM-DD HH:MM:SS")</f>
        <v>2019-12-23 12:00:00</v>
      </c>
      <c r="B266">
        <f>-task3ForecastsPVandDemand_Run2!G279</f>
        <v>-1.2913058030605318</v>
      </c>
      <c r="C266">
        <f t="shared" si="8"/>
        <v>3</v>
      </c>
      <c r="D266">
        <v>3</v>
      </c>
      <c r="E266" s="83">
        <f t="shared" si="9"/>
        <v>44267.428472222222</v>
      </c>
      <c r="F266">
        <f>task3ForecastsPVandDemand_Run2!B279</f>
        <v>6</v>
      </c>
      <c r="G266">
        <f>task3ForecastsPVandDemand_Run2!A279</f>
        <v>25</v>
      </c>
      <c r="H266">
        <f>task3ForecastsPVandDemand_Run2!D279</f>
        <v>3.884957775041642</v>
      </c>
      <c r="I266">
        <f>task3ForecastsPVandDemand_Run2!E279</f>
        <v>5.1762635781021737</v>
      </c>
      <c r="J266">
        <f>task3ForecastsPVandDemand_Run2!F279</f>
        <v>0.812142014503479</v>
      </c>
      <c r="K266">
        <f>task3ForecastsPVandDemand_Run2!G279</f>
        <v>1.2913058030605318</v>
      </c>
      <c r="L266">
        <f>task3ForecastsPVandDemand_Run2!H279</f>
        <v>3.7516149386693902</v>
      </c>
      <c r="M266">
        <f>task3ForecastsPVandDemand_Run2!I279</f>
        <v>0</v>
      </c>
      <c r="N266">
        <f>task3ForecastsPVandDemand_Run2!J279</f>
        <v>-1.2913058030605318</v>
      </c>
      <c r="O266">
        <f>task3ForecastsPVandDemand_Run2!K279</f>
        <v>0</v>
      </c>
      <c r="P266">
        <f>task3ForecastsPVandDemand_Run2!L279</f>
        <v>-1.2913058030605318</v>
      </c>
      <c r="Q266">
        <f>task3ForecastsPVandDemand_Run2!M279</f>
        <v>0</v>
      </c>
    </row>
    <row r="267" spans="1:17" x14ac:dyDescent="0.3">
      <c r="A267" t="str">
        <f>TEXT(task3ForecastsPVandDemand_Run2!C280,"YYYY-MM-DD HH:MM:SS")</f>
        <v>2019-12-23 12:30:00</v>
      </c>
      <c r="B267">
        <f>-task3ForecastsPVandDemand_Run2!G280</f>
        <v>-1.18432236354883</v>
      </c>
      <c r="C267">
        <f t="shared" si="8"/>
        <v>3</v>
      </c>
      <c r="D267">
        <v>3</v>
      </c>
      <c r="E267" s="83">
        <f t="shared" si="9"/>
        <v>44267.428472222222</v>
      </c>
      <c r="F267">
        <f>task3ForecastsPVandDemand_Run2!B280</f>
        <v>6</v>
      </c>
      <c r="G267">
        <f>task3ForecastsPVandDemand_Run2!A280</f>
        <v>26</v>
      </c>
      <c r="H267">
        <f>task3ForecastsPVandDemand_Run2!D280</f>
        <v>3.8361907386651048</v>
      </c>
      <c r="I267">
        <f>task3ForecastsPVandDemand_Run2!E280</f>
        <v>5.0205131022139344</v>
      </c>
      <c r="J267">
        <f>task3ForecastsPVandDemand_Run2!F280</f>
        <v>0.74485683242064782</v>
      </c>
      <c r="K267">
        <f>task3ForecastsPVandDemand_Run2!G280</f>
        <v>1.18432236354883</v>
      </c>
      <c r="L267">
        <f>task3ForecastsPVandDemand_Run2!H280</f>
        <v>4.3437761204438052</v>
      </c>
      <c r="M267">
        <f>task3ForecastsPVandDemand_Run2!I280</f>
        <v>0</v>
      </c>
      <c r="N267">
        <f>task3ForecastsPVandDemand_Run2!J280</f>
        <v>-1.18432236354883</v>
      </c>
      <c r="O267">
        <f>task3ForecastsPVandDemand_Run2!K280</f>
        <v>0</v>
      </c>
      <c r="P267">
        <f>task3ForecastsPVandDemand_Run2!L280</f>
        <v>-1.18432236354883</v>
      </c>
      <c r="Q267">
        <f>task3ForecastsPVandDemand_Run2!M280</f>
        <v>0</v>
      </c>
    </row>
    <row r="268" spans="1:17" x14ac:dyDescent="0.3">
      <c r="A268" t="str">
        <f>TEXT(task3ForecastsPVandDemand_Run2!C281,"YYYY-MM-DD HH:MM:SS")</f>
        <v>2019-12-23 13:00:00</v>
      </c>
      <c r="B268">
        <f>-task3ForecastsPVandDemand_Run2!G281</f>
        <v>-0.96351205229759218</v>
      </c>
      <c r="C268">
        <f t="shared" si="8"/>
        <v>3</v>
      </c>
      <c r="D268">
        <v>3</v>
      </c>
      <c r="E268" s="83">
        <f t="shared" si="9"/>
        <v>44267.428472222222</v>
      </c>
      <c r="F268">
        <f>task3ForecastsPVandDemand_Run2!B281</f>
        <v>6</v>
      </c>
      <c r="G268">
        <f>task3ForecastsPVandDemand_Run2!A281</f>
        <v>27</v>
      </c>
      <c r="H268">
        <f>task3ForecastsPVandDemand_Run2!D281</f>
        <v>3.8627158053157786</v>
      </c>
      <c r="I268">
        <f>task3ForecastsPVandDemand_Run2!E281</f>
        <v>4.8262278576133708</v>
      </c>
      <c r="J268">
        <f>task3ForecastsPVandDemand_Run2!F281</f>
        <v>0.60598242282867432</v>
      </c>
      <c r="K268">
        <f>task3ForecastsPVandDemand_Run2!G281</f>
        <v>0.96351205229759218</v>
      </c>
      <c r="L268">
        <f>task3ForecastsPVandDemand_Run2!H281</f>
        <v>4.8255321465926011</v>
      </c>
      <c r="M268">
        <f>task3ForecastsPVandDemand_Run2!I281</f>
        <v>0</v>
      </c>
      <c r="N268">
        <f>task3ForecastsPVandDemand_Run2!J281</f>
        <v>-0.96351205229759218</v>
      </c>
      <c r="O268">
        <f>task3ForecastsPVandDemand_Run2!K281</f>
        <v>0</v>
      </c>
      <c r="P268">
        <f>task3ForecastsPVandDemand_Run2!L281</f>
        <v>-0.96351205229759218</v>
      </c>
      <c r="Q268">
        <f>task3ForecastsPVandDemand_Run2!M281</f>
        <v>0</v>
      </c>
    </row>
    <row r="269" spans="1:17" x14ac:dyDescent="0.3">
      <c r="A269" t="str">
        <f>TEXT(task3ForecastsPVandDemand_Run2!C282,"YYYY-MM-DD HH:MM:SS")</f>
        <v>2019-12-23 13:30:00</v>
      </c>
      <c r="B269">
        <f>-task3ForecastsPVandDemand_Run2!G282</f>
        <v>-0.91140691503531412</v>
      </c>
      <c r="C269">
        <f t="shared" si="8"/>
        <v>3</v>
      </c>
      <c r="D269">
        <v>3</v>
      </c>
      <c r="E269" s="83">
        <f t="shared" si="9"/>
        <v>44267.428472222222</v>
      </c>
      <c r="F269">
        <f>task3ForecastsPVandDemand_Run2!B282</f>
        <v>6</v>
      </c>
      <c r="G269">
        <f>task3ForecastsPVandDemand_Run2!A282</f>
        <v>28</v>
      </c>
      <c r="H269">
        <f>task3ForecastsPVandDemand_Run2!D282</f>
        <v>3.8132492618080351</v>
      </c>
      <c r="I269">
        <f>task3ForecastsPVandDemand_Run2!E282</f>
        <v>4.7246561768433493</v>
      </c>
      <c r="J269">
        <f>task3ForecastsPVandDemand_Run2!F282</f>
        <v>0.57321189624862523</v>
      </c>
      <c r="K269">
        <f>task3ForecastsPVandDemand_Run2!G282</f>
        <v>0.91140691503531412</v>
      </c>
      <c r="L269">
        <f>task3ForecastsPVandDemand_Run2!H282</f>
        <v>5.2812356041102584</v>
      </c>
      <c r="M269">
        <f>task3ForecastsPVandDemand_Run2!I282</f>
        <v>0</v>
      </c>
      <c r="N269">
        <f>task3ForecastsPVandDemand_Run2!J282</f>
        <v>-0.91140691503531412</v>
      </c>
      <c r="O269">
        <f>task3ForecastsPVandDemand_Run2!K282</f>
        <v>0</v>
      </c>
      <c r="P269">
        <f>task3ForecastsPVandDemand_Run2!L282</f>
        <v>-0.91140691503531412</v>
      </c>
      <c r="Q269">
        <f>task3ForecastsPVandDemand_Run2!M282</f>
        <v>0</v>
      </c>
    </row>
    <row r="270" spans="1:17" x14ac:dyDescent="0.3">
      <c r="A270" t="str">
        <f>TEXT(task3ForecastsPVandDemand_Run2!C283,"YYYY-MM-DD HH:MM:SS")</f>
        <v>2019-12-23 14:00:00</v>
      </c>
      <c r="B270">
        <f>-task3ForecastsPVandDemand_Run2!G283</f>
        <v>-0.79528308212757115</v>
      </c>
      <c r="C270">
        <f t="shared" si="8"/>
        <v>3</v>
      </c>
      <c r="D270">
        <v>3</v>
      </c>
      <c r="E270" s="83">
        <f t="shared" si="9"/>
        <v>44267.428472222222</v>
      </c>
      <c r="F270">
        <f>task3ForecastsPVandDemand_Run2!B283</f>
        <v>6</v>
      </c>
      <c r="G270">
        <f>task3ForecastsPVandDemand_Run2!A283</f>
        <v>29</v>
      </c>
      <c r="H270">
        <f>task3ForecastsPVandDemand_Run2!D283</f>
        <v>3.7055895368808689</v>
      </c>
      <c r="I270">
        <f>task3ForecastsPVandDemand_Run2!E283</f>
        <v>4.5008726190084403</v>
      </c>
      <c r="J270">
        <f>task3ForecastsPVandDemand_Run2!F283</f>
        <v>0.50017803907394409</v>
      </c>
      <c r="K270">
        <f>task3ForecastsPVandDemand_Run2!G283</f>
        <v>0.79528308212757115</v>
      </c>
      <c r="L270">
        <f>task3ForecastsPVandDemand_Run2!H283</f>
        <v>5.6788771451740443</v>
      </c>
      <c r="M270">
        <f>task3ForecastsPVandDemand_Run2!I283</f>
        <v>0</v>
      </c>
      <c r="N270">
        <f>task3ForecastsPVandDemand_Run2!J283</f>
        <v>-0.79528308212757115</v>
      </c>
      <c r="O270">
        <f>task3ForecastsPVandDemand_Run2!K283</f>
        <v>0</v>
      </c>
      <c r="P270">
        <f>task3ForecastsPVandDemand_Run2!L283</f>
        <v>-0.79528308212757115</v>
      </c>
      <c r="Q270">
        <f>task3ForecastsPVandDemand_Run2!M283</f>
        <v>0</v>
      </c>
    </row>
    <row r="271" spans="1:17" x14ac:dyDescent="0.3">
      <c r="A271" t="str">
        <f>TEXT(task3ForecastsPVandDemand_Run2!C284,"YYYY-MM-DD HH:MM:SS")</f>
        <v>2019-12-23 14:30:00</v>
      </c>
      <c r="B271">
        <f>-task3ForecastsPVandDemand_Run2!G284</f>
        <v>-0.46030329108238222</v>
      </c>
      <c r="C271">
        <f t="shared" si="8"/>
        <v>3</v>
      </c>
      <c r="D271">
        <v>3</v>
      </c>
      <c r="E271" s="83">
        <f t="shared" si="9"/>
        <v>44267.428472222222</v>
      </c>
      <c r="F271">
        <f>task3ForecastsPVandDemand_Run2!B284</f>
        <v>6</v>
      </c>
      <c r="G271">
        <f>task3ForecastsPVandDemand_Run2!A284</f>
        <v>30</v>
      </c>
      <c r="H271">
        <f>task3ForecastsPVandDemand_Run2!D284</f>
        <v>3.7296289460205685</v>
      </c>
      <c r="I271">
        <f>task3ForecastsPVandDemand_Run2!E284</f>
        <v>4.1899322371029504</v>
      </c>
      <c r="J271">
        <f>task3ForecastsPVandDemand_Run2!F284</f>
        <v>0.28949892520904541</v>
      </c>
      <c r="K271">
        <f>task3ForecastsPVandDemand_Run2!G284</f>
        <v>0.46030329108238222</v>
      </c>
      <c r="L271">
        <f>task3ForecastsPVandDemand_Run2!H284</f>
        <v>5.9090287907152357</v>
      </c>
      <c r="M271">
        <f>task3ForecastsPVandDemand_Run2!I284</f>
        <v>0</v>
      </c>
      <c r="N271">
        <f>task3ForecastsPVandDemand_Run2!J284</f>
        <v>-0.46030329108238222</v>
      </c>
      <c r="O271">
        <f>task3ForecastsPVandDemand_Run2!K284</f>
        <v>0</v>
      </c>
      <c r="P271">
        <f>task3ForecastsPVandDemand_Run2!L284</f>
        <v>-0.46030329108238222</v>
      </c>
      <c r="Q271">
        <f>task3ForecastsPVandDemand_Run2!M284</f>
        <v>0</v>
      </c>
    </row>
    <row r="272" spans="1:17" x14ac:dyDescent="0.3">
      <c r="A272" t="str">
        <f>TEXT(task3ForecastsPVandDemand_Run2!C285,"YYYY-MM-DD HH:MM:SS")</f>
        <v>2019-12-23 15:00:00</v>
      </c>
      <c r="B272">
        <f>-task3ForecastsPVandDemand_Run2!G285</f>
        <v>-0.18194241856952864</v>
      </c>
      <c r="C272">
        <f t="shared" si="8"/>
        <v>3</v>
      </c>
      <c r="D272">
        <v>3</v>
      </c>
      <c r="E272" s="83">
        <f t="shared" si="9"/>
        <v>44267.428472222222</v>
      </c>
      <c r="F272">
        <f>task3ForecastsPVandDemand_Run2!B285</f>
        <v>6</v>
      </c>
      <c r="G272">
        <f>task3ForecastsPVandDemand_Run2!A285</f>
        <v>31</v>
      </c>
      <c r="H272">
        <f>task3ForecastsPVandDemand_Run2!D285</f>
        <v>3.6940749002890256</v>
      </c>
      <c r="I272">
        <f>task3ForecastsPVandDemand_Run2!E285</f>
        <v>3.8760173188585543</v>
      </c>
      <c r="J272">
        <f>task3ForecastsPVandDemand_Run2!F285</f>
        <v>0.14862802624702454</v>
      </c>
      <c r="K272">
        <f>task3ForecastsPVandDemand_Run2!G285</f>
        <v>0.18194241856952864</v>
      </c>
      <c r="L272">
        <f>task3ForecastsPVandDemand_Run2!H285</f>
        <v>6</v>
      </c>
      <c r="M272">
        <f>task3ForecastsPVandDemand_Run2!I285</f>
        <v>0</v>
      </c>
      <c r="N272">
        <f>task3ForecastsPVandDemand_Run2!J285</f>
        <v>-0.18194241856952864</v>
      </c>
      <c r="O272">
        <f>task3ForecastsPVandDemand_Run2!K285</f>
        <v>0</v>
      </c>
      <c r="P272">
        <f>task3ForecastsPVandDemand_Run2!L285</f>
        <v>-0.18194241856952864</v>
      </c>
      <c r="Q272">
        <f>task3ForecastsPVandDemand_Run2!M285</f>
        <v>0</v>
      </c>
    </row>
    <row r="273" spans="1:17" x14ac:dyDescent="0.3">
      <c r="A273" t="str">
        <f>TEXT(task3ForecastsPVandDemand_Run2!C286,"YYYY-MM-DD HH:MM:SS")</f>
        <v>2019-12-23 15:30:00</v>
      </c>
      <c r="B273">
        <f>-task3ForecastsPVandDemand_Run2!G286</f>
        <v>0.47053803744608347</v>
      </c>
      <c r="C273">
        <f t="shared" si="8"/>
        <v>3</v>
      </c>
      <c r="D273">
        <v>3</v>
      </c>
      <c r="E273" s="83">
        <f t="shared" si="9"/>
        <v>44267.428472222222</v>
      </c>
      <c r="F273">
        <f>task3ForecastsPVandDemand_Run2!B286</f>
        <v>6</v>
      </c>
      <c r="G273">
        <f>task3ForecastsPVandDemand_Run2!A286</f>
        <v>32</v>
      </c>
      <c r="H273">
        <f>task3ForecastsPVandDemand_Run2!D286</f>
        <v>3.8837103654433829</v>
      </c>
      <c r="I273">
        <f>task3ForecastsPVandDemand_Run2!E286</f>
        <v>3.4131723279972994</v>
      </c>
      <c r="J273">
        <f>task3ForecastsPVandDemand_Run2!F286</f>
        <v>5.7510793209075928E-2</v>
      </c>
      <c r="K273">
        <f>task3ForecastsPVandDemand_Run2!G286</f>
        <v>-0.47053803744608347</v>
      </c>
      <c r="L273">
        <f>task3ForecastsPVandDemand_Run2!H286</f>
        <v>5.7647309812769585</v>
      </c>
      <c r="M273">
        <f>task3ForecastsPVandDemand_Run2!I286</f>
        <v>0.47053803744608347</v>
      </c>
      <c r="N273">
        <f>task3ForecastsPVandDemand_Run2!J286</f>
        <v>0</v>
      </c>
      <c r="O273">
        <f>task3ForecastsPVandDemand_Run2!K286</f>
        <v>0</v>
      </c>
      <c r="P273">
        <f>task3ForecastsPVandDemand_Run2!L286</f>
        <v>0</v>
      </c>
      <c r="Q273">
        <f>task3ForecastsPVandDemand_Run2!M286</f>
        <v>0</v>
      </c>
    </row>
    <row r="274" spans="1:17" x14ac:dyDescent="0.3">
      <c r="A274" t="str">
        <f>TEXT(task3ForecastsPVandDemand_Run2!C287,"YYYY-MM-DD HH:MM:SS")</f>
        <v>2019-12-23 16:00:00</v>
      </c>
      <c r="B274">
        <f>-task3ForecastsPVandDemand_Run2!G287</f>
        <v>0.91727158031245137</v>
      </c>
      <c r="C274">
        <f t="shared" si="8"/>
        <v>3</v>
      </c>
      <c r="D274">
        <v>3</v>
      </c>
      <c r="E274" s="83">
        <f t="shared" si="9"/>
        <v>44267.428472222222</v>
      </c>
      <c r="F274">
        <f>task3ForecastsPVandDemand_Run2!B287</f>
        <v>6</v>
      </c>
      <c r="G274">
        <f>task3ForecastsPVandDemand_Run2!A287</f>
        <v>33</v>
      </c>
      <c r="H274">
        <f>task3ForecastsPVandDemand_Run2!D287</f>
        <v>4.3091708824589716</v>
      </c>
      <c r="I274">
        <f>task3ForecastsPVandDemand_Run2!E287</f>
        <v>3.3918993021465202</v>
      </c>
      <c r="J274">
        <f>task3ForecastsPVandDemand_Run2!F287</f>
        <v>9.7717344760894775E-3</v>
      </c>
      <c r="K274">
        <f>task3ForecastsPVandDemand_Run2!G287</f>
        <v>-0.91727158031245137</v>
      </c>
      <c r="L274">
        <f>task3ForecastsPVandDemand_Run2!H287</f>
        <v>5.3060951911207326</v>
      </c>
      <c r="M274">
        <f>task3ForecastsPVandDemand_Run2!I287</f>
        <v>0.91727158031245137</v>
      </c>
      <c r="N274">
        <f>task3ForecastsPVandDemand_Run2!J287</f>
        <v>0</v>
      </c>
      <c r="O274">
        <f>task3ForecastsPVandDemand_Run2!K287</f>
        <v>0</v>
      </c>
      <c r="P274">
        <f>task3ForecastsPVandDemand_Run2!L287</f>
        <v>0</v>
      </c>
      <c r="Q274">
        <f>task3ForecastsPVandDemand_Run2!M287</f>
        <v>0</v>
      </c>
    </row>
    <row r="275" spans="1:17" x14ac:dyDescent="0.3">
      <c r="A275" t="str">
        <f>TEXT(task3ForecastsPVandDemand_Run2!C288,"YYYY-MM-DD HH:MM:SS")</f>
        <v>2019-12-23 16:30:00</v>
      </c>
      <c r="B275">
        <f>-task3ForecastsPVandDemand_Run2!G288</f>
        <v>1.3874176896446504</v>
      </c>
      <c r="C275">
        <f t="shared" si="8"/>
        <v>3</v>
      </c>
      <c r="D275">
        <v>3</v>
      </c>
      <c r="E275" s="83">
        <f t="shared" si="9"/>
        <v>44267.428472222222</v>
      </c>
      <c r="F275">
        <f>task3ForecastsPVandDemand_Run2!B288</f>
        <v>6</v>
      </c>
      <c r="G275">
        <f>task3ForecastsPVandDemand_Run2!A288</f>
        <v>34</v>
      </c>
      <c r="H275">
        <f>task3ForecastsPVandDemand_Run2!D288</f>
        <v>4.7569290818229701</v>
      </c>
      <c r="I275">
        <f>task3ForecastsPVandDemand_Run2!E288</f>
        <v>3.3695113921783197</v>
      </c>
      <c r="J275">
        <f>task3ForecastsPVandDemand_Run2!F288</f>
        <v>0</v>
      </c>
      <c r="K275">
        <f>task3ForecastsPVandDemand_Run2!G288</f>
        <v>-1.3874176896446504</v>
      </c>
      <c r="L275">
        <f>task3ForecastsPVandDemand_Run2!H288</f>
        <v>4.6123863462984076</v>
      </c>
      <c r="M275">
        <f>task3ForecastsPVandDemand_Run2!I288</f>
        <v>1.3874176896446504</v>
      </c>
      <c r="N275">
        <f>task3ForecastsPVandDemand_Run2!J288</f>
        <v>0</v>
      </c>
      <c r="O275">
        <f>task3ForecastsPVandDemand_Run2!K288</f>
        <v>0</v>
      </c>
      <c r="P275">
        <f>task3ForecastsPVandDemand_Run2!L288</f>
        <v>0</v>
      </c>
      <c r="Q275">
        <f>task3ForecastsPVandDemand_Run2!M288</f>
        <v>0</v>
      </c>
    </row>
    <row r="276" spans="1:17" x14ac:dyDescent="0.3">
      <c r="A276" t="str">
        <f>TEXT(task3ForecastsPVandDemand_Run2!C289,"YYYY-MM-DD HH:MM:SS")</f>
        <v>2019-12-23 17:00:00</v>
      </c>
      <c r="B276">
        <f>-task3ForecastsPVandDemand_Run2!G289</f>
        <v>1.5153125993815073</v>
      </c>
      <c r="C276">
        <f t="shared" si="8"/>
        <v>3</v>
      </c>
      <c r="D276">
        <v>3</v>
      </c>
      <c r="E276" s="83">
        <f t="shared" si="9"/>
        <v>44267.428472222222</v>
      </c>
      <c r="F276">
        <f>task3ForecastsPVandDemand_Run2!B289</f>
        <v>6</v>
      </c>
      <c r="G276">
        <f>task3ForecastsPVandDemand_Run2!A289</f>
        <v>35</v>
      </c>
      <c r="H276">
        <f>task3ForecastsPVandDemand_Run2!D289</f>
        <v>4.8787337577628342</v>
      </c>
      <c r="I276">
        <f>task3ForecastsPVandDemand_Run2!E289</f>
        <v>3.3634211583813269</v>
      </c>
      <c r="J276">
        <f>task3ForecastsPVandDemand_Run2!F289</f>
        <v>0</v>
      </c>
      <c r="K276">
        <f>task3ForecastsPVandDemand_Run2!G289</f>
        <v>-1.5153125993815073</v>
      </c>
      <c r="L276">
        <f>task3ForecastsPVandDemand_Run2!H289</f>
        <v>3.8547300466076537</v>
      </c>
      <c r="M276">
        <f>task3ForecastsPVandDemand_Run2!I289</f>
        <v>1.5153125993815073</v>
      </c>
      <c r="N276">
        <f>task3ForecastsPVandDemand_Run2!J289</f>
        <v>0</v>
      </c>
      <c r="O276">
        <f>task3ForecastsPVandDemand_Run2!K289</f>
        <v>0</v>
      </c>
      <c r="P276">
        <f>task3ForecastsPVandDemand_Run2!L289</f>
        <v>0</v>
      </c>
      <c r="Q276">
        <f>task3ForecastsPVandDemand_Run2!M289</f>
        <v>0</v>
      </c>
    </row>
    <row r="277" spans="1:17" x14ac:dyDescent="0.3">
      <c r="A277" t="str">
        <f>TEXT(task3ForecastsPVandDemand_Run2!C290,"YYYY-MM-DD HH:MM:SS")</f>
        <v>2019-12-23 17:30:00</v>
      </c>
      <c r="B277">
        <f>-task3ForecastsPVandDemand_Run2!G290</f>
        <v>1.626961763730296</v>
      </c>
      <c r="C277">
        <f t="shared" si="8"/>
        <v>3</v>
      </c>
      <c r="D277">
        <v>3</v>
      </c>
      <c r="E277" s="83">
        <f t="shared" si="9"/>
        <v>44267.428472222222</v>
      </c>
      <c r="F277">
        <f>task3ForecastsPVandDemand_Run2!B290</f>
        <v>6</v>
      </c>
      <c r="G277">
        <f>task3ForecastsPVandDemand_Run2!A290</f>
        <v>36</v>
      </c>
      <c r="H277">
        <f>task3ForecastsPVandDemand_Run2!D290</f>
        <v>4.9850662952378713</v>
      </c>
      <c r="I277">
        <f>task3ForecastsPVandDemand_Run2!E290</f>
        <v>3.3581045315075753</v>
      </c>
      <c r="J277">
        <f>task3ForecastsPVandDemand_Run2!F290</f>
        <v>0</v>
      </c>
      <c r="K277">
        <f>task3ForecastsPVandDemand_Run2!G290</f>
        <v>-1.626961763730296</v>
      </c>
      <c r="L277">
        <f>task3ForecastsPVandDemand_Run2!H290</f>
        <v>3.0412491647425055</v>
      </c>
      <c r="M277">
        <f>task3ForecastsPVandDemand_Run2!I290</f>
        <v>1.626961763730296</v>
      </c>
      <c r="N277">
        <f>task3ForecastsPVandDemand_Run2!J290</f>
        <v>0</v>
      </c>
      <c r="O277">
        <f>task3ForecastsPVandDemand_Run2!K290</f>
        <v>0</v>
      </c>
      <c r="P277">
        <f>task3ForecastsPVandDemand_Run2!L290</f>
        <v>0</v>
      </c>
      <c r="Q277">
        <f>task3ForecastsPVandDemand_Run2!M290</f>
        <v>0</v>
      </c>
    </row>
    <row r="278" spans="1:17" x14ac:dyDescent="0.3">
      <c r="A278" t="str">
        <f>TEXT(task3ForecastsPVandDemand_Run2!C291,"YYYY-MM-DD HH:MM:SS")</f>
        <v>2019-12-23 18:00:00</v>
      </c>
      <c r="B278">
        <f>-task3ForecastsPVandDemand_Run2!G291</f>
        <v>1.429322538355565</v>
      </c>
      <c r="C278">
        <f t="shared" si="8"/>
        <v>3</v>
      </c>
      <c r="D278">
        <v>3</v>
      </c>
      <c r="E278" s="83">
        <f t="shared" si="9"/>
        <v>44267.428472222222</v>
      </c>
      <c r="F278">
        <f>task3ForecastsPVandDemand_Run2!B291</f>
        <v>6</v>
      </c>
      <c r="G278">
        <f>task3ForecastsPVandDemand_Run2!A291</f>
        <v>37</v>
      </c>
      <c r="H278">
        <f>task3ForecastsPVandDemand_Run2!D291</f>
        <v>4.7968384615476509</v>
      </c>
      <c r="I278">
        <f>task3ForecastsPVandDemand_Run2!E291</f>
        <v>3.3675159231920859</v>
      </c>
      <c r="J278">
        <f>task3ForecastsPVandDemand_Run2!F291</f>
        <v>3.853142261505127E-4</v>
      </c>
      <c r="K278">
        <f>task3ForecastsPVandDemand_Run2!G291</f>
        <v>-1.429322538355565</v>
      </c>
      <c r="L278">
        <f>task3ForecastsPVandDemand_Run2!H291</f>
        <v>2.3265878955647228</v>
      </c>
      <c r="M278">
        <f>task3ForecastsPVandDemand_Run2!I291</f>
        <v>1.429322538355565</v>
      </c>
      <c r="N278">
        <f>task3ForecastsPVandDemand_Run2!J291</f>
        <v>0</v>
      </c>
      <c r="O278">
        <f>task3ForecastsPVandDemand_Run2!K291</f>
        <v>0</v>
      </c>
      <c r="P278">
        <f>task3ForecastsPVandDemand_Run2!L291</f>
        <v>0</v>
      </c>
      <c r="Q278">
        <f>task3ForecastsPVandDemand_Run2!M291</f>
        <v>0</v>
      </c>
    </row>
    <row r="279" spans="1:17" x14ac:dyDescent="0.3">
      <c r="A279" t="str">
        <f>TEXT(task3ForecastsPVandDemand_Run2!C292,"YYYY-MM-DD HH:MM:SS")</f>
        <v>2019-12-23 18:30:00</v>
      </c>
      <c r="B279">
        <f>-task3ForecastsPVandDemand_Run2!G292</f>
        <v>1.3829488440492512</v>
      </c>
      <c r="C279">
        <f t="shared" si="8"/>
        <v>3</v>
      </c>
      <c r="D279">
        <v>3</v>
      </c>
      <c r="E279" s="83">
        <f t="shared" si="9"/>
        <v>44267.428472222222</v>
      </c>
      <c r="F279">
        <f>task3ForecastsPVandDemand_Run2!B292</f>
        <v>6</v>
      </c>
      <c r="G279">
        <f>task3ForecastsPVandDemand_Run2!A292</f>
        <v>38</v>
      </c>
      <c r="H279">
        <f>task3ForecastsPVandDemand_Run2!D292</f>
        <v>4.7526730383987807</v>
      </c>
      <c r="I279">
        <f>task3ForecastsPVandDemand_Run2!E292</f>
        <v>3.3697241943495295</v>
      </c>
      <c r="J279">
        <f>task3ForecastsPVandDemand_Run2!F292</f>
        <v>0</v>
      </c>
      <c r="K279">
        <f>task3ForecastsPVandDemand_Run2!G292</f>
        <v>-1.3829488440492512</v>
      </c>
      <c r="L279">
        <f>task3ForecastsPVandDemand_Run2!H292</f>
        <v>1.6351134735400972</v>
      </c>
      <c r="M279">
        <f>task3ForecastsPVandDemand_Run2!I292</f>
        <v>1.3829488440492512</v>
      </c>
      <c r="N279">
        <f>task3ForecastsPVandDemand_Run2!J292</f>
        <v>0</v>
      </c>
      <c r="O279">
        <f>task3ForecastsPVandDemand_Run2!K292</f>
        <v>0</v>
      </c>
      <c r="P279">
        <f>task3ForecastsPVandDemand_Run2!L292</f>
        <v>0</v>
      </c>
      <c r="Q279">
        <f>task3ForecastsPVandDemand_Run2!M292</f>
        <v>0</v>
      </c>
    </row>
    <row r="280" spans="1:17" x14ac:dyDescent="0.3">
      <c r="A280" t="str">
        <f>TEXT(task3ForecastsPVandDemand_Run2!C293,"YYYY-MM-DD HH:MM:SS")</f>
        <v>2019-12-23 19:00:00</v>
      </c>
      <c r="B280">
        <f>-task3ForecastsPVandDemand_Run2!G293</f>
        <v>1.0895604312089602</v>
      </c>
      <c r="C280">
        <f t="shared" si="8"/>
        <v>3</v>
      </c>
      <c r="D280">
        <v>3</v>
      </c>
      <c r="E280" s="83">
        <f t="shared" si="9"/>
        <v>44267.428472222222</v>
      </c>
      <c r="F280">
        <f>task3ForecastsPVandDemand_Run2!B293</f>
        <v>6</v>
      </c>
      <c r="G280">
        <f>task3ForecastsPVandDemand_Run2!A293</f>
        <v>39</v>
      </c>
      <c r="H280">
        <f>task3ForecastsPVandDemand_Run2!D293</f>
        <v>4.4732555023604084</v>
      </c>
      <c r="I280">
        <f>task3ForecastsPVandDemand_Run2!E293</f>
        <v>3.3836950711514482</v>
      </c>
      <c r="J280">
        <f>task3ForecastsPVandDemand_Run2!F293</f>
        <v>9.2142820358276367E-4</v>
      </c>
      <c r="K280">
        <f>task3ForecastsPVandDemand_Run2!G293</f>
        <v>-1.0895604312089602</v>
      </c>
      <c r="L280">
        <f>task3ForecastsPVandDemand_Run2!H293</f>
        <v>1.0903332579356171</v>
      </c>
      <c r="M280">
        <f>task3ForecastsPVandDemand_Run2!I293</f>
        <v>1.0895604312089602</v>
      </c>
      <c r="N280">
        <f>task3ForecastsPVandDemand_Run2!J293</f>
        <v>0</v>
      </c>
      <c r="O280">
        <f>task3ForecastsPVandDemand_Run2!K293</f>
        <v>0</v>
      </c>
      <c r="P280">
        <f>task3ForecastsPVandDemand_Run2!L293</f>
        <v>0</v>
      </c>
      <c r="Q280">
        <f>task3ForecastsPVandDemand_Run2!M293</f>
        <v>0</v>
      </c>
    </row>
    <row r="281" spans="1:17" x14ac:dyDescent="0.3">
      <c r="A281" t="str">
        <f>TEXT(task3ForecastsPVandDemand_Run2!C294,"YYYY-MM-DD HH:MM:SS")</f>
        <v>2019-12-23 19:30:00</v>
      </c>
      <c r="B281">
        <f>-task3ForecastsPVandDemand_Run2!G294</f>
        <v>0.95889294815562964</v>
      </c>
      <c r="C281">
        <f t="shared" si="8"/>
        <v>3</v>
      </c>
      <c r="D281">
        <v>3</v>
      </c>
      <c r="E281" s="83">
        <f t="shared" si="9"/>
        <v>44267.428472222222</v>
      </c>
      <c r="F281">
        <f>task3ForecastsPVandDemand_Run2!B294</f>
        <v>6</v>
      </c>
      <c r="G281">
        <f>task3ForecastsPVandDemand_Run2!A294</f>
        <v>40</v>
      </c>
      <c r="H281">
        <f>task3ForecastsPVandDemand_Run2!D294</f>
        <v>4.3488102804048552</v>
      </c>
      <c r="I281">
        <f>task3ForecastsPVandDemand_Run2!E294</f>
        <v>3.3899173322492255</v>
      </c>
      <c r="J281">
        <f>task3ForecastsPVandDemand_Run2!F294</f>
        <v>5.5134296417236328E-6</v>
      </c>
      <c r="K281">
        <f>task3ForecastsPVandDemand_Run2!G294</f>
        <v>-0.95889294815562964</v>
      </c>
      <c r="L281">
        <f>task3ForecastsPVandDemand_Run2!H294</f>
        <v>0.61088678385780226</v>
      </c>
      <c r="M281">
        <f>task3ForecastsPVandDemand_Run2!I294</f>
        <v>0.95889294815562964</v>
      </c>
      <c r="N281">
        <f>task3ForecastsPVandDemand_Run2!J294</f>
        <v>0</v>
      </c>
      <c r="O281">
        <f>task3ForecastsPVandDemand_Run2!K294</f>
        <v>0</v>
      </c>
      <c r="P281">
        <f>task3ForecastsPVandDemand_Run2!L294</f>
        <v>0</v>
      </c>
      <c r="Q281">
        <f>task3ForecastsPVandDemand_Run2!M294</f>
        <v>0</v>
      </c>
    </row>
    <row r="282" spans="1:17" x14ac:dyDescent="0.3">
      <c r="A282" t="str">
        <f>TEXT(task3ForecastsPVandDemand_Run2!C295,"YYYY-MM-DD HH:MM:SS")</f>
        <v>2019-12-23 20:00:00</v>
      </c>
      <c r="B282">
        <f>-task3ForecastsPVandDemand_Run2!G295</f>
        <v>0.67887181465340829</v>
      </c>
      <c r="C282">
        <f t="shared" si="8"/>
        <v>3</v>
      </c>
      <c r="D282">
        <v>3</v>
      </c>
      <c r="E282" s="83">
        <f t="shared" si="9"/>
        <v>44267.428472222222</v>
      </c>
      <c r="F282">
        <f>task3ForecastsPVandDemand_Run2!B295</f>
        <v>6</v>
      </c>
      <c r="G282">
        <f>task3ForecastsPVandDemand_Run2!A295</f>
        <v>41</v>
      </c>
      <c r="H282">
        <f>task3ForecastsPVandDemand_Run2!D295</f>
        <v>4.0821234865932157</v>
      </c>
      <c r="I282">
        <f>task3ForecastsPVandDemand_Run2!E295</f>
        <v>3.4032516719398074</v>
      </c>
      <c r="J282">
        <f>task3ForecastsPVandDemand_Run2!F295</f>
        <v>5.0452351570129395E-4</v>
      </c>
      <c r="K282">
        <f>task3ForecastsPVandDemand_Run2!G295</f>
        <v>-0.67887181465340829</v>
      </c>
      <c r="L282">
        <f>task3ForecastsPVandDemand_Run2!H295</f>
        <v>0.27145087653109812</v>
      </c>
      <c r="M282">
        <f>task3ForecastsPVandDemand_Run2!I295</f>
        <v>0.67887181465340829</v>
      </c>
      <c r="N282">
        <f>task3ForecastsPVandDemand_Run2!J295</f>
        <v>0</v>
      </c>
      <c r="O282">
        <f>task3ForecastsPVandDemand_Run2!K295</f>
        <v>0</v>
      </c>
      <c r="P282">
        <f>task3ForecastsPVandDemand_Run2!L295</f>
        <v>0</v>
      </c>
      <c r="Q282">
        <f>task3ForecastsPVandDemand_Run2!M295</f>
        <v>0</v>
      </c>
    </row>
    <row r="283" spans="1:17" x14ac:dyDescent="0.3">
      <c r="A283" t="str">
        <f>TEXT(task3ForecastsPVandDemand_Run2!C296,"YYYY-MM-DD HH:MM:SS")</f>
        <v>2019-12-23 20:30:00</v>
      </c>
      <c r="B283">
        <f>-task3ForecastsPVandDemand_Run2!G296</f>
        <v>0.5429017530621949</v>
      </c>
      <c r="C283">
        <f t="shared" si="8"/>
        <v>3</v>
      </c>
      <c r="D283">
        <v>3</v>
      </c>
      <c r="E283" s="83">
        <f t="shared" si="9"/>
        <v>44267.428472222222</v>
      </c>
      <c r="F283">
        <f>task3ForecastsPVandDemand_Run2!B296</f>
        <v>6</v>
      </c>
      <c r="G283">
        <f>task3ForecastsPVandDemand_Run2!A296</f>
        <v>42</v>
      </c>
      <c r="H283">
        <f>task3ForecastsPVandDemand_Run2!D296</f>
        <v>3.9526281898396798</v>
      </c>
      <c r="I283">
        <f>task3ForecastsPVandDemand_Run2!E296</f>
        <v>3.4097264367774849</v>
      </c>
      <c r="J283">
        <f>task3ForecastsPVandDemand_Run2!F296</f>
        <v>9.1162323951721191E-4</v>
      </c>
      <c r="K283">
        <f>task3ForecastsPVandDemand_Run2!G296</f>
        <v>-0.5429017530621949</v>
      </c>
      <c r="L283">
        <f>task3ForecastsPVandDemand_Run2!H296</f>
        <v>6.6613381477509392E-16</v>
      </c>
      <c r="M283">
        <f>task3ForecastsPVandDemand_Run2!I296</f>
        <v>0.5429017530621949</v>
      </c>
      <c r="N283">
        <f>task3ForecastsPVandDemand_Run2!J296</f>
        <v>0</v>
      </c>
      <c r="O283">
        <f>task3ForecastsPVandDemand_Run2!K296</f>
        <v>0</v>
      </c>
      <c r="P283">
        <f>task3ForecastsPVandDemand_Run2!L296</f>
        <v>0</v>
      </c>
      <c r="Q283">
        <f>task3ForecastsPVandDemand_Run2!M296</f>
        <v>0</v>
      </c>
    </row>
    <row r="284" spans="1:17" x14ac:dyDescent="0.3">
      <c r="A284" t="str">
        <f>TEXT(task3ForecastsPVandDemand_Run2!C297,"YYYY-MM-DD HH:MM:SS")</f>
        <v>2019-12-23 21:00:00</v>
      </c>
      <c r="B284">
        <f>-task3ForecastsPVandDemand_Run2!G297</f>
        <v>0</v>
      </c>
      <c r="C284">
        <f t="shared" si="8"/>
        <v>3</v>
      </c>
      <c r="D284">
        <v>3</v>
      </c>
      <c r="E284" s="83">
        <f t="shared" si="9"/>
        <v>44267.428472222222</v>
      </c>
      <c r="F284">
        <f>task3ForecastsPVandDemand_Run2!B297</f>
        <v>6</v>
      </c>
      <c r="G284">
        <f>task3ForecastsPVandDemand_Run2!A297</f>
        <v>43</v>
      </c>
      <c r="H284">
        <f>task3ForecastsPVandDemand_Run2!D297</f>
        <v>3.617868095044348</v>
      </c>
      <c r="I284">
        <f>task3ForecastsPVandDemand_Run2!E297</f>
        <v>3.617868095044348</v>
      </c>
      <c r="J284">
        <f>task3ForecastsPVandDemand_Run2!F297</f>
        <v>0</v>
      </c>
      <c r="K284">
        <f>task3ForecastsPVandDemand_Run2!G297</f>
        <v>0</v>
      </c>
      <c r="L284">
        <f>task3ForecastsPVandDemand_Run2!H297</f>
        <v>6.6613381477509392E-16</v>
      </c>
      <c r="M284">
        <f>task3ForecastsPVandDemand_Run2!I297</f>
        <v>0</v>
      </c>
      <c r="N284">
        <f>task3ForecastsPVandDemand_Run2!J297</f>
        <v>0</v>
      </c>
      <c r="O284">
        <f>task3ForecastsPVandDemand_Run2!K297</f>
        <v>0</v>
      </c>
      <c r="P284">
        <f>task3ForecastsPVandDemand_Run2!L297</f>
        <v>0</v>
      </c>
      <c r="Q284">
        <f>task3ForecastsPVandDemand_Run2!M297</f>
        <v>0</v>
      </c>
    </row>
    <row r="285" spans="1:17" x14ac:dyDescent="0.3">
      <c r="A285" t="str">
        <f>TEXT(task3ForecastsPVandDemand_Run2!C298,"YYYY-MM-DD HH:MM:SS")</f>
        <v>2019-12-23 21:30:00</v>
      </c>
      <c r="B285">
        <f>-task3ForecastsPVandDemand_Run2!G298</f>
        <v>0</v>
      </c>
      <c r="C285">
        <f t="shared" si="8"/>
        <v>3</v>
      </c>
      <c r="D285">
        <v>3</v>
      </c>
      <c r="E285" s="83">
        <f t="shared" si="9"/>
        <v>44267.428472222222</v>
      </c>
      <c r="F285">
        <f>task3ForecastsPVandDemand_Run2!B298</f>
        <v>6</v>
      </c>
      <c r="G285">
        <f>task3ForecastsPVandDemand_Run2!A298</f>
        <v>44</v>
      </c>
      <c r="H285">
        <f>task3ForecastsPVandDemand_Run2!D298</f>
        <v>3.3954625934246545</v>
      </c>
      <c r="I285">
        <f>task3ForecastsPVandDemand_Run2!E298</f>
        <v>3.3954625934246545</v>
      </c>
      <c r="J285">
        <f>task3ForecastsPVandDemand_Run2!F298</f>
        <v>0</v>
      </c>
      <c r="K285">
        <f>task3ForecastsPVandDemand_Run2!G298</f>
        <v>0</v>
      </c>
      <c r="L285">
        <f>task3ForecastsPVandDemand_Run2!H298</f>
        <v>6.6613381477509392E-16</v>
      </c>
      <c r="M285">
        <f>task3ForecastsPVandDemand_Run2!I298</f>
        <v>0</v>
      </c>
      <c r="N285">
        <f>task3ForecastsPVandDemand_Run2!J298</f>
        <v>0</v>
      </c>
      <c r="O285">
        <f>task3ForecastsPVandDemand_Run2!K298</f>
        <v>0</v>
      </c>
      <c r="P285">
        <f>task3ForecastsPVandDemand_Run2!L298</f>
        <v>0</v>
      </c>
      <c r="Q285">
        <f>task3ForecastsPVandDemand_Run2!M298</f>
        <v>0</v>
      </c>
    </row>
    <row r="286" spans="1:17" x14ac:dyDescent="0.3">
      <c r="A286" t="str">
        <f>TEXT(task3ForecastsPVandDemand_Run2!C299,"YYYY-MM-DD HH:MM:SS")</f>
        <v>2019-12-23 22:00:00</v>
      </c>
      <c r="B286">
        <f>-task3ForecastsPVandDemand_Run2!G299</f>
        <v>0</v>
      </c>
      <c r="C286">
        <f t="shared" si="8"/>
        <v>3</v>
      </c>
      <c r="D286">
        <v>3</v>
      </c>
      <c r="E286" s="83">
        <f t="shared" si="9"/>
        <v>44267.428472222222</v>
      </c>
      <c r="F286">
        <f>task3ForecastsPVandDemand_Run2!B299</f>
        <v>6</v>
      </c>
      <c r="G286">
        <f>task3ForecastsPVandDemand_Run2!A299</f>
        <v>45</v>
      </c>
      <c r="H286">
        <f>task3ForecastsPVandDemand_Run2!D299</f>
        <v>3.1045408626723998</v>
      </c>
      <c r="I286">
        <f>task3ForecastsPVandDemand_Run2!E299</f>
        <v>3.1045408626723998</v>
      </c>
      <c r="J286">
        <f>task3ForecastsPVandDemand_Run2!F299</f>
        <v>0</v>
      </c>
      <c r="K286">
        <f>task3ForecastsPVandDemand_Run2!G299</f>
        <v>0</v>
      </c>
      <c r="L286">
        <f>task3ForecastsPVandDemand_Run2!H299</f>
        <v>6.6613381477509392E-16</v>
      </c>
      <c r="M286">
        <f>task3ForecastsPVandDemand_Run2!I299</f>
        <v>0</v>
      </c>
      <c r="N286">
        <f>task3ForecastsPVandDemand_Run2!J299</f>
        <v>0</v>
      </c>
      <c r="O286">
        <f>task3ForecastsPVandDemand_Run2!K299</f>
        <v>0</v>
      </c>
      <c r="P286">
        <f>task3ForecastsPVandDemand_Run2!L299</f>
        <v>0</v>
      </c>
      <c r="Q286">
        <f>task3ForecastsPVandDemand_Run2!M299</f>
        <v>0</v>
      </c>
    </row>
    <row r="287" spans="1:17" x14ac:dyDescent="0.3">
      <c r="A287" t="str">
        <f>TEXT(task3ForecastsPVandDemand_Run2!C300,"YYYY-MM-DD HH:MM:SS")</f>
        <v>2019-12-23 22:30:00</v>
      </c>
      <c r="B287">
        <f>-task3ForecastsPVandDemand_Run2!G300</f>
        <v>0</v>
      </c>
      <c r="C287">
        <f t="shared" si="8"/>
        <v>3</v>
      </c>
      <c r="D287">
        <v>3</v>
      </c>
      <c r="E287" s="83">
        <f t="shared" si="9"/>
        <v>44267.428472222222</v>
      </c>
      <c r="F287">
        <f>task3ForecastsPVandDemand_Run2!B300</f>
        <v>6</v>
      </c>
      <c r="G287">
        <f>task3ForecastsPVandDemand_Run2!A300</f>
        <v>46</v>
      </c>
      <c r="H287">
        <f>task3ForecastsPVandDemand_Run2!D300</f>
        <v>2.8184386623510407</v>
      </c>
      <c r="I287">
        <f>task3ForecastsPVandDemand_Run2!E300</f>
        <v>2.8184386623510407</v>
      </c>
      <c r="J287">
        <f>task3ForecastsPVandDemand_Run2!F300</f>
        <v>0</v>
      </c>
      <c r="K287">
        <f>task3ForecastsPVandDemand_Run2!G300</f>
        <v>0</v>
      </c>
      <c r="L287">
        <f>task3ForecastsPVandDemand_Run2!H300</f>
        <v>6.6613381477509392E-16</v>
      </c>
      <c r="M287">
        <f>task3ForecastsPVandDemand_Run2!I300</f>
        <v>0</v>
      </c>
      <c r="N287">
        <f>task3ForecastsPVandDemand_Run2!J300</f>
        <v>0</v>
      </c>
      <c r="O287">
        <f>task3ForecastsPVandDemand_Run2!K300</f>
        <v>0</v>
      </c>
      <c r="P287">
        <f>task3ForecastsPVandDemand_Run2!L300</f>
        <v>0</v>
      </c>
      <c r="Q287">
        <f>task3ForecastsPVandDemand_Run2!M300</f>
        <v>0</v>
      </c>
    </row>
    <row r="288" spans="1:17" x14ac:dyDescent="0.3">
      <c r="A288" t="str">
        <f>TEXT(task3ForecastsPVandDemand_Run2!C301,"YYYY-MM-DD HH:MM:SS")</f>
        <v>2019-12-23 23:00:00</v>
      </c>
      <c r="B288">
        <f>-task3ForecastsPVandDemand_Run2!G301</f>
        <v>0</v>
      </c>
      <c r="C288">
        <f t="shared" si="8"/>
        <v>3</v>
      </c>
      <c r="D288">
        <v>3</v>
      </c>
      <c r="E288" s="83">
        <f t="shared" si="9"/>
        <v>44267.428472222222</v>
      </c>
      <c r="F288">
        <f>task3ForecastsPVandDemand_Run2!B301</f>
        <v>6</v>
      </c>
      <c r="G288">
        <f>task3ForecastsPVandDemand_Run2!A301</f>
        <v>47</v>
      </c>
      <c r="H288">
        <f>task3ForecastsPVandDemand_Run2!D301</f>
        <v>2.5492531639208447</v>
      </c>
      <c r="I288">
        <f>task3ForecastsPVandDemand_Run2!E301</f>
        <v>2.5492531639208447</v>
      </c>
      <c r="J288">
        <f>task3ForecastsPVandDemand_Run2!F301</f>
        <v>0</v>
      </c>
      <c r="K288">
        <f>task3ForecastsPVandDemand_Run2!G301</f>
        <v>0</v>
      </c>
      <c r="L288">
        <f>task3ForecastsPVandDemand_Run2!H301</f>
        <v>6.6613381477509392E-16</v>
      </c>
      <c r="M288">
        <f>task3ForecastsPVandDemand_Run2!I301</f>
        <v>0</v>
      </c>
      <c r="N288">
        <f>task3ForecastsPVandDemand_Run2!J301</f>
        <v>0</v>
      </c>
      <c r="O288">
        <f>task3ForecastsPVandDemand_Run2!K301</f>
        <v>0</v>
      </c>
      <c r="P288">
        <f>task3ForecastsPVandDemand_Run2!L301</f>
        <v>0</v>
      </c>
      <c r="Q288">
        <f>task3ForecastsPVandDemand_Run2!M301</f>
        <v>0</v>
      </c>
    </row>
    <row r="289" spans="1:17" x14ac:dyDescent="0.3">
      <c r="A289" t="str">
        <f>TEXT(task3ForecastsPVandDemand_Run2!C302,"YYYY-MM-DD HH:MM:SS")</f>
        <v>2019-12-23 23:30:00</v>
      </c>
      <c r="B289">
        <f>-task3ForecastsPVandDemand_Run2!G302</f>
        <v>0</v>
      </c>
      <c r="C289">
        <f t="shared" si="8"/>
        <v>3</v>
      </c>
      <c r="D289">
        <v>3</v>
      </c>
      <c r="E289" s="83">
        <f t="shared" si="9"/>
        <v>44267.428472222222</v>
      </c>
      <c r="F289">
        <f>task3ForecastsPVandDemand_Run2!B302</f>
        <v>6</v>
      </c>
      <c r="G289">
        <f>task3ForecastsPVandDemand_Run2!A302</f>
        <v>48</v>
      </c>
      <c r="H289">
        <f>task3ForecastsPVandDemand_Run2!D302</f>
        <v>2.4394403626258372</v>
      </c>
      <c r="I289">
        <f>task3ForecastsPVandDemand_Run2!E302</f>
        <v>2.4394403626258372</v>
      </c>
      <c r="J289">
        <f>task3ForecastsPVandDemand_Run2!F302</f>
        <v>0</v>
      </c>
      <c r="K289">
        <f>task3ForecastsPVandDemand_Run2!G302</f>
        <v>0</v>
      </c>
      <c r="L289">
        <f>task3ForecastsPVandDemand_Run2!H302</f>
        <v>6.6613381477509392E-16</v>
      </c>
      <c r="M289">
        <f>task3ForecastsPVandDemand_Run2!I302</f>
        <v>0</v>
      </c>
      <c r="N289">
        <f>task3ForecastsPVandDemand_Run2!J302</f>
        <v>0</v>
      </c>
      <c r="O289">
        <f>task3ForecastsPVandDemand_Run2!K302</f>
        <v>0</v>
      </c>
      <c r="P289">
        <f>task3ForecastsPVandDemand_Run2!L302</f>
        <v>0</v>
      </c>
      <c r="Q289">
        <f>task3ForecastsPVandDemand_Run2!M302</f>
        <v>0</v>
      </c>
    </row>
    <row r="290" spans="1:17" x14ac:dyDescent="0.3">
      <c r="A290" t="str">
        <f>TEXT(task3ForecastsPVandDemand_Run2!C303,"YYYY-MM-DD HH:MM:SS")</f>
        <v>2019-12-24 00:00:00</v>
      </c>
      <c r="B290">
        <f>-task3ForecastsPVandDemand_Run2!G303</f>
        <v>0</v>
      </c>
      <c r="C290">
        <f t="shared" si="8"/>
        <v>3</v>
      </c>
      <c r="D290">
        <v>3</v>
      </c>
      <c r="E290" s="83">
        <f t="shared" si="9"/>
        <v>44267.428472222222</v>
      </c>
      <c r="F290">
        <f>task3ForecastsPVandDemand_Run2!B303</f>
        <v>7</v>
      </c>
      <c r="G290">
        <f>task3ForecastsPVandDemand_Run2!A303</f>
        <v>1</v>
      </c>
      <c r="H290">
        <f>task3ForecastsPVandDemand_Run2!D303</f>
        <v>2.6548334445612842</v>
      </c>
      <c r="I290">
        <f>task3ForecastsPVandDemand_Run2!E303</f>
        <v>2.6548334445612842</v>
      </c>
      <c r="J290">
        <f>task3ForecastsPVandDemand_Run2!F303</f>
        <v>0</v>
      </c>
      <c r="K290">
        <f>task3ForecastsPVandDemand_Run2!G303</f>
        <v>0</v>
      </c>
      <c r="L290">
        <f>task3ForecastsPVandDemand_Run2!H303</f>
        <v>0</v>
      </c>
      <c r="M290">
        <f>task3ForecastsPVandDemand_Run2!I303</f>
        <v>0</v>
      </c>
      <c r="N290">
        <f>task3ForecastsPVandDemand_Run2!J303</f>
        <v>0</v>
      </c>
      <c r="O290">
        <f>task3ForecastsPVandDemand_Run2!K303</f>
        <v>0</v>
      </c>
      <c r="P290">
        <f>task3ForecastsPVandDemand_Run2!L303</f>
        <v>0</v>
      </c>
      <c r="Q290">
        <f>task3ForecastsPVandDemand_Run2!M303</f>
        <v>0</v>
      </c>
    </row>
    <row r="291" spans="1:17" x14ac:dyDescent="0.3">
      <c r="A291" t="str">
        <f>TEXT(task3ForecastsPVandDemand_Run2!C304,"YYYY-MM-DD HH:MM:SS")</f>
        <v>2019-12-24 00:30:00</v>
      </c>
      <c r="B291">
        <f>-task3ForecastsPVandDemand_Run2!G304</f>
        <v>0</v>
      </c>
      <c r="C291">
        <f t="shared" si="8"/>
        <v>3</v>
      </c>
      <c r="D291">
        <v>3</v>
      </c>
      <c r="E291" s="83">
        <f t="shared" si="9"/>
        <v>44267.428472222222</v>
      </c>
      <c r="F291">
        <f>task3ForecastsPVandDemand_Run2!B304</f>
        <v>7</v>
      </c>
      <c r="G291">
        <f>task3ForecastsPVandDemand_Run2!A304</f>
        <v>2</v>
      </c>
      <c r="H291">
        <f>task3ForecastsPVandDemand_Run2!D304</f>
        <v>2.5559578782043926</v>
      </c>
      <c r="I291">
        <f>task3ForecastsPVandDemand_Run2!E304</f>
        <v>2.5559578782043926</v>
      </c>
      <c r="J291">
        <f>task3ForecastsPVandDemand_Run2!F304</f>
        <v>0</v>
      </c>
      <c r="K291">
        <f>task3ForecastsPVandDemand_Run2!G304</f>
        <v>0</v>
      </c>
      <c r="L291">
        <f>task3ForecastsPVandDemand_Run2!H304</f>
        <v>0</v>
      </c>
      <c r="M291">
        <f>task3ForecastsPVandDemand_Run2!I304</f>
        <v>0</v>
      </c>
      <c r="N291">
        <f>task3ForecastsPVandDemand_Run2!J304</f>
        <v>0</v>
      </c>
      <c r="O291">
        <f>task3ForecastsPVandDemand_Run2!K304</f>
        <v>0</v>
      </c>
      <c r="P291">
        <f>task3ForecastsPVandDemand_Run2!L304</f>
        <v>0</v>
      </c>
      <c r="Q291">
        <f>task3ForecastsPVandDemand_Run2!M304</f>
        <v>0</v>
      </c>
    </row>
    <row r="292" spans="1:17" x14ac:dyDescent="0.3">
      <c r="A292" t="str">
        <f>TEXT(task3ForecastsPVandDemand_Run2!C305,"YYYY-MM-DD HH:MM:SS")</f>
        <v>2019-12-24 01:00:00</v>
      </c>
      <c r="B292">
        <f>-task3ForecastsPVandDemand_Run2!G305</f>
        <v>0</v>
      </c>
      <c r="C292">
        <f t="shared" si="8"/>
        <v>3</v>
      </c>
      <c r="D292">
        <v>3</v>
      </c>
      <c r="E292" s="83">
        <f t="shared" si="9"/>
        <v>44267.428472222222</v>
      </c>
      <c r="F292">
        <f>task3ForecastsPVandDemand_Run2!B305</f>
        <v>7</v>
      </c>
      <c r="G292">
        <f>task3ForecastsPVandDemand_Run2!A305</f>
        <v>3</v>
      </c>
      <c r="H292">
        <f>task3ForecastsPVandDemand_Run2!D305</f>
        <v>2.3323281094019594</v>
      </c>
      <c r="I292">
        <f>task3ForecastsPVandDemand_Run2!E305</f>
        <v>2.3323281094019594</v>
      </c>
      <c r="J292">
        <f>task3ForecastsPVandDemand_Run2!F305</f>
        <v>0</v>
      </c>
      <c r="K292">
        <f>task3ForecastsPVandDemand_Run2!G305</f>
        <v>0</v>
      </c>
      <c r="L292">
        <f>task3ForecastsPVandDemand_Run2!H305</f>
        <v>0</v>
      </c>
      <c r="M292">
        <f>task3ForecastsPVandDemand_Run2!I305</f>
        <v>0</v>
      </c>
      <c r="N292">
        <f>task3ForecastsPVandDemand_Run2!J305</f>
        <v>0</v>
      </c>
      <c r="O292">
        <f>task3ForecastsPVandDemand_Run2!K305</f>
        <v>0</v>
      </c>
      <c r="P292">
        <f>task3ForecastsPVandDemand_Run2!L305</f>
        <v>0</v>
      </c>
      <c r="Q292">
        <f>task3ForecastsPVandDemand_Run2!M305</f>
        <v>0</v>
      </c>
    </row>
    <row r="293" spans="1:17" x14ac:dyDescent="0.3">
      <c r="A293" t="str">
        <f>TEXT(task3ForecastsPVandDemand_Run2!C306,"YYYY-MM-DD HH:MM:SS")</f>
        <v>2019-12-24 01:30:00</v>
      </c>
      <c r="B293">
        <f>-task3ForecastsPVandDemand_Run2!G306</f>
        <v>0</v>
      </c>
      <c r="C293">
        <f t="shared" si="8"/>
        <v>3</v>
      </c>
      <c r="D293">
        <v>3</v>
      </c>
      <c r="E293" s="83">
        <f t="shared" si="9"/>
        <v>44267.428472222222</v>
      </c>
      <c r="F293">
        <f>task3ForecastsPVandDemand_Run2!B306</f>
        <v>7</v>
      </c>
      <c r="G293">
        <f>task3ForecastsPVandDemand_Run2!A306</f>
        <v>4</v>
      </c>
      <c r="H293">
        <f>task3ForecastsPVandDemand_Run2!D306</f>
        <v>2.2659780159479368</v>
      </c>
      <c r="I293">
        <f>task3ForecastsPVandDemand_Run2!E306</f>
        <v>2.2659780159479368</v>
      </c>
      <c r="J293">
        <f>task3ForecastsPVandDemand_Run2!F306</f>
        <v>0</v>
      </c>
      <c r="K293">
        <f>task3ForecastsPVandDemand_Run2!G306</f>
        <v>0</v>
      </c>
      <c r="L293">
        <f>task3ForecastsPVandDemand_Run2!H306</f>
        <v>0</v>
      </c>
      <c r="M293">
        <f>task3ForecastsPVandDemand_Run2!I306</f>
        <v>0</v>
      </c>
      <c r="N293">
        <f>task3ForecastsPVandDemand_Run2!J306</f>
        <v>0</v>
      </c>
      <c r="O293">
        <f>task3ForecastsPVandDemand_Run2!K306</f>
        <v>0</v>
      </c>
      <c r="P293">
        <f>task3ForecastsPVandDemand_Run2!L306</f>
        <v>0</v>
      </c>
      <c r="Q293">
        <f>task3ForecastsPVandDemand_Run2!M306</f>
        <v>0</v>
      </c>
    </row>
    <row r="294" spans="1:17" x14ac:dyDescent="0.3">
      <c r="A294" t="str">
        <f>TEXT(task3ForecastsPVandDemand_Run2!C307,"YYYY-MM-DD HH:MM:SS")</f>
        <v>2019-12-24 02:00:00</v>
      </c>
      <c r="B294">
        <f>-task3ForecastsPVandDemand_Run2!G307</f>
        <v>0</v>
      </c>
      <c r="C294">
        <f t="shared" si="8"/>
        <v>3</v>
      </c>
      <c r="D294">
        <v>3</v>
      </c>
      <c r="E294" s="83">
        <f t="shared" si="9"/>
        <v>44267.428472222222</v>
      </c>
      <c r="F294">
        <f>task3ForecastsPVandDemand_Run2!B307</f>
        <v>7</v>
      </c>
      <c r="G294">
        <f>task3ForecastsPVandDemand_Run2!A307</f>
        <v>5</v>
      </c>
      <c r="H294">
        <f>task3ForecastsPVandDemand_Run2!D307</f>
        <v>2.1782724113501661</v>
      </c>
      <c r="I294">
        <f>task3ForecastsPVandDemand_Run2!E307</f>
        <v>2.1782724113501661</v>
      </c>
      <c r="J294">
        <f>task3ForecastsPVandDemand_Run2!F307</f>
        <v>0</v>
      </c>
      <c r="K294">
        <f>task3ForecastsPVandDemand_Run2!G307</f>
        <v>0</v>
      </c>
      <c r="L294">
        <f>task3ForecastsPVandDemand_Run2!H307</f>
        <v>0</v>
      </c>
      <c r="M294">
        <f>task3ForecastsPVandDemand_Run2!I307</f>
        <v>0</v>
      </c>
      <c r="N294">
        <f>task3ForecastsPVandDemand_Run2!J307</f>
        <v>0</v>
      </c>
      <c r="O294">
        <f>task3ForecastsPVandDemand_Run2!K307</f>
        <v>0</v>
      </c>
      <c r="P294">
        <f>task3ForecastsPVandDemand_Run2!L307</f>
        <v>0</v>
      </c>
      <c r="Q294">
        <f>task3ForecastsPVandDemand_Run2!M307</f>
        <v>0</v>
      </c>
    </row>
    <row r="295" spans="1:17" x14ac:dyDescent="0.3">
      <c r="A295" t="str">
        <f>TEXT(task3ForecastsPVandDemand_Run2!C308,"YYYY-MM-DD HH:MM:SS")</f>
        <v>2019-12-24 02:30:00</v>
      </c>
      <c r="B295">
        <f>-task3ForecastsPVandDemand_Run2!G308</f>
        <v>0</v>
      </c>
      <c r="C295">
        <f t="shared" si="8"/>
        <v>3</v>
      </c>
      <c r="D295">
        <v>3</v>
      </c>
      <c r="E295" s="83">
        <f t="shared" si="9"/>
        <v>44267.428472222222</v>
      </c>
      <c r="F295">
        <f>task3ForecastsPVandDemand_Run2!B308</f>
        <v>7</v>
      </c>
      <c r="G295">
        <f>task3ForecastsPVandDemand_Run2!A308</f>
        <v>6</v>
      </c>
      <c r="H295">
        <f>task3ForecastsPVandDemand_Run2!D308</f>
        <v>2.1315284078170791</v>
      </c>
      <c r="I295">
        <f>task3ForecastsPVandDemand_Run2!E308</f>
        <v>2.1315284078170791</v>
      </c>
      <c r="J295">
        <f>task3ForecastsPVandDemand_Run2!F308</f>
        <v>0</v>
      </c>
      <c r="K295">
        <f>task3ForecastsPVandDemand_Run2!G308</f>
        <v>0</v>
      </c>
      <c r="L295">
        <f>task3ForecastsPVandDemand_Run2!H308</f>
        <v>0</v>
      </c>
      <c r="M295">
        <f>task3ForecastsPVandDemand_Run2!I308</f>
        <v>0</v>
      </c>
      <c r="N295">
        <f>task3ForecastsPVandDemand_Run2!J308</f>
        <v>0</v>
      </c>
      <c r="O295">
        <f>task3ForecastsPVandDemand_Run2!K308</f>
        <v>0</v>
      </c>
      <c r="P295">
        <f>task3ForecastsPVandDemand_Run2!L308</f>
        <v>0</v>
      </c>
      <c r="Q295">
        <f>task3ForecastsPVandDemand_Run2!M308</f>
        <v>0</v>
      </c>
    </row>
    <row r="296" spans="1:17" x14ac:dyDescent="0.3">
      <c r="A296" t="str">
        <f>TEXT(task3ForecastsPVandDemand_Run2!C309,"YYYY-MM-DD HH:MM:SS")</f>
        <v>2019-12-24 03:00:00</v>
      </c>
      <c r="B296">
        <f>-task3ForecastsPVandDemand_Run2!G309</f>
        <v>0</v>
      </c>
      <c r="C296">
        <f t="shared" si="8"/>
        <v>3</v>
      </c>
      <c r="D296">
        <v>3</v>
      </c>
      <c r="E296" s="83">
        <f t="shared" si="9"/>
        <v>44267.428472222222</v>
      </c>
      <c r="F296">
        <f>task3ForecastsPVandDemand_Run2!B309</f>
        <v>7</v>
      </c>
      <c r="G296">
        <f>task3ForecastsPVandDemand_Run2!A309</f>
        <v>7</v>
      </c>
      <c r="H296">
        <f>task3ForecastsPVandDemand_Run2!D309</f>
        <v>2.0330191976585206</v>
      </c>
      <c r="I296">
        <f>task3ForecastsPVandDemand_Run2!E309</f>
        <v>2.0330191976585206</v>
      </c>
      <c r="J296">
        <f>task3ForecastsPVandDemand_Run2!F309</f>
        <v>0</v>
      </c>
      <c r="K296">
        <f>task3ForecastsPVandDemand_Run2!G309</f>
        <v>0</v>
      </c>
      <c r="L296">
        <f>task3ForecastsPVandDemand_Run2!H309</f>
        <v>0</v>
      </c>
      <c r="M296">
        <f>task3ForecastsPVandDemand_Run2!I309</f>
        <v>0</v>
      </c>
      <c r="N296">
        <f>task3ForecastsPVandDemand_Run2!J309</f>
        <v>0</v>
      </c>
      <c r="O296">
        <f>task3ForecastsPVandDemand_Run2!K309</f>
        <v>0</v>
      </c>
      <c r="P296">
        <f>task3ForecastsPVandDemand_Run2!L309</f>
        <v>0</v>
      </c>
      <c r="Q296">
        <f>task3ForecastsPVandDemand_Run2!M309</f>
        <v>0</v>
      </c>
    </row>
    <row r="297" spans="1:17" x14ac:dyDescent="0.3">
      <c r="A297" t="str">
        <f>TEXT(task3ForecastsPVandDemand_Run2!C310,"YYYY-MM-DD HH:MM:SS")</f>
        <v>2019-12-24 03:30:00</v>
      </c>
      <c r="B297">
        <f>-task3ForecastsPVandDemand_Run2!G310</f>
        <v>0</v>
      </c>
      <c r="C297">
        <f t="shared" si="8"/>
        <v>3</v>
      </c>
      <c r="D297">
        <v>3</v>
      </c>
      <c r="E297" s="83">
        <f t="shared" si="9"/>
        <v>44267.428472222222</v>
      </c>
      <c r="F297">
        <f>task3ForecastsPVandDemand_Run2!B310</f>
        <v>7</v>
      </c>
      <c r="G297">
        <f>task3ForecastsPVandDemand_Run2!A310</f>
        <v>8</v>
      </c>
      <c r="H297">
        <f>task3ForecastsPVandDemand_Run2!D310</f>
        <v>1.9991182350220806</v>
      </c>
      <c r="I297">
        <f>task3ForecastsPVandDemand_Run2!E310</f>
        <v>1.9991182350220806</v>
      </c>
      <c r="J297">
        <f>task3ForecastsPVandDemand_Run2!F310</f>
        <v>0</v>
      </c>
      <c r="K297">
        <f>task3ForecastsPVandDemand_Run2!G310</f>
        <v>0</v>
      </c>
      <c r="L297">
        <f>task3ForecastsPVandDemand_Run2!H310</f>
        <v>0</v>
      </c>
      <c r="M297">
        <f>task3ForecastsPVandDemand_Run2!I310</f>
        <v>0</v>
      </c>
      <c r="N297">
        <f>task3ForecastsPVandDemand_Run2!J310</f>
        <v>0</v>
      </c>
      <c r="O297">
        <f>task3ForecastsPVandDemand_Run2!K310</f>
        <v>0</v>
      </c>
      <c r="P297">
        <f>task3ForecastsPVandDemand_Run2!L310</f>
        <v>0</v>
      </c>
      <c r="Q297">
        <f>task3ForecastsPVandDemand_Run2!M310</f>
        <v>0</v>
      </c>
    </row>
    <row r="298" spans="1:17" x14ac:dyDescent="0.3">
      <c r="A298" t="str">
        <f>TEXT(task3ForecastsPVandDemand_Run2!C311,"YYYY-MM-DD HH:MM:SS")</f>
        <v>2019-12-24 04:00:00</v>
      </c>
      <c r="B298">
        <f>-task3ForecastsPVandDemand_Run2!G311</f>
        <v>0</v>
      </c>
      <c r="C298">
        <f t="shared" si="8"/>
        <v>3</v>
      </c>
      <c r="D298">
        <v>3</v>
      </c>
      <c r="E298" s="83">
        <f t="shared" si="9"/>
        <v>44267.428472222222</v>
      </c>
      <c r="F298">
        <f>task3ForecastsPVandDemand_Run2!B311</f>
        <v>7</v>
      </c>
      <c r="G298">
        <f>task3ForecastsPVandDemand_Run2!A311</f>
        <v>9</v>
      </c>
      <c r="H298">
        <f>task3ForecastsPVandDemand_Run2!D311</f>
        <v>1.9117281293084505</v>
      </c>
      <c r="I298">
        <f>task3ForecastsPVandDemand_Run2!E311</f>
        <v>1.9117281293084505</v>
      </c>
      <c r="J298">
        <f>task3ForecastsPVandDemand_Run2!F311</f>
        <v>0</v>
      </c>
      <c r="K298">
        <f>task3ForecastsPVandDemand_Run2!G311</f>
        <v>0</v>
      </c>
      <c r="L298">
        <f>task3ForecastsPVandDemand_Run2!H311</f>
        <v>0</v>
      </c>
      <c r="M298">
        <f>task3ForecastsPVandDemand_Run2!I311</f>
        <v>0</v>
      </c>
      <c r="N298">
        <f>task3ForecastsPVandDemand_Run2!J311</f>
        <v>0</v>
      </c>
      <c r="O298">
        <f>task3ForecastsPVandDemand_Run2!K311</f>
        <v>0</v>
      </c>
      <c r="P298">
        <f>task3ForecastsPVandDemand_Run2!L311</f>
        <v>0</v>
      </c>
      <c r="Q298">
        <f>task3ForecastsPVandDemand_Run2!M311</f>
        <v>0</v>
      </c>
    </row>
    <row r="299" spans="1:17" x14ac:dyDescent="0.3">
      <c r="A299" t="str">
        <f>TEXT(task3ForecastsPVandDemand_Run2!C312,"YYYY-MM-DD HH:MM:SS")</f>
        <v>2019-12-24 04:30:00</v>
      </c>
      <c r="B299">
        <f>-task3ForecastsPVandDemand_Run2!G312</f>
        <v>0</v>
      </c>
      <c r="C299">
        <f t="shared" si="8"/>
        <v>3</v>
      </c>
      <c r="D299">
        <v>3</v>
      </c>
      <c r="E299" s="83">
        <f t="shared" si="9"/>
        <v>44267.428472222222</v>
      </c>
      <c r="F299">
        <f>task3ForecastsPVandDemand_Run2!B312</f>
        <v>7</v>
      </c>
      <c r="G299">
        <f>task3ForecastsPVandDemand_Run2!A312</f>
        <v>10</v>
      </c>
      <c r="H299">
        <f>task3ForecastsPVandDemand_Run2!D312</f>
        <v>1.8970237780919232</v>
      </c>
      <c r="I299">
        <f>task3ForecastsPVandDemand_Run2!E312</f>
        <v>1.8970237780919232</v>
      </c>
      <c r="J299">
        <f>task3ForecastsPVandDemand_Run2!F312</f>
        <v>0</v>
      </c>
      <c r="K299">
        <f>task3ForecastsPVandDemand_Run2!G312</f>
        <v>0</v>
      </c>
      <c r="L299">
        <f>task3ForecastsPVandDemand_Run2!H312</f>
        <v>0</v>
      </c>
      <c r="M299">
        <f>task3ForecastsPVandDemand_Run2!I312</f>
        <v>0</v>
      </c>
      <c r="N299">
        <f>task3ForecastsPVandDemand_Run2!J312</f>
        <v>0</v>
      </c>
      <c r="O299">
        <f>task3ForecastsPVandDemand_Run2!K312</f>
        <v>0</v>
      </c>
      <c r="P299">
        <f>task3ForecastsPVandDemand_Run2!L312</f>
        <v>0</v>
      </c>
      <c r="Q299">
        <f>task3ForecastsPVandDemand_Run2!M312</f>
        <v>0</v>
      </c>
    </row>
    <row r="300" spans="1:17" x14ac:dyDescent="0.3">
      <c r="A300" t="str">
        <f>TEXT(task3ForecastsPVandDemand_Run2!C313,"YYYY-MM-DD HH:MM:SS")</f>
        <v>2019-12-24 05:00:00</v>
      </c>
      <c r="B300">
        <f>-task3ForecastsPVandDemand_Run2!G313</f>
        <v>0</v>
      </c>
      <c r="C300">
        <f t="shared" si="8"/>
        <v>3</v>
      </c>
      <c r="D300">
        <v>3</v>
      </c>
      <c r="E300" s="83">
        <f t="shared" si="9"/>
        <v>44267.428472222222</v>
      </c>
      <c r="F300">
        <f>task3ForecastsPVandDemand_Run2!B313</f>
        <v>7</v>
      </c>
      <c r="G300">
        <f>task3ForecastsPVandDemand_Run2!A313</f>
        <v>11</v>
      </c>
      <c r="H300">
        <f>task3ForecastsPVandDemand_Run2!D313</f>
        <v>1.9984724533568188</v>
      </c>
      <c r="I300">
        <f>task3ForecastsPVandDemand_Run2!E313</f>
        <v>1.9984724533568188</v>
      </c>
      <c r="J300">
        <f>task3ForecastsPVandDemand_Run2!F313</f>
        <v>0</v>
      </c>
      <c r="K300">
        <f>task3ForecastsPVandDemand_Run2!G313</f>
        <v>0</v>
      </c>
      <c r="L300">
        <f>task3ForecastsPVandDemand_Run2!H313</f>
        <v>0</v>
      </c>
      <c r="M300">
        <f>task3ForecastsPVandDemand_Run2!I313</f>
        <v>0</v>
      </c>
      <c r="N300">
        <f>task3ForecastsPVandDemand_Run2!J313</f>
        <v>0</v>
      </c>
      <c r="O300">
        <f>task3ForecastsPVandDemand_Run2!K313</f>
        <v>0</v>
      </c>
      <c r="P300">
        <f>task3ForecastsPVandDemand_Run2!L313</f>
        <v>0</v>
      </c>
      <c r="Q300">
        <f>task3ForecastsPVandDemand_Run2!M313</f>
        <v>0</v>
      </c>
    </row>
    <row r="301" spans="1:17" x14ac:dyDescent="0.3">
      <c r="A301" t="str">
        <f>TEXT(task3ForecastsPVandDemand_Run2!C314,"YYYY-MM-DD HH:MM:SS")</f>
        <v>2019-12-24 05:30:00</v>
      </c>
      <c r="B301">
        <f>-task3ForecastsPVandDemand_Run2!G314</f>
        <v>0</v>
      </c>
      <c r="C301">
        <f t="shared" si="8"/>
        <v>3</v>
      </c>
      <c r="D301">
        <v>3</v>
      </c>
      <c r="E301" s="83">
        <f t="shared" si="9"/>
        <v>44267.428472222222</v>
      </c>
      <c r="F301">
        <f>task3ForecastsPVandDemand_Run2!B314</f>
        <v>7</v>
      </c>
      <c r="G301">
        <f>task3ForecastsPVandDemand_Run2!A314</f>
        <v>12</v>
      </c>
      <c r="H301">
        <f>task3ForecastsPVandDemand_Run2!D314</f>
        <v>2.1002424887041977</v>
      </c>
      <c r="I301">
        <f>task3ForecastsPVandDemand_Run2!E314</f>
        <v>2.1002424887041977</v>
      </c>
      <c r="J301">
        <f>task3ForecastsPVandDemand_Run2!F314</f>
        <v>0</v>
      </c>
      <c r="K301">
        <f>task3ForecastsPVandDemand_Run2!G314</f>
        <v>0</v>
      </c>
      <c r="L301">
        <f>task3ForecastsPVandDemand_Run2!H314</f>
        <v>0</v>
      </c>
      <c r="M301">
        <f>task3ForecastsPVandDemand_Run2!I314</f>
        <v>0</v>
      </c>
      <c r="N301">
        <f>task3ForecastsPVandDemand_Run2!J314</f>
        <v>0</v>
      </c>
      <c r="O301">
        <f>task3ForecastsPVandDemand_Run2!K314</f>
        <v>0</v>
      </c>
      <c r="P301">
        <f>task3ForecastsPVandDemand_Run2!L314</f>
        <v>0</v>
      </c>
      <c r="Q301">
        <f>task3ForecastsPVandDemand_Run2!M314</f>
        <v>0</v>
      </c>
    </row>
    <row r="302" spans="1:17" x14ac:dyDescent="0.3">
      <c r="A302" t="str">
        <f>TEXT(task3ForecastsPVandDemand_Run2!C315,"YYYY-MM-DD HH:MM:SS")</f>
        <v>2019-12-24 06:00:00</v>
      </c>
      <c r="B302">
        <f>-task3ForecastsPVandDemand_Run2!G315</f>
        <v>0</v>
      </c>
      <c r="C302">
        <f t="shared" si="8"/>
        <v>3</v>
      </c>
      <c r="D302">
        <v>3</v>
      </c>
      <c r="E302" s="83">
        <f t="shared" si="9"/>
        <v>44267.428472222222</v>
      </c>
      <c r="F302">
        <f>task3ForecastsPVandDemand_Run2!B315</f>
        <v>7</v>
      </c>
      <c r="G302">
        <f>task3ForecastsPVandDemand_Run2!A315</f>
        <v>13</v>
      </c>
      <c r="H302">
        <f>task3ForecastsPVandDemand_Run2!D315</f>
        <v>2.4476923654562235</v>
      </c>
      <c r="I302">
        <f>task3ForecastsPVandDemand_Run2!E315</f>
        <v>2.4476923654562235</v>
      </c>
      <c r="J302">
        <f>task3ForecastsPVandDemand_Run2!F315</f>
        <v>0</v>
      </c>
      <c r="K302">
        <f>task3ForecastsPVandDemand_Run2!G315</f>
        <v>0</v>
      </c>
      <c r="L302">
        <f>task3ForecastsPVandDemand_Run2!H315</f>
        <v>0</v>
      </c>
      <c r="M302">
        <f>task3ForecastsPVandDemand_Run2!I315</f>
        <v>0</v>
      </c>
      <c r="N302">
        <f>task3ForecastsPVandDemand_Run2!J315</f>
        <v>0</v>
      </c>
      <c r="O302">
        <f>task3ForecastsPVandDemand_Run2!K315</f>
        <v>0</v>
      </c>
      <c r="P302">
        <f>task3ForecastsPVandDemand_Run2!L315</f>
        <v>0</v>
      </c>
      <c r="Q302">
        <f>task3ForecastsPVandDemand_Run2!M315</f>
        <v>0</v>
      </c>
    </row>
    <row r="303" spans="1:17" x14ac:dyDescent="0.3">
      <c r="A303" t="str">
        <f>TEXT(task3ForecastsPVandDemand_Run2!C316,"YYYY-MM-DD HH:MM:SS")</f>
        <v>2019-12-24 06:30:00</v>
      </c>
      <c r="B303">
        <f>-task3ForecastsPVandDemand_Run2!G316</f>
        <v>0</v>
      </c>
      <c r="C303">
        <f t="shared" si="8"/>
        <v>3</v>
      </c>
      <c r="D303">
        <v>3</v>
      </c>
      <c r="E303" s="83">
        <f t="shared" si="9"/>
        <v>44267.428472222222</v>
      </c>
      <c r="F303">
        <f>task3ForecastsPVandDemand_Run2!B316</f>
        <v>7</v>
      </c>
      <c r="G303">
        <f>task3ForecastsPVandDemand_Run2!A316</f>
        <v>14</v>
      </c>
      <c r="H303">
        <f>task3ForecastsPVandDemand_Run2!D316</f>
        <v>2.6937382457734924</v>
      </c>
      <c r="I303">
        <f>task3ForecastsPVandDemand_Run2!E316</f>
        <v>2.6937382457734924</v>
      </c>
      <c r="J303">
        <f>task3ForecastsPVandDemand_Run2!F316</f>
        <v>0</v>
      </c>
      <c r="K303">
        <f>task3ForecastsPVandDemand_Run2!G316</f>
        <v>0</v>
      </c>
      <c r="L303">
        <f>task3ForecastsPVandDemand_Run2!H316</f>
        <v>0</v>
      </c>
      <c r="M303">
        <f>task3ForecastsPVandDemand_Run2!I316</f>
        <v>0</v>
      </c>
      <c r="N303">
        <f>task3ForecastsPVandDemand_Run2!J316</f>
        <v>0</v>
      </c>
      <c r="O303">
        <f>task3ForecastsPVandDemand_Run2!K316</f>
        <v>0</v>
      </c>
      <c r="P303">
        <f>task3ForecastsPVandDemand_Run2!L316</f>
        <v>0</v>
      </c>
      <c r="Q303">
        <f>task3ForecastsPVandDemand_Run2!M316</f>
        <v>0</v>
      </c>
    </row>
    <row r="304" spans="1:17" x14ac:dyDescent="0.3">
      <c r="A304" t="str">
        <f>TEXT(task3ForecastsPVandDemand_Run2!C317,"YYYY-MM-DD HH:MM:SS")</f>
        <v>2019-12-24 07:00:00</v>
      </c>
      <c r="B304">
        <f>-task3ForecastsPVandDemand_Run2!G317</f>
        <v>0</v>
      </c>
      <c r="C304">
        <f t="shared" si="8"/>
        <v>3</v>
      </c>
      <c r="D304">
        <v>3</v>
      </c>
      <c r="E304" s="83">
        <f t="shared" si="9"/>
        <v>44267.428472222222</v>
      </c>
      <c r="F304">
        <f>task3ForecastsPVandDemand_Run2!B317</f>
        <v>7</v>
      </c>
      <c r="G304">
        <f>task3ForecastsPVandDemand_Run2!A317</f>
        <v>15</v>
      </c>
      <c r="H304">
        <f>task3ForecastsPVandDemand_Run2!D317</f>
        <v>3.1168001167517034</v>
      </c>
      <c r="I304">
        <f>task3ForecastsPVandDemand_Run2!E317</f>
        <v>3.1168001167517034</v>
      </c>
      <c r="J304">
        <f>task3ForecastsPVandDemand_Run2!F317</f>
        <v>0</v>
      </c>
      <c r="K304">
        <f>task3ForecastsPVandDemand_Run2!G317</f>
        <v>0</v>
      </c>
      <c r="L304">
        <f>task3ForecastsPVandDemand_Run2!H317</f>
        <v>0</v>
      </c>
      <c r="M304">
        <f>task3ForecastsPVandDemand_Run2!I317</f>
        <v>0</v>
      </c>
      <c r="N304">
        <f>task3ForecastsPVandDemand_Run2!J317</f>
        <v>0</v>
      </c>
      <c r="O304">
        <f>task3ForecastsPVandDemand_Run2!K317</f>
        <v>0</v>
      </c>
      <c r="P304">
        <f>task3ForecastsPVandDemand_Run2!L317</f>
        <v>0</v>
      </c>
      <c r="Q304">
        <f>task3ForecastsPVandDemand_Run2!M317</f>
        <v>0</v>
      </c>
    </row>
    <row r="305" spans="1:17" x14ac:dyDescent="0.3">
      <c r="A305" t="str">
        <f>TEXT(task3ForecastsPVandDemand_Run2!C318,"YYYY-MM-DD HH:MM:SS")</f>
        <v>2019-12-24 07:30:00</v>
      </c>
      <c r="B305">
        <f>-task3ForecastsPVandDemand_Run2!G318</f>
        <v>-5.3655862808227543E-3</v>
      </c>
      <c r="C305">
        <f t="shared" si="8"/>
        <v>3</v>
      </c>
      <c r="D305">
        <v>3</v>
      </c>
      <c r="E305" s="83">
        <f t="shared" si="9"/>
        <v>44267.428472222222</v>
      </c>
      <c r="F305">
        <f>task3ForecastsPVandDemand_Run2!B318</f>
        <v>7</v>
      </c>
      <c r="G305">
        <f>task3ForecastsPVandDemand_Run2!A318</f>
        <v>16</v>
      </c>
      <c r="H305">
        <f>task3ForecastsPVandDemand_Run2!D318</f>
        <v>3.3789007897199927</v>
      </c>
      <c r="I305">
        <f>task3ForecastsPVandDemand_Run2!E318</f>
        <v>3.3842663760008156</v>
      </c>
      <c r="J305">
        <f>task3ForecastsPVandDemand_Run2!F318</f>
        <v>2.4389028549194336E-3</v>
      </c>
      <c r="K305">
        <f>task3ForecastsPVandDemand_Run2!G318</f>
        <v>5.3655862808227543E-3</v>
      </c>
      <c r="L305">
        <f>task3ForecastsPVandDemand_Run2!H318</f>
        <v>2.6827931404113771E-3</v>
      </c>
      <c r="M305">
        <f>task3ForecastsPVandDemand_Run2!I318</f>
        <v>0</v>
      </c>
      <c r="N305">
        <f>task3ForecastsPVandDemand_Run2!J318</f>
        <v>-5.3655862808227543E-3</v>
      </c>
      <c r="O305">
        <f>task3ForecastsPVandDemand_Run2!K318</f>
        <v>0</v>
      </c>
      <c r="P305">
        <f>task3ForecastsPVandDemand_Run2!L318</f>
        <v>-5.3655862808227543E-3</v>
      </c>
      <c r="Q305">
        <f>task3ForecastsPVandDemand_Run2!M318</f>
        <v>0</v>
      </c>
    </row>
    <row r="306" spans="1:17" x14ac:dyDescent="0.3">
      <c r="A306" t="str">
        <f>TEXT(task3ForecastsPVandDemand_Run2!C319,"YYYY-MM-DD HH:MM:SS")</f>
        <v>2019-12-24 08:00:00</v>
      </c>
      <c r="B306">
        <f>-task3ForecastsPVandDemand_Run2!G319</f>
        <v>-1.9724731822049188E-2</v>
      </c>
      <c r="C306">
        <f t="shared" si="8"/>
        <v>3</v>
      </c>
      <c r="D306">
        <v>3</v>
      </c>
      <c r="E306" s="83">
        <f t="shared" si="9"/>
        <v>44267.428472222222</v>
      </c>
      <c r="F306">
        <f>task3ForecastsPVandDemand_Run2!B319</f>
        <v>7</v>
      </c>
      <c r="G306">
        <f>task3ForecastsPVandDemand_Run2!A319</f>
        <v>17</v>
      </c>
      <c r="H306">
        <f>task3ForecastsPVandDemand_Run2!D319</f>
        <v>3.637367223869401</v>
      </c>
      <c r="I306">
        <f>task3ForecastsPVandDemand_Run2!E319</f>
        <v>3.6570919556914503</v>
      </c>
      <c r="J306">
        <f>task3ForecastsPVandDemand_Run2!F319</f>
        <v>8.9657871918405393E-3</v>
      </c>
      <c r="K306">
        <f>task3ForecastsPVandDemand_Run2!G319</f>
        <v>1.9724731822049188E-2</v>
      </c>
      <c r="L306">
        <f>task3ForecastsPVandDemand_Run2!H319</f>
        <v>1.254515905143597E-2</v>
      </c>
      <c r="M306">
        <f>task3ForecastsPVandDemand_Run2!I319</f>
        <v>0</v>
      </c>
      <c r="N306">
        <f>task3ForecastsPVandDemand_Run2!J319</f>
        <v>-1.9724731822049188E-2</v>
      </c>
      <c r="O306">
        <f>task3ForecastsPVandDemand_Run2!K319</f>
        <v>0</v>
      </c>
      <c r="P306">
        <f>task3ForecastsPVandDemand_Run2!L319</f>
        <v>-1.9724731822049188E-2</v>
      </c>
      <c r="Q306">
        <f>task3ForecastsPVandDemand_Run2!M319</f>
        <v>0</v>
      </c>
    </row>
    <row r="307" spans="1:17" x14ac:dyDescent="0.3">
      <c r="A307" t="str">
        <f>TEXT(task3ForecastsPVandDemand_Run2!C320,"YYYY-MM-DD HH:MM:SS")</f>
        <v>2019-12-24 08:30:00</v>
      </c>
      <c r="B307">
        <f>-task3ForecastsPVandDemand_Run2!G320</f>
        <v>-9.6763938665390029E-2</v>
      </c>
      <c r="C307">
        <f t="shared" si="8"/>
        <v>3</v>
      </c>
      <c r="D307">
        <v>3</v>
      </c>
      <c r="E307" s="83">
        <f t="shared" si="9"/>
        <v>44267.428472222222</v>
      </c>
      <c r="F307">
        <f>task3ForecastsPVandDemand_Run2!B320</f>
        <v>7</v>
      </c>
      <c r="G307">
        <f>task3ForecastsPVandDemand_Run2!A320</f>
        <v>18</v>
      </c>
      <c r="H307">
        <f>task3ForecastsPVandDemand_Run2!D320</f>
        <v>3.745563790034915</v>
      </c>
      <c r="I307">
        <f>task3ForecastsPVandDemand_Run2!E320</f>
        <v>3.842327728700305</v>
      </c>
      <c r="J307">
        <f>task3ForecastsPVandDemand_Run2!F320</f>
        <v>4.3983608484268188E-2</v>
      </c>
      <c r="K307">
        <f>task3ForecastsPVandDemand_Run2!G320</f>
        <v>9.6763938665390029E-2</v>
      </c>
      <c r="L307">
        <f>task3ForecastsPVandDemand_Run2!H320</f>
        <v>6.0927128384130988E-2</v>
      </c>
      <c r="M307">
        <f>task3ForecastsPVandDemand_Run2!I320</f>
        <v>0</v>
      </c>
      <c r="N307">
        <f>task3ForecastsPVandDemand_Run2!J320</f>
        <v>-9.6763938665390029E-2</v>
      </c>
      <c r="O307">
        <f>task3ForecastsPVandDemand_Run2!K320</f>
        <v>0</v>
      </c>
      <c r="P307">
        <f>task3ForecastsPVandDemand_Run2!L320</f>
        <v>-9.6763938665390029E-2</v>
      </c>
      <c r="Q307">
        <f>task3ForecastsPVandDemand_Run2!M320</f>
        <v>0</v>
      </c>
    </row>
    <row r="308" spans="1:17" x14ac:dyDescent="0.3">
      <c r="A308" t="str">
        <f>TEXT(task3ForecastsPVandDemand_Run2!C321,"YYYY-MM-DD HH:MM:SS")</f>
        <v>2019-12-24 09:00:00</v>
      </c>
      <c r="B308">
        <f>-task3ForecastsPVandDemand_Run2!G321</f>
        <v>-0.38299900195321074</v>
      </c>
      <c r="C308">
        <f t="shared" si="8"/>
        <v>3</v>
      </c>
      <c r="D308">
        <v>3</v>
      </c>
      <c r="E308" s="83">
        <f t="shared" si="9"/>
        <v>44267.428472222222</v>
      </c>
      <c r="F308">
        <f>task3ForecastsPVandDemand_Run2!B321</f>
        <v>7</v>
      </c>
      <c r="G308">
        <f>task3ForecastsPVandDemand_Run2!A321</f>
        <v>19</v>
      </c>
      <c r="H308">
        <f>task3ForecastsPVandDemand_Run2!D321</f>
        <v>4.0062604512802462</v>
      </c>
      <c r="I308">
        <f>task3ForecastsPVandDemand_Run2!E321</f>
        <v>4.389259453233457</v>
      </c>
      <c r="J308">
        <f>task3ForecastsPVandDemand_Run2!F321</f>
        <v>0.17409045543327759</v>
      </c>
      <c r="K308">
        <f>task3ForecastsPVandDemand_Run2!G321</f>
        <v>0.38299900195321074</v>
      </c>
      <c r="L308">
        <f>task3ForecastsPVandDemand_Run2!H321</f>
        <v>0.25242662936073634</v>
      </c>
      <c r="M308">
        <f>task3ForecastsPVandDemand_Run2!I321</f>
        <v>0</v>
      </c>
      <c r="N308">
        <f>task3ForecastsPVandDemand_Run2!J321</f>
        <v>-0.38299900195321074</v>
      </c>
      <c r="O308">
        <f>task3ForecastsPVandDemand_Run2!K321</f>
        <v>0</v>
      </c>
      <c r="P308">
        <f>task3ForecastsPVandDemand_Run2!L321</f>
        <v>-0.38299900195321074</v>
      </c>
      <c r="Q308">
        <f>task3ForecastsPVandDemand_Run2!M321</f>
        <v>0</v>
      </c>
    </row>
    <row r="309" spans="1:17" x14ac:dyDescent="0.3">
      <c r="A309" t="str">
        <f>TEXT(task3ForecastsPVandDemand_Run2!C322,"YYYY-MM-DD HH:MM:SS")</f>
        <v>2019-12-24 09:30:00</v>
      </c>
      <c r="B309">
        <f>-task3ForecastsPVandDemand_Run2!G322</f>
        <v>-0.58621439520196494</v>
      </c>
      <c r="C309">
        <f t="shared" si="8"/>
        <v>3</v>
      </c>
      <c r="D309">
        <v>3</v>
      </c>
      <c r="E309" s="83">
        <f t="shared" si="9"/>
        <v>44267.428472222222</v>
      </c>
      <c r="F309">
        <f>task3ForecastsPVandDemand_Run2!B322</f>
        <v>7</v>
      </c>
      <c r="G309">
        <f>task3ForecastsPVandDemand_Run2!A322</f>
        <v>20</v>
      </c>
      <c r="H309">
        <f>task3ForecastsPVandDemand_Run2!D322</f>
        <v>4.0270104547173169</v>
      </c>
      <c r="I309">
        <f>task3ForecastsPVandDemand_Run2!E322</f>
        <v>4.6132248499192823</v>
      </c>
      <c r="J309">
        <f>task3ForecastsPVandDemand_Run2!F322</f>
        <v>0.26646108872816587</v>
      </c>
      <c r="K309">
        <f>task3ForecastsPVandDemand_Run2!G322</f>
        <v>0.58621439520196494</v>
      </c>
      <c r="L309">
        <f>task3ForecastsPVandDemand_Run2!H322</f>
        <v>0.54553382696171882</v>
      </c>
      <c r="M309">
        <f>task3ForecastsPVandDemand_Run2!I322</f>
        <v>0</v>
      </c>
      <c r="N309">
        <f>task3ForecastsPVandDemand_Run2!J322</f>
        <v>-0.58621439520196494</v>
      </c>
      <c r="O309">
        <f>task3ForecastsPVandDemand_Run2!K322</f>
        <v>0</v>
      </c>
      <c r="P309">
        <f>task3ForecastsPVandDemand_Run2!L322</f>
        <v>-0.58621439520196494</v>
      </c>
      <c r="Q309">
        <f>task3ForecastsPVandDemand_Run2!M322</f>
        <v>0</v>
      </c>
    </row>
    <row r="310" spans="1:17" x14ac:dyDescent="0.3">
      <c r="A310" t="str">
        <f>TEXT(task3ForecastsPVandDemand_Run2!C323,"YYYY-MM-DD HH:MM:SS")</f>
        <v>2019-12-24 10:00:00</v>
      </c>
      <c r="B310">
        <f>-task3ForecastsPVandDemand_Run2!G323</f>
        <v>-1.10288408211127</v>
      </c>
      <c r="C310">
        <f t="shared" si="8"/>
        <v>3</v>
      </c>
      <c r="D310">
        <v>3</v>
      </c>
      <c r="E310" s="83">
        <f t="shared" si="9"/>
        <v>44267.428472222222</v>
      </c>
      <c r="F310">
        <f>task3ForecastsPVandDemand_Run2!B323</f>
        <v>7</v>
      </c>
      <c r="G310">
        <f>task3ForecastsPVandDemand_Run2!A323</f>
        <v>21</v>
      </c>
      <c r="H310">
        <f>task3ForecastsPVandDemand_Run2!D323</f>
        <v>4.0155442920950133</v>
      </c>
      <c r="I310">
        <f>task3ForecastsPVandDemand_Run2!E323</f>
        <v>5.1184283742062835</v>
      </c>
      <c r="J310">
        <f>task3ForecastsPVandDemand_Run2!F323</f>
        <v>0.50131094641421359</v>
      </c>
      <c r="K310">
        <f>task3ForecastsPVandDemand_Run2!G323</f>
        <v>1.10288408211127</v>
      </c>
      <c r="L310">
        <f>task3ForecastsPVandDemand_Run2!H323</f>
        <v>1.0969758680173538</v>
      </c>
      <c r="M310">
        <f>task3ForecastsPVandDemand_Run2!I323</f>
        <v>0</v>
      </c>
      <c r="N310">
        <f>task3ForecastsPVandDemand_Run2!J323</f>
        <v>-1.10288408211127</v>
      </c>
      <c r="O310">
        <f>task3ForecastsPVandDemand_Run2!K323</f>
        <v>0</v>
      </c>
      <c r="P310">
        <f>task3ForecastsPVandDemand_Run2!L323</f>
        <v>-1.10288408211127</v>
      </c>
      <c r="Q310">
        <f>task3ForecastsPVandDemand_Run2!M323</f>
        <v>0</v>
      </c>
    </row>
    <row r="311" spans="1:17" x14ac:dyDescent="0.3">
      <c r="A311" t="str">
        <f>TEXT(task3ForecastsPVandDemand_Run2!C324,"YYYY-MM-DD HH:MM:SS")</f>
        <v>2019-12-24 10:30:00</v>
      </c>
      <c r="B311">
        <f>-task3ForecastsPVandDemand_Run2!G324</f>
        <v>-1.1624190779420331</v>
      </c>
      <c r="C311">
        <f t="shared" si="8"/>
        <v>3</v>
      </c>
      <c r="D311">
        <v>3</v>
      </c>
      <c r="E311" s="83">
        <f t="shared" si="9"/>
        <v>44267.428472222222</v>
      </c>
      <c r="F311">
        <f>task3ForecastsPVandDemand_Run2!B324</f>
        <v>7</v>
      </c>
      <c r="G311">
        <f>task3ForecastsPVandDemand_Run2!A324</f>
        <v>22</v>
      </c>
      <c r="H311">
        <f>task3ForecastsPVandDemand_Run2!D324</f>
        <v>4.0176707348420653</v>
      </c>
      <c r="I311">
        <f>task3ForecastsPVandDemand_Run2!E324</f>
        <v>5.1800898127840984</v>
      </c>
      <c r="J311">
        <f>task3ForecastsPVandDemand_Run2!F324</f>
        <v>0.52837230815546954</v>
      </c>
      <c r="K311">
        <f>task3ForecastsPVandDemand_Run2!G324</f>
        <v>1.1624190779420331</v>
      </c>
      <c r="L311">
        <f>task3ForecastsPVandDemand_Run2!H324</f>
        <v>1.6781854069883704</v>
      </c>
      <c r="M311">
        <f>task3ForecastsPVandDemand_Run2!I324</f>
        <v>0</v>
      </c>
      <c r="N311">
        <f>task3ForecastsPVandDemand_Run2!J324</f>
        <v>-1.1624190779420331</v>
      </c>
      <c r="O311">
        <f>task3ForecastsPVandDemand_Run2!K324</f>
        <v>0</v>
      </c>
      <c r="P311">
        <f>task3ForecastsPVandDemand_Run2!L324</f>
        <v>-1.1624190779420331</v>
      </c>
      <c r="Q311">
        <f>task3ForecastsPVandDemand_Run2!M324</f>
        <v>0</v>
      </c>
    </row>
    <row r="312" spans="1:17" x14ac:dyDescent="0.3">
      <c r="A312" t="str">
        <f>TEXT(task3ForecastsPVandDemand_Run2!C325,"YYYY-MM-DD HH:MM:SS")</f>
        <v>2019-12-24 11:00:00</v>
      </c>
      <c r="B312">
        <f>-task3ForecastsPVandDemand_Run2!G325</f>
        <v>-1.6163437405407688</v>
      </c>
      <c r="C312">
        <f t="shared" si="8"/>
        <v>3</v>
      </c>
      <c r="D312">
        <v>3</v>
      </c>
      <c r="E312" s="83">
        <f t="shared" si="9"/>
        <v>44267.428472222222</v>
      </c>
      <c r="F312">
        <f>task3ForecastsPVandDemand_Run2!B325</f>
        <v>7</v>
      </c>
      <c r="G312">
        <f>task3ForecastsPVandDemand_Run2!A325</f>
        <v>23</v>
      </c>
      <c r="H312">
        <f>task3ForecastsPVandDemand_Run2!D325</f>
        <v>3.9771299822843922</v>
      </c>
      <c r="I312">
        <f>task3ForecastsPVandDemand_Run2!E325</f>
        <v>5.593473722825161</v>
      </c>
      <c r="J312">
        <f>task3ForecastsPVandDemand_Run2!F325</f>
        <v>0.73470170024580395</v>
      </c>
      <c r="K312">
        <f>task3ForecastsPVandDemand_Run2!G325</f>
        <v>1.6163437405407688</v>
      </c>
      <c r="L312">
        <f>task3ForecastsPVandDemand_Run2!H325</f>
        <v>2.4863572772587546</v>
      </c>
      <c r="M312">
        <f>task3ForecastsPVandDemand_Run2!I325</f>
        <v>0</v>
      </c>
      <c r="N312">
        <f>task3ForecastsPVandDemand_Run2!J325</f>
        <v>-1.6163437405407688</v>
      </c>
      <c r="O312">
        <f>task3ForecastsPVandDemand_Run2!K325</f>
        <v>0</v>
      </c>
      <c r="P312">
        <f>task3ForecastsPVandDemand_Run2!L325</f>
        <v>-1.6163437405407688</v>
      </c>
      <c r="Q312">
        <f>task3ForecastsPVandDemand_Run2!M325</f>
        <v>0</v>
      </c>
    </row>
    <row r="313" spans="1:17" x14ac:dyDescent="0.3">
      <c r="A313" t="str">
        <f>TEXT(task3ForecastsPVandDemand_Run2!C326,"YYYY-MM-DD HH:MM:SS")</f>
        <v>2019-12-24 11:30:00</v>
      </c>
      <c r="B313">
        <f>-task3ForecastsPVandDemand_Run2!G326</f>
        <v>-1.6554281353950502</v>
      </c>
      <c r="C313">
        <f t="shared" si="8"/>
        <v>3</v>
      </c>
      <c r="D313">
        <v>3</v>
      </c>
      <c r="E313" s="83">
        <f t="shared" si="9"/>
        <v>44267.428472222222</v>
      </c>
      <c r="F313">
        <f>task3ForecastsPVandDemand_Run2!B326</f>
        <v>7</v>
      </c>
      <c r="G313">
        <f>task3ForecastsPVandDemand_Run2!A326</f>
        <v>24</v>
      </c>
      <c r="H313">
        <f>task3ForecastsPVandDemand_Run2!D326</f>
        <v>3.9530380178928755</v>
      </c>
      <c r="I313">
        <f>task3ForecastsPVandDemand_Run2!E326</f>
        <v>5.6084661532879254</v>
      </c>
      <c r="J313">
        <f>task3ForecastsPVandDemand_Run2!F326</f>
        <v>0.75246733427047729</v>
      </c>
      <c r="K313">
        <f>task3ForecastsPVandDemand_Run2!G326</f>
        <v>1.6554281353950502</v>
      </c>
      <c r="L313">
        <f>task3ForecastsPVandDemand_Run2!H326</f>
        <v>3.3140713449562798</v>
      </c>
      <c r="M313">
        <f>task3ForecastsPVandDemand_Run2!I326</f>
        <v>0</v>
      </c>
      <c r="N313">
        <f>task3ForecastsPVandDemand_Run2!J326</f>
        <v>-1.6554281353950502</v>
      </c>
      <c r="O313">
        <f>task3ForecastsPVandDemand_Run2!K326</f>
        <v>0</v>
      </c>
      <c r="P313">
        <f>task3ForecastsPVandDemand_Run2!L326</f>
        <v>-1.6554281353950502</v>
      </c>
      <c r="Q313">
        <f>task3ForecastsPVandDemand_Run2!M326</f>
        <v>0</v>
      </c>
    </row>
    <row r="314" spans="1:17" x14ac:dyDescent="0.3">
      <c r="A314" t="str">
        <f>TEXT(task3ForecastsPVandDemand_Run2!C327,"YYYY-MM-DD HH:MM:SS")</f>
        <v>2019-12-24 12:00:00</v>
      </c>
      <c r="B314">
        <f>-task3ForecastsPVandDemand_Run2!G327</f>
        <v>-1.464874101004723</v>
      </c>
      <c r="C314">
        <f t="shared" si="8"/>
        <v>3</v>
      </c>
      <c r="D314">
        <v>3</v>
      </c>
      <c r="E314" s="83">
        <f t="shared" si="9"/>
        <v>44267.428472222222</v>
      </c>
      <c r="F314">
        <f>task3ForecastsPVandDemand_Run2!B327</f>
        <v>7</v>
      </c>
      <c r="G314">
        <f>task3ForecastsPVandDemand_Run2!A327</f>
        <v>25</v>
      </c>
      <c r="H314">
        <f>task3ForecastsPVandDemand_Run2!D327</f>
        <v>4.0965963334613553</v>
      </c>
      <c r="I314">
        <f>task3ForecastsPVandDemand_Run2!E327</f>
        <v>5.5614704344660781</v>
      </c>
      <c r="J314">
        <f>task3ForecastsPVandDemand_Run2!F327</f>
        <v>0.66585186409305586</v>
      </c>
      <c r="K314">
        <f>task3ForecastsPVandDemand_Run2!G327</f>
        <v>1.464874101004723</v>
      </c>
      <c r="L314">
        <f>task3ForecastsPVandDemand_Run2!H327</f>
        <v>4.0465083954586412</v>
      </c>
      <c r="M314">
        <f>task3ForecastsPVandDemand_Run2!I327</f>
        <v>0</v>
      </c>
      <c r="N314">
        <f>task3ForecastsPVandDemand_Run2!J327</f>
        <v>-1.464874101004723</v>
      </c>
      <c r="O314">
        <f>task3ForecastsPVandDemand_Run2!K327</f>
        <v>0</v>
      </c>
      <c r="P314">
        <f>task3ForecastsPVandDemand_Run2!L327</f>
        <v>-1.464874101004723</v>
      </c>
      <c r="Q314">
        <f>task3ForecastsPVandDemand_Run2!M327</f>
        <v>0</v>
      </c>
    </row>
    <row r="315" spans="1:17" x14ac:dyDescent="0.3">
      <c r="A315" t="str">
        <f>TEXT(task3ForecastsPVandDemand_Run2!C328,"YYYY-MM-DD HH:MM:SS")</f>
        <v>2019-12-24 12:30:00</v>
      </c>
      <c r="B315">
        <f>-task3ForecastsPVandDemand_Run2!G328</f>
        <v>-1.4345144993855818</v>
      </c>
      <c r="C315">
        <f t="shared" si="8"/>
        <v>3</v>
      </c>
      <c r="D315">
        <v>3</v>
      </c>
      <c r="E315" s="83">
        <f t="shared" si="9"/>
        <v>44267.428472222222</v>
      </c>
      <c r="F315">
        <f>task3ForecastsPVandDemand_Run2!B328</f>
        <v>7</v>
      </c>
      <c r="G315">
        <f>task3ForecastsPVandDemand_Run2!A328</f>
        <v>26</v>
      </c>
      <c r="H315">
        <f>task3ForecastsPVandDemand_Run2!D328</f>
        <v>4.0588477648130761</v>
      </c>
      <c r="I315">
        <f>task3ForecastsPVandDemand_Run2!E328</f>
        <v>5.4933622641986579</v>
      </c>
      <c r="J315">
        <f>task3ForecastsPVandDemand_Run2!F328</f>
        <v>0.65205204517526438</v>
      </c>
      <c r="K315">
        <f>task3ForecastsPVandDemand_Run2!G328</f>
        <v>1.4345144993855818</v>
      </c>
      <c r="L315">
        <f>task3ForecastsPVandDemand_Run2!H328</f>
        <v>4.7637656451514321</v>
      </c>
      <c r="M315">
        <f>task3ForecastsPVandDemand_Run2!I328</f>
        <v>0</v>
      </c>
      <c r="N315">
        <f>task3ForecastsPVandDemand_Run2!J328</f>
        <v>-1.4345144993855818</v>
      </c>
      <c r="O315">
        <f>task3ForecastsPVandDemand_Run2!K328</f>
        <v>0</v>
      </c>
      <c r="P315">
        <f>task3ForecastsPVandDemand_Run2!L328</f>
        <v>-1.4345144993855818</v>
      </c>
      <c r="Q315">
        <f>task3ForecastsPVandDemand_Run2!M328</f>
        <v>0</v>
      </c>
    </row>
    <row r="316" spans="1:17" x14ac:dyDescent="0.3">
      <c r="A316" t="str">
        <f>TEXT(task3ForecastsPVandDemand_Run2!C329,"YYYY-MM-DD HH:MM:SS")</f>
        <v>2019-12-24 13:00:00</v>
      </c>
      <c r="B316">
        <f>-task3ForecastsPVandDemand_Run2!G329</f>
        <v>-0.85751060185681272</v>
      </c>
      <c r="C316">
        <f t="shared" si="8"/>
        <v>3</v>
      </c>
      <c r="D316">
        <v>3</v>
      </c>
      <c r="E316" s="83">
        <f t="shared" si="9"/>
        <v>44267.428472222222</v>
      </c>
      <c r="F316">
        <f>task3ForecastsPVandDemand_Run2!B329</f>
        <v>7</v>
      </c>
      <c r="G316">
        <f>task3ForecastsPVandDemand_Run2!A329</f>
        <v>27</v>
      </c>
      <c r="H316">
        <f>task3ForecastsPVandDemand_Run2!D329</f>
        <v>4.0055143605718042</v>
      </c>
      <c r="I316">
        <f>task3ForecastsPVandDemand_Run2!E329</f>
        <v>4.863024962428617</v>
      </c>
      <c r="J316">
        <f>task3ForecastsPVandDemand_Run2!F329</f>
        <v>0.38977754629855121</v>
      </c>
      <c r="K316">
        <f>task3ForecastsPVandDemand_Run2!G329</f>
        <v>0.85751060185681272</v>
      </c>
      <c r="L316">
        <f>task3ForecastsPVandDemand_Run2!H329</f>
        <v>5.1925209460798385</v>
      </c>
      <c r="M316">
        <f>task3ForecastsPVandDemand_Run2!I329</f>
        <v>0</v>
      </c>
      <c r="N316">
        <f>task3ForecastsPVandDemand_Run2!J329</f>
        <v>-0.85751060185681272</v>
      </c>
      <c r="O316">
        <f>task3ForecastsPVandDemand_Run2!K329</f>
        <v>0</v>
      </c>
      <c r="P316">
        <f>task3ForecastsPVandDemand_Run2!L329</f>
        <v>-0.85751060185681272</v>
      </c>
      <c r="Q316">
        <f>task3ForecastsPVandDemand_Run2!M329</f>
        <v>0</v>
      </c>
    </row>
    <row r="317" spans="1:17" x14ac:dyDescent="0.3">
      <c r="A317" t="str">
        <f>TEXT(task3ForecastsPVandDemand_Run2!C330,"YYYY-MM-DD HH:MM:SS")</f>
        <v>2019-12-24 13:30:00</v>
      </c>
      <c r="B317">
        <f>-task3ForecastsPVandDemand_Run2!G330</f>
        <v>-0.73711670308888788</v>
      </c>
      <c r="C317">
        <f t="shared" si="8"/>
        <v>3</v>
      </c>
      <c r="D317">
        <v>3</v>
      </c>
      <c r="E317" s="83">
        <f t="shared" si="9"/>
        <v>44267.428472222222</v>
      </c>
      <c r="F317">
        <f>task3ForecastsPVandDemand_Run2!B330</f>
        <v>7</v>
      </c>
      <c r="G317">
        <f>task3ForecastsPVandDemand_Run2!A330</f>
        <v>28</v>
      </c>
      <c r="H317">
        <f>task3ForecastsPVandDemand_Run2!D330</f>
        <v>3.9743893095622971</v>
      </c>
      <c r="I317">
        <f>task3ForecastsPVandDemand_Run2!E330</f>
        <v>4.711506012651185</v>
      </c>
      <c r="J317">
        <f>task3ForecastsPVandDemand_Run2!F330</f>
        <v>0.33505304685858539</v>
      </c>
      <c r="K317">
        <f>task3ForecastsPVandDemand_Run2!G330</f>
        <v>0.73711670308888788</v>
      </c>
      <c r="L317">
        <f>task3ForecastsPVandDemand_Run2!H330</f>
        <v>5.561079297624282</v>
      </c>
      <c r="M317">
        <f>task3ForecastsPVandDemand_Run2!I330</f>
        <v>0</v>
      </c>
      <c r="N317">
        <f>task3ForecastsPVandDemand_Run2!J330</f>
        <v>-0.73711670308888788</v>
      </c>
      <c r="O317">
        <f>task3ForecastsPVandDemand_Run2!K330</f>
        <v>0</v>
      </c>
      <c r="P317">
        <f>task3ForecastsPVandDemand_Run2!L330</f>
        <v>-0.73711670308888788</v>
      </c>
      <c r="Q317">
        <f>task3ForecastsPVandDemand_Run2!M330</f>
        <v>0</v>
      </c>
    </row>
    <row r="318" spans="1:17" x14ac:dyDescent="0.3">
      <c r="A318" t="str">
        <f>TEXT(task3ForecastsPVandDemand_Run2!C331,"YYYY-MM-DD HH:MM:SS")</f>
        <v>2019-12-24 14:00:00</v>
      </c>
      <c r="B318">
        <f>-task3ForecastsPVandDemand_Run2!G331</f>
        <v>-0.52477297186851501</v>
      </c>
      <c r="C318">
        <f t="shared" si="8"/>
        <v>3</v>
      </c>
      <c r="D318">
        <v>3</v>
      </c>
      <c r="E318" s="83">
        <f t="shared" si="9"/>
        <v>44267.428472222222</v>
      </c>
      <c r="F318">
        <f>task3ForecastsPVandDemand_Run2!B331</f>
        <v>7</v>
      </c>
      <c r="G318">
        <f>task3ForecastsPVandDemand_Run2!A331</f>
        <v>29</v>
      </c>
      <c r="H318">
        <f>task3ForecastsPVandDemand_Run2!D331</f>
        <v>3.7289373473497593</v>
      </c>
      <c r="I318">
        <f>task3ForecastsPVandDemand_Run2!E331</f>
        <v>4.2537103192182748</v>
      </c>
      <c r="J318">
        <f>task3ForecastsPVandDemand_Run2!F331</f>
        <v>0.23853316903114319</v>
      </c>
      <c r="K318">
        <f>task3ForecastsPVandDemand_Run2!G331</f>
        <v>0.52477297186851501</v>
      </c>
      <c r="L318">
        <f>task3ForecastsPVandDemand_Run2!H331</f>
        <v>5.8234657835585395</v>
      </c>
      <c r="M318">
        <f>task3ForecastsPVandDemand_Run2!I331</f>
        <v>0</v>
      </c>
      <c r="N318">
        <f>task3ForecastsPVandDemand_Run2!J331</f>
        <v>-0.52477297186851501</v>
      </c>
      <c r="O318">
        <f>task3ForecastsPVandDemand_Run2!K331</f>
        <v>0</v>
      </c>
      <c r="P318">
        <f>task3ForecastsPVandDemand_Run2!L331</f>
        <v>-0.52477297186851501</v>
      </c>
      <c r="Q318">
        <f>task3ForecastsPVandDemand_Run2!M331</f>
        <v>0</v>
      </c>
    </row>
    <row r="319" spans="1:17" x14ac:dyDescent="0.3">
      <c r="A319" t="str">
        <f>TEXT(task3ForecastsPVandDemand_Run2!C332,"YYYY-MM-DD HH:MM:SS")</f>
        <v>2019-12-24 14:30:00</v>
      </c>
      <c r="B319">
        <f>-task3ForecastsPVandDemand_Run2!G332</f>
        <v>-0.353068432882921</v>
      </c>
      <c r="C319">
        <f t="shared" si="8"/>
        <v>3</v>
      </c>
      <c r="D319">
        <v>3</v>
      </c>
      <c r="E319" s="83">
        <f t="shared" si="9"/>
        <v>44267.428472222222</v>
      </c>
      <c r="F319">
        <f>task3ForecastsPVandDemand_Run2!B332</f>
        <v>7</v>
      </c>
      <c r="G319">
        <f>task3ForecastsPVandDemand_Run2!A332</f>
        <v>30</v>
      </c>
      <c r="H319">
        <f>task3ForecastsPVandDemand_Run2!D332</f>
        <v>3.7609457665633532</v>
      </c>
      <c r="I319">
        <f>task3ForecastsPVandDemand_Run2!E332</f>
        <v>4.1140141994462738</v>
      </c>
      <c r="J319">
        <f>task3ForecastsPVandDemand_Run2!F332</f>
        <v>0.1730673611164093</v>
      </c>
      <c r="K319">
        <f>task3ForecastsPVandDemand_Run2!G332</f>
        <v>0.353068432882921</v>
      </c>
      <c r="L319">
        <f>task3ForecastsPVandDemand_Run2!H332</f>
        <v>6</v>
      </c>
      <c r="M319">
        <f>task3ForecastsPVandDemand_Run2!I332</f>
        <v>0</v>
      </c>
      <c r="N319">
        <f>task3ForecastsPVandDemand_Run2!J332</f>
        <v>-0.353068432882921</v>
      </c>
      <c r="O319">
        <f>task3ForecastsPVandDemand_Run2!K332</f>
        <v>0</v>
      </c>
      <c r="P319">
        <f>task3ForecastsPVandDemand_Run2!L332</f>
        <v>-0.353068432882921</v>
      </c>
      <c r="Q319">
        <f>task3ForecastsPVandDemand_Run2!M332</f>
        <v>0</v>
      </c>
    </row>
    <row r="320" spans="1:17" x14ac:dyDescent="0.3">
      <c r="A320" t="str">
        <f>TEXT(task3ForecastsPVandDemand_Run2!C333,"YYYY-MM-DD HH:MM:SS")</f>
        <v>2019-12-24 15:00:00</v>
      </c>
      <c r="B320">
        <f>-task3ForecastsPVandDemand_Run2!G333</f>
        <v>0</v>
      </c>
      <c r="C320">
        <f t="shared" si="8"/>
        <v>3</v>
      </c>
      <c r="D320">
        <v>3</v>
      </c>
      <c r="E320" s="83">
        <f t="shared" si="9"/>
        <v>44267.428472222222</v>
      </c>
      <c r="F320">
        <f>task3ForecastsPVandDemand_Run2!B333</f>
        <v>7</v>
      </c>
      <c r="G320">
        <f>task3ForecastsPVandDemand_Run2!A333</f>
        <v>31</v>
      </c>
      <c r="H320">
        <f>task3ForecastsPVandDemand_Run2!D333</f>
        <v>3.6378316916450757</v>
      </c>
      <c r="I320">
        <f>task3ForecastsPVandDemand_Run2!E333</f>
        <v>3.6378316916450757</v>
      </c>
      <c r="J320">
        <f>task3ForecastsPVandDemand_Run2!F333</f>
        <v>3.4089386463165283E-2</v>
      </c>
      <c r="K320">
        <f>task3ForecastsPVandDemand_Run2!G333</f>
        <v>0</v>
      </c>
      <c r="L320">
        <f>task3ForecastsPVandDemand_Run2!H333</f>
        <v>6</v>
      </c>
      <c r="M320">
        <f>task3ForecastsPVandDemand_Run2!I333</f>
        <v>0</v>
      </c>
      <c r="N320">
        <f>task3ForecastsPVandDemand_Run2!J333</f>
        <v>0</v>
      </c>
      <c r="O320">
        <f>task3ForecastsPVandDemand_Run2!K333</f>
        <v>0</v>
      </c>
      <c r="P320">
        <f>task3ForecastsPVandDemand_Run2!L333</f>
        <v>0</v>
      </c>
      <c r="Q320">
        <f>task3ForecastsPVandDemand_Run2!M333</f>
        <v>0</v>
      </c>
    </row>
    <row r="321" spans="1:17" x14ac:dyDescent="0.3">
      <c r="A321" t="str">
        <f>TEXT(task3ForecastsPVandDemand_Run2!C334,"YYYY-MM-DD HH:MM:SS")</f>
        <v>2019-12-24 15:30:00</v>
      </c>
      <c r="B321">
        <f>-task3ForecastsPVandDemand_Run2!G334</f>
        <v>0.5003542382968913</v>
      </c>
      <c r="C321">
        <f t="shared" si="8"/>
        <v>3</v>
      </c>
      <c r="D321">
        <v>3</v>
      </c>
      <c r="E321" s="83">
        <f t="shared" si="9"/>
        <v>44267.428472222222</v>
      </c>
      <c r="F321">
        <f>task3ForecastsPVandDemand_Run2!B334</f>
        <v>7</v>
      </c>
      <c r="G321">
        <f>task3ForecastsPVandDemand_Run2!A334</f>
        <v>32</v>
      </c>
      <c r="H321">
        <f>task3ForecastsPVandDemand_Run2!D334</f>
        <v>3.8302514811450252</v>
      </c>
      <c r="I321">
        <f>task3ForecastsPVandDemand_Run2!E334</f>
        <v>3.3298972428481339</v>
      </c>
      <c r="J321">
        <f>task3ForecastsPVandDemand_Run2!F334</f>
        <v>8.0118588080802106E-3</v>
      </c>
      <c r="K321">
        <f>task3ForecastsPVandDemand_Run2!G334</f>
        <v>-0.5003542382968913</v>
      </c>
      <c r="L321">
        <f>task3ForecastsPVandDemand_Run2!H334</f>
        <v>5.7498228808515544</v>
      </c>
      <c r="M321">
        <f>task3ForecastsPVandDemand_Run2!I334</f>
        <v>0.5003542382968913</v>
      </c>
      <c r="N321">
        <f>task3ForecastsPVandDemand_Run2!J334</f>
        <v>0</v>
      </c>
      <c r="O321">
        <f>task3ForecastsPVandDemand_Run2!K334</f>
        <v>0</v>
      </c>
      <c r="P321">
        <f>task3ForecastsPVandDemand_Run2!L334</f>
        <v>0</v>
      </c>
      <c r="Q321">
        <f>task3ForecastsPVandDemand_Run2!M334</f>
        <v>0</v>
      </c>
    </row>
    <row r="322" spans="1:17" x14ac:dyDescent="0.3">
      <c r="A322" t="str">
        <f>TEXT(task3ForecastsPVandDemand_Run2!C335,"YYYY-MM-DD HH:MM:SS")</f>
        <v>2019-12-24 16:00:00</v>
      </c>
      <c r="B322">
        <f>-task3ForecastsPVandDemand_Run2!G335</f>
        <v>0.96474092593752392</v>
      </c>
      <c r="C322">
        <f t="shared" si="8"/>
        <v>3</v>
      </c>
      <c r="D322">
        <v>3</v>
      </c>
      <c r="E322" s="83">
        <f t="shared" si="9"/>
        <v>44267.428472222222</v>
      </c>
      <c r="F322">
        <f>task3ForecastsPVandDemand_Run2!B335</f>
        <v>7</v>
      </c>
      <c r="G322">
        <f>task3ForecastsPVandDemand_Run2!A335</f>
        <v>33</v>
      </c>
      <c r="H322">
        <f>task3ForecastsPVandDemand_Run2!D335</f>
        <v>4.2524211971819641</v>
      </c>
      <c r="I322">
        <f>task3ForecastsPVandDemand_Run2!E335</f>
        <v>3.2876802712444402</v>
      </c>
      <c r="J322">
        <f>task3ForecastsPVandDemand_Run2!F335</f>
        <v>1.6782522201538086E-2</v>
      </c>
      <c r="K322">
        <f>task3ForecastsPVandDemand_Run2!G335</f>
        <v>-0.96474092593752392</v>
      </c>
      <c r="L322">
        <f>task3ForecastsPVandDemand_Run2!H335</f>
        <v>5.2674524178827919</v>
      </c>
      <c r="M322">
        <f>task3ForecastsPVandDemand_Run2!I335</f>
        <v>0.96474092593752392</v>
      </c>
      <c r="N322">
        <f>task3ForecastsPVandDemand_Run2!J335</f>
        <v>0</v>
      </c>
      <c r="O322">
        <f>task3ForecastsPVandDemand_Run2!K335</f>
        <v>0</v>
      </c>
      <c r="P322">
        <f>task3ForecastsPVandDemand_Run2!L335</f>
        <v>0</v>
      </c>
      <c r="Q322">
        <f>task3ForecastsPVandDemand_Run2!M335</f>
        <v>0</v>
      </c>
    </row>
    <row r="323" spans="1:17" x14ac:dyDescent="0.3">
      <c r="A323" t="str">
        <f>TEXT(task3ForecastsPVandDemand_Run2!C336,"YYYY-MM-DD HH:MM:SS")</f>
        <v>2019-12-24 16:30:00</v>
      </c>
      <c r="B323">
        <f>-task3ForecastsPVandDemand_Run2!G336</f>
        <v>1.3985145027978341</v>
      </c>
      <c r="C323">
        <f t="shared" si="8"/>
        <v>3</v>
      </c>
      <c r="D323">
        <v>3</v>
      </c>
      <c r="E323" s="83">
        <f t="shared" si="9"/>
        <v>44267.428472222222</v>
      </c>
      <c r="F323">
        <f>task3ForecastsPVandDemand_Run2!B336</f>
        <v>7</v>
      </c>
      <c r="G323">
        <f>task3ForecastsPVandDemand_Run2!A336</f>
        <v>34</v>
      </c>
      <c r="H323">
        <f>task3ForecastsPVandDemand_Run2!D336</f>
        <v>4.6467608125095188</v>
      </c>
      <c r="I323">
        <f>task3ForecastsPVandDemand_Run2!E336</f>
        <v>3.2482463097116847</v>
      </c>
      <c r="J323">
        <f>task3ForecastsPVandDemand_Run2!F336</f>
        <v>0</v>
      </c>
      <c r="K323">
        <f>task3ForecastsPVandDemand_Run2!G336</f>
        <v>-1.3985145027978341</v>
      </c>
      <c r="L323">
        <f>task3ForecastsPVandDemand_Run2!H336</f>
        <v>4.5681951664838749</v>
      </c>
      <c r="M323">
        <f>task3ForecastsPVandDemand_Run2!I336</f>
        <v>1.3985145027978341</v>
      </c>
      <c r="N323">
        <f>task3ForecastsPVandDemand_Run2!J336</f>
        <v>0</v>
      </c>
      <c r="O323">
        <f>task3ForecastsPVandDemand_Run2!K336</f>
        <v>0</v>
      </c>
      <c r="P323">
        <f>task3ForecastsPVandDemand_Run2!L336</f>
        <v>0</v>
      </c>
      <c r="Q323">
        <f>task3ForecastsPVandDemand_Run2!M336</f>
        <v>0</v>
      </c>
    </row>
    <row r="324" spans="1:17" x14ac:dyDescent="0.3">
      <c r="A324" t="str">
        <f>TEXT(task3ForecastsPVandDemand_Run2!C337,"YYYY-MM-DD HH:MM:SS")</f>
        <v>2019-12-24 17:00:00</v>
      </c>
      <c r="B324">
        <f>-task3ForecastsPVandDemand_Run2!G337</f>
        <v>1.5228777012252817</v>
      </c>
      <c r="C324">
        <f t="shared" ref="C324:C337" si="10">C323</f>
        <v>3</v>
      </c>
      <c r="D324">
        <v>3</v>
      </c>
      <c r="E324" s="83">
        <f t="shared" ref="E324:E337" si="11">E323</f>
        <v>44267.428472222222</v>
      </c>
      <c r="F324">
        <f>task3ForecastsPVandDemand_Run2!B337</f>
        <v>7</v>
      </c>
      <c r="G324">
        <f>task3ForecastsPVandDemand_Run2!A337</f>
        <v>35</v>
      </c>
      <c r="H324">
        <f>task3ForecastsPVandDemand_Run2!D337</f>
        <v>4.7598182656253805</v>
      </c>
      <c r="I324">
        <f>task3ForecastsPVandDemand_Run2!E337</f>
        <v>3.2369405644000988</v>
      </c>
      <c r="J324">
        <f>task3ForecastsPVandDemand_Run2!F337</f>
        <v>1.4793872833251953E-4</v>
      </c>
      <c r="K324">
        <f>task3ForecastsPVandDemand_Run2!G337</f>
        <v>-1.5228777012252817</v>
      </c>
      <c r="L324">
        <f>task3ForecastsPVandDemand_Run2!H337</f>
        <v>3.8067563158712341</v>
      </c>
      <c r="M324">
        <f>task3ForecastsPVandDemand_Run2!I337</f>
        <v>1.5228777012252817</v>
      </c>
      <c r="N324">
        <f>task3ForecastsPVandDemand_Run2!J337</f>
        <v>0</v>
      </c>
      <c r="O324">
        <f>task3ForecastsPVandDemand_Run2!K337</f>
        <v>0</v>
      </c>
      <c r="P324">
        <f>task3ForecastsPVandDemand_Run2!L337</f>
        <v>0</v>
      </c>
      <c r="Q324">
        <f>task3ForecastsPVandDemand_Run2!M337</f>
        <v>0</v>
      </c>
    </row>
    <row r="325" spans="1:17" x14ac:dyDescent="0.3">
      <c r="A325" t="str">
        <f>TEXT(task3ForecastsPVandDemand_Run2!C338,"YYYY-MM-DD HH:MM:SS")</f>
        <v>2019-12-24 17:30:00</v>
      </c>
      <c r="B325">
        <f>-task3ForecastsPVandDemand_Run2!G338</f>
        <v>1.6432174583969985</v>
      </c>
      <c r="C325">
        <f t="shared" si="10"/>
        <v>3</v>
      </c>
      <c r="D325">
        <v>3</v>
      </c>
      <c r="E325" s="83">
        <f t="shared" si="11"/>
        <v>44267.428472222222</v>
      </c>
      <c r="F325">
        <f>task3ForecastsPVandDemand_Run2!B338</f>
        <v>7</v>
      </c>
      <c r="G325">
        <f>task3ForecastsPVandDemand_Run2!A338</f>
        <v>36</v>
      </c>
      <c r="H325">
        <f>task3ForecastsPVandDemand_Run2!D338</f>
        <v>4.8692180448723956</v>
      </c>
      <c r="I325">
        <f>task3ForecastsPVandDemand_Run2!E338</f>
        <v>3.2260005864753971</v>
      </c>
      <c r="J325">
        <f>task3ForecastsPVandDemand_Run2!F338</f>
        <v>0</v>
      </c>
      <c r="K325">
        <f>task3ForecastsPVandDemand_Run2!G338</f>
        <v>-1.6432174583969985</v>
      </c>
      <c r="L325">
        <f>task3ForecastsPVandDemand_Run2!H338</f>
        <v>2.9851475866727348</v>
      </c>
      <c r="M325">
        <f>task3ForecastsPVandDemand_Run2!I338</f>
        <v>1.6432174583969985</v>
      </c>
      <c r="N325">
        <f>task3ForecastsPVandDemand_Run2!J338</f>
        <v>0</v>
      </c>
      <c r="O325">
        <f>task3ForecastsPVandDemand_Run2!K338</f>
        <v>0</v>
      </c>
      <c r="P325">
        <f>task3ForecastsPVandDemand_Run2!L338</f>
        <v>0</v>
      </c>
      <c r="Q325">
        <f>task3ForecastsPVandDemand_Run2!M338</f>
        <v>0</v>
      </c>
    </row>
    <row r="326" spans="1:17" x14ac:dyDescent="0.3">
      <c r="A326" t="str">
        <f>TEXT(task3ForecastsPVandDemand_Run2!C339,"YYYY-MM-DD HH:MM:SS")</f>
        <v>2019-12-24 18:00:00</v>
      </c>
      <c r="B326">
        <f>-task3ForecastsPVandDemand_Run2!G339</f>
        <v>1.4442536091239973</v>
      </c>
      <c r="C326">
        <f t="shared" si="10"/>
        <v>3</v>
      </c>
      <c r="D326">
        <v>3</v>
      </c>
      <c r="E326" s="83">
        <f t="shared" si="11"/>
        <v>44267.428472222222</v>
      </c>
      <c r="F326">
        <f>task3ForecastsPVandDemand_Run2!B339</f>
        <v>7</v>
      </c>
      <c r="G326">
        <f>task3ForecastsPVandDemand_Run2!A339</f>
        <v>37</v>
      </c>
      <c r="H326">
        <f>task3ForecastsPVandDemand_Run2!D339</f>
        <v>4.6883418182605761</v>
      </c>
      <c r="I326">
        <f>task3ForecastsPVandDemand_Run2!E339</f>
        <v>3.2440882091365788</v>
      </c>
      <c r="J326">
        <f>task3ForecastsPVandDemand_Run2!F339</f>
        <v>1.2961626052856445E-3</v>
      </c>
      <c r="K326">
        <f>task3ForecastsPVandDemand_Run2!G339</f>
        <v>-1.4442536091239973</v>
      </c>
      <c r="L326">
        <f>task3ForecastsPVandDemand_Run2!H339</f>
        <v>2.2630207821107362</v>
      </c>
      <c r="M326">
        <f>task3ForecastsPVandDemand_Run2!I339</f>
        <v>1.4442536091239973</v>
      </c>
      <c r="N326">
        <f>task3ForecastsPVandDemand_Run2!J339</f>
        <v>0</v>
      </c>
      <c r="O326">
        <f>task3ForecastsPVandDemand_Run2!K339</f>
        <v>0</v>
      </c>
      <c r="P326">
        <f>task3ForecastsPVandDemand_Run2!L339</f>
        <v>0</v>
      </c>
      <c r="Q326">
        <f>task3ForecastsPVandDemand_Run2!M339</f>
        <v>0</v>
      </c>
    </row>
    <row r="327" spans="1:17" x14ac:dyDescent="0.3">
      <c r="A327" t="str">
        <f>TEXT(task3ForecastsPVandDemand_Run2!C340,"YYYY-MM-DD HH:MM:SS")</f>
        <v>2019-12-24 18:30:00</v>
      </c>
      <c r="B327">
        <f>-task3ForecastsPVandDemand_Run2!G340</f>
        <v>1.4317886732427478</v>
      </c>
      <c r="C327">
        <f t="shared" si="10"/>
        <v>3</v>
      </c>
      <c r="D327">
        <v>3</v>
      </c>
      <c r="E327" s="83">
        <f t="shared" si="11"/>
        <v>44267.428472222222</v>
      </c>
      <c r="F327">
        <f>task3ForecastsPVandDemand_Run2!B340</f>
        <v>7</v>
      </c>
      <c r="G327">
        <f>task3ForecastsPVandDemand_Run2!A340</f>
        <v>38</v>
      </c>
      <c r="H327">
        <f>task3ForecastsPVandDemand_Run2!D340</f>
        <v>4.6770100583685315</v>
      </c>
      <c r="I327">
        <f>task3ForecastsPVandDemand_Run2!E340</f>
        <v>3.2452213851257836</v>
      </c>
      <c r="J327">
        <f>task3ForecastsPVandDemand_Run2!F340</f>
        <v>0</v>
      </c>
      <c r="K327">
        <f>task3ForecastsPVandDemand_Run2!G340</f>
        <v>-1.4317886732427478</v>
      </c>
      <c r="L327">
        <f>task3ForecastsPVandDemand_Run2!H340</f>
        <v>1.5471264454893623</v>
      </c>
      <c r="M327">
        <f>task3ForecastsPVandDemand_Run2!I340</f>
        <v>1.4317886732427478</v>
      </c>
      <c r="N327">
        <f>task3ForecastsPVandDemand_Run2!J340</f>
        <v>0</v>
      </c>
      <c r="O327">
        <f>task3ForecastsPVandDemand_Run2!K340</f>
        <v>0</v>
      </c>
      <c r="P327">
        <f>task3ForecastsPVandDemand_Run2!L340</f>
        <v>0</v>
      </c>
      <c r="Q327">
        <f>task3ForecastsPVandDemand_Run2!M340</f>
        <v>0</v>
      </c>
    </row>
    <row r="328" spans="1:17" x14ac:dyDescent="0.3">
      <c r="A328" t="str">
        <f>TEXT(task3ForecastsPVandDemand_Run2!C341,"YYYY-MM-DD HH:MM:SS")</f>
        <v>2019-12-24 19:00:00</v>
      </c>
      <c r="B328">
        <f>-task3ForecastsPVandDemand_Run2!G341</f>
        <v>1.0314243537932741</v>
      </c>
      <c r="C328">
        <f t="shared" si="10"/>
        <v>3</v>
      </c>
      <c r="D328">
        <v>3</v>
      </c>
      <c r="E328" s="83">
        <f t="shared" si="11"/>
        <v>44267.428472222222</v>
      </c>
      <c r="F328">
        <f>task3ForecastsPVandDemand_Run2!B341</f>
        <v>7</v>
      </c>
      <c r="G328">
        <f>task3ForecastsPVandDemand_Run2!A341</f>
        <v>39</v>
      </c>
      <c r="H328">
        <f>task3ForecastsPVandDemand_Run2!D341</f>
        <v>4.3130424952326463</v>
      </c>
      <c r="I328">
        <f>task3ForecastsPVandDemand_Run2!E341</f>
        <v>3.2816181414393721</v>
      </c>
      <c r="J328">
        <f>task3ForecastsPVandDemand_Run2!F341</f>
        <v>0</v>
      </c>
      <c r="K328">
        <f>task3ForecastsPVandDemand_Run2!G341</f>
        <v>-1.0314243537932741</v>
      </c>
      <c r="L328">
        <f>task3ForecastsPVandDemand_Run2!H341</f>
        <v>1.0314142685927252</v>
      </c>
      <c r="M328">
        <f>task3ForecastsPVandDemand_Run2!I341</f>
        <v>1.0314243537932741</v>
      </c>
      <c r="N328">
        <f>task3ForecastsPVandDemand_Run2!J341</f>
        <v>0</v>
      </c>
      <c r="O328">
        <f>task3ForecastsPVandDemand_Run2!K341</f>
        <v>0</v>
      </c>
      <c r="P328">
        <f>task3ForecastsPVandDemand_Run2!L341</f>
        <v>0</v>
      </c>
      <c r="Q328">
        <f>task3ForecastsPVandDemand_Run2!M341</f>
        <v>0</v>
      </c>
    </row>
    <row r="329" spans="1:17" x14ac:dyDescent="0.3">
      <c r="A329" t="str">
        <f>TEXT(task3ForecastsPVandDemand_Run2!C342,"YYYY-MM-DD HH:MM:SS")</f>
        <v>2019-12-24 19:30:00</v>
      </c>
      <c r="B329">
        <f>-task3ForecastsPVandDemand_Run2!G342</f>
        <v>0.94824535258004783</v>
      </c>
      <c r="C329">
        <f t="shared" si="10"/>
        <v>3</v>
      </c>
      <c r="D329">
        <v>3</v>
      </c>
      <c r="E329" s="83">
        <f t="shared" si="11"/>
        <v>44267.428472222222</v>
      </c>
      <c r="F329">
        <f>task3ForecastsPVandDemand_Run2!B342</f>
        <v>7</v>
      </c>
      <c r="G329">
        <f>task3ForecastsPVandDemand_Run2!A342</f>
        <v>40</v>
      </c>
      <c r="H329">
        <f>task3ForecastsPVandDemand_Run2!D342</f>
        <v>4.2374252214024404</v>
      </c>
      <c r="I329">
        <f>task3ForecastsPVandDemand_Run2!E342</f>
        <v>3.2891798688223925</v>
      </c>
      <c r="J329">
        <f>task3ForecastsPVandDemand_Run2!F342</f>
        <v>0</v>
      </c>
      <c r="K329">
        <f>task3ForecastsPVandDemand_Run2!G342</f>
        <v>-0.94824535258004783</v>
      </c>
      <c r="L329">
        <f>task3ForecastsPVandDemand_Run2!H342</f>
        <v>0.55729159230270131</v>
      </c>
      <c r="M329">
        <f>task3ForecastsPVandDemand_Run2!I342</f>
        <v>0.94824535258004783</v>
      </c>
      <c r="N329">
        <f>task3ForecastsPVandDemand_Run2!J342</f>
        <v>0</v>
      </c>
      <c r="O329">
        <f>task3ForecastsPVandDemand_Run2!K342</f>
        <v>0</v>
      </c>
      <c r="P329">
        <f>task3ForecastsPVandDemand_Run2!L342</f>
        <v>0</v>
      </c>
      <c r="Q329">
        <f>task3ForecastsPVandDemand_Run2!M342</f>
        <v>0</v>
      </c>
    </row>
    <row r="330" spans="1:17" x14ac:dyDescent="0.3">
      <c r="A330" t="str">
        <f>TEXT(task3ForecastsPVandDemand_Run2!C343,"YYYY-MM-DD HH:MM:SS")</f>
        <v>2019-12-24 20:00:00</v>
      </c>
      <c r="B330">
        <f>-task3ForecastsPVandDemand_Run2!G343</f>
        <v>0.62459012832035565</v>
      </c>
      <c r="C330">
        <f t="shared" si="10"/>
        <v>3</v>
      </c>
      <c r="D330">
        <v>3</v>
      </c>
      <c r="E330" s="83">
        <f t="shared" si="11"/>
        <v>44267.428472222222</v>
      </c>
      <c r="F330">
        <f>task3ForecastsPVandDemand_Run2!B343</f>
        <v>7</v>
      </c>
      <c r="G330">
        <f>task3ForecastsPVandDemand_Run2!A343</f>
        <v>41</v>
      </c>
      <c r="H330">
        <f>task3ForecastsPVandDemand_Run2!D343</f>
        <v>3.9431931993481752</v>
      </c>
      <c r="I330">
        <f>task3ForecastsPVandDemand_Run2!E343</f>
        <v>3.3186030710278196</v>
      </c>
      <c r="J330">
        <f>task3ForecastsPVandDemand_Run2!F343</f>
        <v>0</v>
      </c>
      <c r="K330">
        <f>task3ForecastsPVandDemand_Run2!G343</f>
        <v>-0.62459012832035565</v>
      </c>
      <c r="L330">
        <f>task3ForecastsPVandDemand_Run2!H343</f>
        <v>0.24499652814252348</v>
      </c>
      <c r="M330">
        <f>task3ForecastsPVandDemand_Run2!I343</f>
        <v>0.62459012832035565</v>
      </c>
      <c r="N330">
        <f>task3ForecastsPVandDemand_Run2!J343</f>
        <v>0</v>
      </c>
      <c r="O330">
        <f>task3ForecastsPVandDemand_Run2!K343</f>
        <v>0</v>
      </c>
      <c r="P330">
        <f>task3ForecastsPVandDemand_Run2!L343</f>
        <v>0</v>
      </c>
      <c r="Q330">
        <f>task3ForecastsPVandDemand_Run2!M343</f>
        <v>0</v>
      </c>
    </row>
    <row r="331" spans="1:17" x14ac:dyDescent="0.3">
      <c r="A331" t="str">
        <f>TEXT(task3ForecastsPVandDemand_Run2!C344,"YYYY-MM-DD HH:MM:SS")</f>
        <v>2019-12-24 20:30:00</v>
      </c>
      <c r="B331">
        <f>-task3ForecastsPVandDemand_Run2!G344</f>
        <v>0.48999305628504697</v>
      </c>
      <c r="C331">
        <f t="shared" si="10"/>
        <v>3</v>
      </c>
      <c r="D331">
        <v>3</v>
      </c>
      <c r="E331" s="83">
        <f t="shared" si="11"/>
        <v>44267.428472222222</v>
      </c>
      <c r="F331">
        <f>task3ForecastsPVandDemand_Run2!B344</f>
        <v>7</v>
      </c>
      <c r="G331">
        <f>task3ForecastsPVandDemand_Run2!A344</f>
        <v>42</v>
      </c>
      <c r="H331">
        <f>task3ForecastsPVandDemand_Run2!D344</f>
        <v>3.8208322247706294</v>
      </c>
      <c r="I331">
        <f>task3ForecastsPVandDemand_Run2!E344</f>
        <v>3.3308391684855825</v>
      </c>
      <c r="J331">
        <f>task3ForecastsPVandDemand_Run2!F344</f>
        <v>0</v>
      </c>
      <c r="K331">
        <f>task3ForecastsPVandDemand_Run2!G344</f>
        <v>-0.48999305628504697</v>
      </c>
      <c r="L331">
        <f>task3ForecastsPVandDemand_Run2!H344</f>
        <v>0</v>
      </c>
      <c r="M331">
        <f>task3ForecastsPVandDemand_Run2!I344</f>
        <v>0.48999305628504697</v>
      </c>
      <c r="N331">
        <f>task3ForecastsPVandDemand_Run2!J344</f>
        <v>0</v>
      </c>
      <c r="O331">
        <f>task3ForecastsPVandDemand_Run2!K344</f>
        <v>0</v>
      </c>
      <c r="P331">
        <f>task3ForecastsPVandDemand_Run2!L344</f>
        <v>0</v>
      </c>
      <c r="Q331">
        <f>task3ForecastsPVandDemand_Run2!M344</f>
        <v>0</v>
      </c>
    </row>
    <row r="332" spans="1:17" x14ac:dyDescent="0.3">
      <c r="A332" t="str">
        <f>TEXT(task3ForecastsPVandDemand_Run2!C345,"YYYY-MM-DD HH:MM:SS")</f>
        <v>2019-12-24 21:00:00</v>
      </c>
      <c r="B332">
        <f>-task3ForecastsPVandDemand_Run2!G345</f>
        <v>0</v>
      </c>
      <c r="C332">
        <f t="shared" si="10"/>
        <v>3</v>
      </c>
      <c r="D332">
        <v>3</v>
      </c>
      <c r="E332" s="83">
        <f t="shared" si="11"/>
        <v>44267.428472222222</v>
      </c>
      <c r="F332">
        <f>task3ForecastsPVandDemand_Run2!B345</f>
        <v>7</v>
      </c>
      <c r="G332">
        <f>task3ForecastsPVandDemand_Run2!A345</f>
        <v>43</v>
      </c>
      <c r="H332">
        <f>task3ForecastsPVandDemand_Run2!D345</f>
        <v>3.5813532899783267</v>
      </c>
      <c r="I332">
        <f>task3ForecastsPVandDemand_Run2!E345</f>
        <v>3.5813532899783267</v>
      </c>
      <c r="J332">
        <f>task3ForecastsPVandDemand_Run2!F345</f>
        <v>0</v>
      </c>
      <c r="K332">
        <f>task3ForecastsPVandDemand_Run2!G345</f>
        <v>0</v>
      </c>
      <c r="L332">
        <f>task3ForecastsPVandDemand_Run2!H345</f>
        <v>0</v>
      </c>
      <c r="M332">
        <f>task3ForecastsPVandDemand_Run2!I345</f>
        <v>0</v>
      </c>
      <c r="N332">
        <f>task3ForecastsPVandDemand_Run2!J345</f>
        <v>0</v>
      </c>
      <c r="O332">
        <f>task3ForecastsPVandDemand_Run2!K345</f>
        <v>0</v>
      </c>
      <c r="P332">
        <f>task3ForecastsPVandDemand_Run2!L345</f>
        <v>0</v>
      </c>
      <c r="Q332">
        <f>task3ForecastsPVandDemand_Run2!M345</f>
        <v>0</v>
      </c>
    </row>
    <row r="333" spans="1:17" x14ac:dyDescent="0.3">
      <c r="A333" t="str">
        <f>TEXT(task3ForecastsPVandDemand_Run2!C346,"YYYY-MM-DD HH:MM:SS")</f>
        <v>2019-12-24 21:30:00</v>
      </c>
      <c r="B333">
        <f>-task3ForecastsPVandDemand_Run2!G346</f>
        <v>0</v>
      </c>
      <c r="C333">
        <f t="shared" si="10"/>
        <v>3</v>
      </c>
      <c r="D333">
        <v>3</v>
      </c>
      <c r="E333" s="83">
        <f t="shared" si="11"/>
        <v>44267.428472222222</v>
      </c>
      <c r="F333">
        <f>task3ForecastsPVandDemand_Run2!B346</f>
        <v>7</v>
      </c>
      <c r="G333">
        <f>task3ForecastsPVandDemand_Run2!A346</f>
        <v>44</v>
      </c>
      <c r="H333">
        <f>task3ForecastsPVandDemand_Run2!D346</f>
        <v>3.3940945964984355</v>
      </c>
      <c r="I333">
        <f>task3ForecastsPVandDemand_Run2!E346</f>
        <v>3.3940945964984355</v>
      </c>
      <c r="J333">
        <f>task3ForecastsPVandDemand_Run2!F346</f>
        <v>0</v>
      </c>
      <c r="K333">
        <f>task3ForecastsPVandDemand_Run2!G346</f>
        <v>0</v>
      </c>
      <c r="L333">
        <f>task3ForecastsPVandDemand_Run2!H346</f>
        <v>0</v>
      </c>
      <c r="M333">
        <f>task3ForecastsPVandDemand_Run2!I346</f>
        <v>0</v>
      </c>
      <c r="N333">
        <f>task3ForecastsPVandDemand_Run2!J346</f>
        <v>0</v>
      </c>
      <c r="O333">
        <f>task3ForecastsPVandDemand_Run2!K346</f>
        <v>0</v>
      </c>
      <c r="P333">
        <f>task3ForecastsPVandDemand_Run2!L346</f>
        <v>0</v>
      </c>
      <c r="Q333">
        <f>task3ForecastsPVandDemand_Run2!M346</f>
        <v>0</v>
      </c>
    </row>
    <row r="334" spans="1:17" x14ac:dyDescent="0.3">
      <c r="A334" t="str">
        <f>TEXT(task3ForecastsPVandDemand_Run2!C347,"YYYY-MM-DD HH:MM:SS")</f>
        <v>2019-12-24 22:00:00</v>
      </c>
      <c r="B334">
        <f>-task3ForecastsPVandDemand_Run2!G347</f>
        <v>0</v>
      </c>
      <c r="C334">
        <f t="shared" si="10"/>
        <v>3</v>
      </c>
      <c r="D334">
        <v>3</v>
      </c>
      <c r="E334" s="83">
        <f t="shared" si="11"/>
        <v>44267.428472222222</v>
      </c>
      <c r="F334">
        <f>task3ForecastsPVandDemand_Run2!B347</f>
        <v>7</v>
      </c>
      <c r="G334">
        <f>task3ForecastsPVandDemand_Run2!A347</f>
        <v>45</v>
      </c>
      <c r="H334">
        <f>task3ForecastsPVandDemand_Run2!D347</f>
        <v>3.0656803863255409</v>
      </c>
      <c r="I334">
        <f>task3ForecastsPVandDemand_Run2!E347</f>
        <v>3.0656803863255409</v>
      </c>
      <c r="J334">
        <f>task3ForecastsPVandDemand_Run2!F347</f>
        <v>0</v>
      </c>
      <c r="K334">
        <f>task3ForecastsPVandDemand_Run2!G347</f>
        <v>0</v>
      </c>
      <c r="L334">
        <f>task3ForecastsPVandDemand_Run2!H347</f>
        <v>0</v>
      </c>
      <c r="M334">
        <f>task3ForecastsPVandDemand_Run2!I347</f>
        <v>0</v>
      </c>
      <c r="N334">
        <f>task3ForecastsPVandDemand_Run2!J347</f>
        <v>0</v>
      </c>
      <c r="O334">
        <f>task3ForecastsPVandDemand_Run2!K347</f>
        <v>0</v>
      </c>
      <c r="P334">
        <f>task3ForecastsPVandDemand_Run2!L347</f>
        <v>0</v>
      </c>
      <c r="Q334">
        <f>task3ForecastsPVandDemand_Run2!M347</f>
        <v>0</v>
      </c>
    </row>
    <row r="335" spans="1:17" x14ac:dyDescent="0.3">
      <c r="A335" t="str">
        <f>TEXT(task3ForecastsPVandDemand_Run2!C348,"YYYY-MM-DD HH:MM:SS")</f>
        <v>2019-12-24 22:30:00</v>
      </c>
      <c r="B335">
        <f>-task3ForecastsPVandDemand_Run2!G348</f>
        <v>0</v>
      </c>
      <c r="C335">
        <f t="shared" si="10"/>
        <v>3</v>
      </c>
      <c r="D335">
        <v>3</v>
      </c>
      <c r="E335" s="83">
        <f t="shared" si="11"/>
        <v>44267.428472222222</v>
      </c>
      <c r="F335">
        <f>task3ForecastsPVandDemand_Run2!B348</f>
        <v>7</v>
      </c>
      <c r="G335">
        <f>task3ForecastsPVandDemand_Run2!A348</f>
        <v>46</v>
      </c>
      <c r="H335">
        <f>task3ForecastsPVandDemand_Run2!D348</f>
        <v>2.8177514425754615</v>
      </c>
      <c r="I335">
        <f>task3ForecastsPVandDemand_Run2!E348</f>
        <v>2.8177514425754615</v>
      </c>
      <c r="J335">
        <f>task3ForecastsPVandDemand_Run2!F348</f>
        <v>0</v>
      </c>
      <c r="K335">
        <f>task3ForecastsPVandDemand_Run2!G348</f>
        <v>0</v>
      </c>
      <c r="L335">
        <f>task3ForecastsPVandDemand_Run2!H348</f>
        <v>0</v>
      </c>
      <c r="M335">
        <f>task3ForecastsPVandDemand_Run2!I348</f>
        <v>0</v>
      </c>
      <c r="N335">
        <f>task3ForecastsPVandDemand_Run2!J348</f>
        <v>0</v>
      </c>
      <c r="O335">
        <f>task3ForecastsPVandDemand_Run2!K348</f>
        <v>0</v>
      </c>
      <c r="P335">
        <f>task3ForecastsPVandDemand_Run2!L348</f>
        <v>0</v>
      </c>
      <c r="Q335">
        <f>task3ForecastsPVandDemand_Run2!M348</f>
        <v>0</v>
      </c>
    </row>
    <row r="336" spans="1:17" x14ac:dyDescent="0.3">
      <c r="A336" t="str">
        <f>TEXT(task3ForecastsPVandDemand_Run2!C349,"YYYY-MM-DD HH:MM:SS")</f>
        <v>2019-12-24 23:00:00</v>
      </c>
      <c r="B336">
        <f>-task3ForecastsPVandDemand_Run2!G349</f>
        <v>0</v>
      </c>
      <c r="C336">
        <f t="shared" si="10"/>
        <v>3</v>
      </c>
      <c r="D336">
        <v>3</v>
      </c>
      <c r="E336" s="83">
        <f t="shared" si="11"/>
        <v>44267.428472222222</v>
      </c>
      <c r="F336">
        <f>task3ForecastsPVandDemand_Run2!B349</f>
        <v>7</v>
      </c>
      <c r="G336">
        <f>task3ForecastsPVandDemand_Run2!A349</f>
        <v>47</v>
      </c>
      <c r="H336">
        <f>task3ForecastsPVandDemand_Run2!D349</f>
        <v>2.5352566626781941</v>
      </c>
      <c r="I336">
        <f>task3ForecastsPVandDemand_Run2!E349</f>
        <v>2.5352566626781941</v>
      </c>
      <c r="J336">
        <f>task3ForecastsPVandDemand_Run2!F349</f>
        <v>0</v>
      </c>
      <c r="K336">
        <f>task3ForecastsPVandDemand_Run2!G349</f>
        <v>0</v>
      </c>
      <c r="L336">
        <f>task3ForecastsPVandDemand_Run2!H349</f>
        <v>0</v>
      </c>
      <c r="M336">
        <f>task3ForecastsPVandDemand_Run2!I349</f>
        <v>0</v>
      </c>
      <c r="N336">
        <f>task3ForecastsPVandDemand_Run2!J349</f>
        <v>0</v>
      </c>
      <c r="O336">
        <f>task3ForecastsPVandDemand_Run2!K349</f>
        <v>0</v>
      </c>
      <c r="P336">
        <f>task3ForecastsPVandDemand_Run2!L349</f>
        <v>0</v>
      </c>
      <c r="Q336">
        <f>task3ForecastsPVandDemand_Run2!M349</f>
        <v>0</v>
      </c>
    </row>
    <row r="337" spans="1:17" x14ac:dyDescent="0.3">
      <c r="A337" t="str">
        <f>TEXT(task3ForecastsPVandDemand_Run2!C350,"YYYY-MM-DD HH:MM:SS")</f>
        <v>2019-12-24 23:30:00</v>
      </c>
      <c r="B337">
        <f>-task3ForecastsPVandDemand_Run2!G350</f>
        <v>0</v>
      </c>
      <c r="C337">
        <f t="shared" si="10"/>
        <v>3</v>
      </c>
      <c r="D337">
        <v>3</v>
      </c>
      <c r="E337" s="83">
        <f t="shared" si="11"/>
        <v>44267.428472222222</v>
      </c>
      <c r="F337">
        <f>task3ForecastsPVandDemand_Run2!B350</f>
        <v>7</v>
      </c>
      <c r="G337">
        <f>task3ForecastsPVandDemand_Run2!A350</f>
        <v>48</v>
      </c>
      <c r="H337">
        <f>task3ForecastsPVandDemand_Run2!D350</f>
        <v>2.433559913680035</v>
      </c>
      <c r="I337">
        <f>task3ForecastsPVandDemand_Run2!E350</f>
        <v>2.433559913680035</v>
      </c>
      <c r="J337">
        <f>task3ForecastsPVandDemand_Run2!F350</f>
        <v>0</v>
      </c>
      <c r="K337">
        <f>task3ForecastsPVandDemand_Run2!G350</f>
        <v>0</v>
      </c>
      <c r="L337">
        <f>task3ForecastsPVandDemand_Run2!H350</f>
        <v>0</v>
      </c>
      <c r="M337">
        <f>task3ForecastsPVandDemand_Run2!I350</f>
        <v>0</v>
      </c>
      <c r="N337">
        <f>task3ForecastsPVandDemand_Run2!J350</f>
        <v>0</v>
      </c>
      <c r="O337">
        <f>task3ForecastsPVandDemand_Run2!K350</f>
        <v>0</v>
      </c>
      <c r="P337">
        <f>task3ForecastsPVandDemand_Run2!L350</f>
        <v>0</v>
      </c>
      <c r="Q337">
        <f>task3ForecastsPVandDemand_Run2!M350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2A3E-3D4B-48C2-9CE0-94463B43827F}">
  <dimension ref="A3:G342"/>
  <sheetViews>
    <sheetView workbookViewId="0">
      <selection activeCell="J9" sqref="J9"/>
    </sheetView>
  </sheetViews>
  <sheetFormatPr defaultRowHeight="14.4" x14ac:dyDescent="0.3"/>
  <cols>
    <col min="1" max="1" width="15.109375" bestFit="1" customWidth="1"/>
    <col min="2" max="2" width="15.88671875" bestFit="1" customWidth="1"/>
    <col min="3" max="3" width="24" bestFit="1" customWidth="1"/>
    <col min="5" max="5" width="15.109375" bestFit="1" customWidth="1"/>
  </cols>
  <sheetData>
    <row r="3" spans="1:7" x14ac:dyDescent="0.3">
      <c r="B3" s="133" t="s">
        <v>80</v>
      </c>
      <c r="F3" t="s">
        <v>80</v>
      </c>
    </row>
    <row r="4" spans="1:7" x14ac:dyDescent="0.3">
      <c r="A4" s="133" t="s">
        <v>0</v>
      </c>
      <c r="B4" t="s">
        <v>81</v>
      </c>
      <c r="C4" t="s">
        <v>82</v>
      </c>
      <c r="E4" t="s">
        <v>0</v>
      </c>
      <c r="F4" t="s">
        <v>81</v>
      </c>
      <c r="G4" t="s">
        <v>82</v>
      </c>
    </row>
    <row r="5" spans="1:7" x14ac:dyDescent="0.3">
      <c r="A5" s="134">
        <v>43817</v>
      </c>
      <c r="B5" s="109">
        <v>0</v>
      </c>
      <c r="C5" s="109">
        <v>2.6481966414870541</v>
      </c>
      <c r="E5" s="134">
        <v>43817</v>
      </c>
      <c r="F5">
        <v>0</v>
      </c>
      <c r="G5">
        <v>2.6481966414870541</v>
      </c>
    </row>
    <row r="6" spans="1:7" x14ac:dyDescent="0.3">
      <c r="A6" s="83">
        <v>43817.020833333336</v>
      </c>
      <c r="B6" s="109">
        <v>0</v>
      </c>
      <c r="C6" s="109">
        <v>2.5906078899141116</v>
      </c>
      <c r="E6" s="83">
        <v>43817.020833333336</v>
      </c>
      <c r="F6">
        <v>0</v>
      </c>
      <c r="G6">
        <v>2.5906078899141116</v>
      </c>
    </row>
    <row r="7" spans="1:7" x14ac:dyDescent="0.3">
      <c r="A7" s="83">
        <v>43817.041666666664</v>
      </c>
      <c r="B7" s="109">
        <v>0</v>
      </c>
      <c r="C7" s="109">
        <v>2.3787189448074555</v>
      </c>
      <c r="E7" s="83">
        <v>43817.041666666664</v>
      </c>
      <c r="F7">
        <v>0</v>
      </c>
      <c r="G7">
        <v>2.3787189448074555</v>
      </c>
    </row>
    <row r="8" spans="1:7" x14ac:dyDescent="0.3">
      <c r="A8" s="83">
        <v>43817.0625</v>
      </c>
      <c r="B8" s="109">
        <v>0</v>
      </c>
      <c r="C8" s="109">
        <v>2.3305070120502882</v>
      </c>
      <c r="E8" s="83">
        <v>43817.0625</v>
      </c>
      <c r="F8">
        <v>0</v>
      </c>
      <c r="G8">
        <v>2.3305070120502882</v>
      </c>
    </row>
    <row r="9" spans="1:7" x14ac:dyDescent="0.3">
      <c r="A9" s="83">
        <v>43817.083333333336</v>
      </c>
      <c r="B9" s="109">
        <v>0</v>
      </c>
      <c r="C9" s="109">
        <v>2.2442406761166054</v>
      </c>
      <c r="E9" s="83">
        <v>43817.083333333336</v>
      </c>
      <c r="F9">
        <v>0</v>
      </c>
      <c r="G9">
        <v>2.2442406761166054</v>
      </c>
    </row>
    <row r="10" spans="1:7" x14ac:dyDescent="0.3">
      <c r="A10" s="83">
        <v>43817.104166666664</v>
      </c>
      <c r="B10" s="109">
        <v>0</v>
      </c>
      <c r="C10" s="109">
        <v>2.2293187541260795</v>
      </c>
      <c r="E10" s="83">
        <v>43817.104166666664</v>
      </c>
      <c r="F10">
        <v>0</v>
      </c>
      <c r="G10">
        <v>2.2293187541260795</v>
      </c>
    </row>
    <row r="11" spans="1:7" x14ac:dyDescent="0.3">
      <c r="A11" s="83">
        <v>43817.125</v>
      </c>
      <c r="B11" s="109">
        <v>0</v>
      </c>
      <c r="C11" s="109">
        <v>2.113849402768313</v>
      </c>
      <c r="E11" s="83">
        <v>43817.125</v>
      </c>
      <c r="F11">
        <v>0</v>
      </c>
      <c r="G11">
        <v>2.113849402768313</v>
      </c>
    </row>
    <row r="12" spans="1:7" x14ac:dyDescent="0.3">
      <c r="A12" s="83">
        <v>43817.145833333336</v>
      </c>
      <c r="B12" s="109">
        <v>0</v>
      </c>
      <c r="C12" s="109">
        <v>2.0748653159382298</v>
      </c>
      <c r="E12" s="83">
        <v>43817.145833333336</v>
      </c>
      <c r="F12">
        <v>0</v>
      </c>
      <c r="G12">
        <v>2.0748653159382298</v>
      </c>
    </row>
    <row r="13" spans="1:7" x14ac:dyDescent="0.3">
      <c r="A13" s="83">
        <v>43817.166666666664</v>
      </c>
      <c r="B13" s="109">
        <v>0</v>
      </c>
      <c r="C13" s="109">
        <v>2.0228103711982817</v>
      </c>
      <c r="E13" s="83">
        <v>43817.166666666664</v>
      </c>
      <c r="F13">
        <v>0</v>
      </c>
      <c r="G13">
        <v>2.0228103711982817</v>
      </c>
    </row>
    <row r="14" spans="1:7" x14ac:dyDescent="0.3">
      <c r="A14" s="83">
        <v>43817.1875</v>
      </c>
      <c r="B14" s="109">
        <v>0</v>
      </c>
      <c r="C14" s="109">
        <v>1.9983407785017335</v>
      </c>
      <c r="E14" s="83">
        <v>43817.1875</v>
      </c>
      <c r="F14">
        <v>0</v>
      </c>
      <c r="G14">
        <v>1.9983407785017335</v>
      </c>
    </row>
    <row r="15" spans="1:7" x14ac:dyDescent="0.3">
      <c r="A15" s="83">
        <v>43817.208333333336</v>
      </c>
      <c r="B15" s="109">
        <v>0</v>
      </c>
      <c r="C15" s="109">
        <v>2.0851903581324862</v>
      </c>
      <c r="E15" s="83">
        <v>43817.208333333336</v>
      </c>
      <c r="F15">
        <v>0</v>
      </c>
      <c r="G15">
        <v>2.0851903581324862</v>
      </c>
    </row>
    <row r="16" spans="1:7" x14ac:dyDescent="0.3">
      <c r="A16" s="83">
        <v>43817.229166666664</v>
      </c>
      <c r="B16" s="109">
        <v>0</v>
      </c>
      <c r="C16" s="109">
        <v>2.2067708051104025</v>
      </c>
      <c r="E16" s="83">
        <v>43817.229166666664</v>
      </c>
      <c r="F16">
        <v>0</v>
      </c>
      <c r="G16">
        <v>2.2067708051104025</v>
      </c>
    </row>
    <row r="17" spans="1:7" x14ac:dyDescent="0.3">
      <c r="A17" s="83">
        <v>43817.25</v>
      </c>
      <c r="B17" s="109">
        <v>1.3408064842224121E-4</v>
      </c>
      <c r="C17" s="109">
        <v>2.7314622301088334</v>
      </c>
      <c r="E17" s="83">
        <v>43817.25</v>
      </c>
      <c r="F17">
        <v>1.3408064842224121E-4</v>
      </c>
      <c r="G17">
        <v>2.7314622301088334</v>
      </c>
    </row>
    <row r="18" spans="1:7" x14ac:dyDescent="0.3">
      <c r="A18" s="83">
        <v>43817.270833333336</v>
      </c>
      <c r="B18" s="109">
        <v>2.8640031814575195E-5</v>
      </c>
      <c r="C18" s="109">
        <v>3.1136636982736499</v>
      </c>
      <c r="E18" s="83">
        <v>43817.270833333336</v>
      </c>
      <c r="F18">
        <v>2.8640031814575195E-5</v>
      </c>
      <c r="G18">
        <v>3.1136636982736499</v>
      </c>
    </row>
    <row r="19" spans="1:7" x14ac:dyDescent="0.3">
      <c r="A19" s="83">
        <v>43817.291666666664</v>
      </c>
      <c r="B19" s="109">
        <v>0</v>
      </c>
      <c r="C19" s="109">
        <v>3.5089635834896375</v>
      </c>
      <c r="E19" s="83">
        <v>43817.291666666664</v>
      </c>
      <c r="F19">
        <v>0</v>
      </c>
      <c r="G19">
        <v>3.5089635834896375</v>
      </c>
    </row>
    <row r="20" spans="1:7" x14ac:dyDescent="0.3">
      <c r="A20" s="83">
        <v>43817.3125</v>
      </c>
      <c r="B20" s="109">
        <v>3.7879347801208496E-3</v>
      </c>
      <c r="C20" s="109">
        <v>3.8004958844148979</v>
      </c>
      <c r="E20" s="83">
        <v>43817.3125</v>
      </c>
      <c r="F20">
        <v>3.7879347801208496E-3</v>
      </c>
      <c r="G20">
        <v>3.8004958844148979</v>
      </c>
    </row>
    <row r="21" spans="1:7" x14ac:dyDescent="0.3">
      <c r="A21" s="83">
        <v>43817.333333333336</v>
      </c>
      <c r="B21" s="109">
        <v>6.0426592826843262E-3</v>
      </c>
      <c r="C21" s="109">
        <v>3.902519606306289</v>
      </c>
      <c r="E21" s="83">
        <v>43817.333333333336</v>
      </c>
      <c r="F21">
        <v>6.0426592826843262E-3</v>
      </c>
      <c r="G21">
        <v>3.902519606306289</v>
      </c>
    </row>
    <row r="22" spans="1:7" x14ac:dyDescent="0.3">
      <c r="A22" s="83">
        <v>43817.354166666664</v>
      </c>
      <c r="B22" s="109">
        <v>5.0760656595230103E-2</v>
      </c>
      <c r="C22" s="109">
        <v>3.8875484774170084</v>
      </c>
      <c r="E22" s="83">
        <v>43817.354166666664</v>
      </c>
      <c r="F22">
        <v>5.0760656595230103E-2</v>
      </c>
      <c r="G22">
        <v>3.8875484774170084</v>
      </c>
    </row>
    <row r="23" spans="1:7" x14ac:dyDescent="0.3">
      <c r="A23" s="83">
        <v>43817.375</v>
      </c>
      <c r="B23" s="109">
        <v>6.201356830150781E-2</v>
      </c>
      <c r="C23" s="109">
        <v>3.9625082879470086</v>
      </c>
      <c r="E23" s="83">
        <v>43817.375</v>
      </c>
      <c r="F23">
        <v>6.201356830150781E-2</v>
      </c>
      <c r="G23">
        <v>3.9625082879470086</v>
      </c>
    </row>
    <row r="24" spans="1:7" x14ac:dyDescent="0.3">
      <c r="A24" s="83">
        <v>43817.395833333336</v>
      </c>
      <c r="B24" s="109">
        <v>7.8639927485193217E-2</v>
      </c>
      <c r="C24" s="109">
        <v>3.9578971400682623</v>
      </c>
      <c r="E24" s="83">
        <v>43817.395833333336</v>
      </c>
      <c r="F24">
        <v>7.8639927485193217E-2</v>
      </c>
      <c r="G24">
        <v>3.9578971400682623</v>
      </c>
    </row>
    <row r="25" spans="1:7" x14ac:dyDescent="0.3">
      <c r="A25" s="83">
        <v>43817.416666666664</v>
      </c>
      <c r="B25" s="109">
        <v>0.16076546907424927</v>
      </c>
      <c r="C25" s="109">
        <v>3.9477679655336408</v>
      </c>
      <c r="E25" s="83">
        <v>43817.416666666664</v>
      </c>
      <c r="F25">
        <v>0.16076546907424927</v>
      </c>
      <c r="G25">
        <v>3.9477679655336408</v>
      </c>
    </row>
    <row r="26" spans="1:7" x14ac:dyDescent="0.3">
      <c r="A26" s="83">
        <v>43817.4375</v>
      </c>
      <c r="B26" s="109">
        <v>0.1666882336139679</v>
      </c>
      <c r="C26" s="109">
        <v>3.919168462043328</v>
      </c>
      <c r="E26" s="83">
        <v>43817.4375</v>
      </c>
      <c r="F26">
        <v>0.1666882336139679</v>
      </c>
      <c r="G26">
        <v>3.919168462043328</v>
      </c>
    </row>
    <row r="27" spans="1:7" x14ac:dyDescent="0.3">
      <c r="A27" s="83">
        <v>43817.458333333336</v>
      </c>
      <c r="B27" s="109">
        <v>0.18175703287124634</v>
      </c>
      <c r="C27" s="109">
        <v>3.8649413080695636</v>
      </c>
      <c r="E27" s="83">
        <v>43817.458333333336</v>
      </c>
      <c r="F27">
        <v>0.18175703287124634</v>
      </c>
      <c r="G27">
        <v>3.8649413080695636</v>
      </c>
    </row>
    <row r="28" spans="1:7" x14ac:dyDescent="0.3">
      <c r="A28" s="83">
        <v>43817.479166666664</v>
      </c>
      <c r="B28" s="109">
        <v>0.17246279120445251</v>
      </c>
      <c r="C28" s="109">
        <v>3.8729694979007303</v>
      </c>
      <c r="E28" s="83">
        <v>43817.479166666664</v>
      </c>
      <c r="F28">
        <v>0.17246279120445251</v>
      </c>
      <c r="G28">
        <v>3.8729694979007303</v>
      </c>
    </row>
    <row r="29" spans="1:7" x14ac:dyDescent="0.3">
      <c r="A29" s="83">
        <v>43817.5</v>
      </c>
      <c r="B29" s="109">
        <v>0.2419796884059906</v>
      </c>
      <c r="C29" s="109">
        <v>3.8981888743074191</v>
      </c>
      <c r="E29" s="83">
        <v>43817.5</v>
      </c>
      <c r="F29">
        <v>0.2419796884059906</v>
      </c>
      <c r="G29">
        <v>3.8981888743074191</v>
      </c>
    </row>
    <row r="30" spans="1:7" x14ac:dyDescent="0.3">
      <c r="A30" s="83">
        <v>43817.520833333336</v>
      </c>
      <c r="B30" s="109">
        <v>0.20195126533508301</v>
      </c>
      <c r="C30" s="109">
        <v>3.8941609584174328</v>
      </c>
      <c r="E30" s="83">
        <v>43817.520833333336</v>
      </c>
      <c r="F30">
        <v>0.20195126533508301</v>
      </c>
      <c r="G30">
        <v>3.8941609584174328</v>
      </c>
    </row>
    <row r="31" spans="1:7" x14ac:dyDescent="0.3">
      <c r="A31" s="83">
        <v>43817.541666666664</v>
      </c>
      <c r="B31" s="109">
        <v>0.15645134449005127</v>
      </c>
      <c r="C31" s="109">
        <v>3.8707535005008036</v>
      </c>
      <c r="E31" s="83">
        <v>43817.541666666664</v>
      </c>
      <c r="F31">
        <v>0.15645134449005127</v>
      </c>
      <c r="G31">
        <v>3.8707535005008036</v>
      </c>
    </row>
    <row r="32" spans="1:7" x14ac:dyDescent="0.3">
      <c r="A32" s="83">
        <v>43817.5625</v>
      </c>
      <c r="B32" s="109">
        <v>0.13034161925315857</v>
      </c>
      <c r="C32" s="109">
        <v>3.857494389263874</v>
      </c>
      <c r="E32" s="83">
        <v>43817.5625</v>
      </c>
      <c r="F32">
        <v>0.13034161925315857</v>
      </c>
      <c r="G32">
        <v>3.857494389263874</v>
      </c>
    </row>
    <row r="33" spans="1:7" x14ac:dyDescent="0.3">
      <c r="A33" s="83">
        <v>43817.583333333336</v>
      </c>
      <c r="B33" s="109">
        <v>9.5760494470596313E-2</v>
      </c>
      <c r="C33" s="109">
        <v>3.8164787091073022</v>
      </c>
      <c r="E33" s="83">
        <v>43817.583333333336</v>
      </c>
      <c r="F33">
        <v>9.5760494470596313E-2</v>
      </c>
      <c r="G33">
        <v>3.8164787091073022</v>
      </c>
    </row>
    <row r="34" spans="1:7" x14ac:dyDescent="0.3">
      <c r="A34" s="83">
        <v>43817.604166666664</v>
      </c>
      <c r="B34" s="109">
        <v>5.531466007232666E-2</v>
      </c>
      <c r="C34" s="109">
        <v>3.8291653100723546</v>
      </c>
      <c r="E34" s="83">
        <v>43817.604166666664</v>
      </c>
      <c r="F34">
        <v>5.531466007232666E-2</v>
      </c>
      <c r="G34">
        <v>3.8291653100723546</v>
      </c>
    </row>
    <row r="35" spans="1:7" x14ac:dyDescent="0.3">
      <c r="A35" s="83">
        <v>43817.625</v>
      </c>
      <c r="B35" s="109">
        <v>4.4002324342727661E-2</v>
      </c>
      <c r="C35" s="109">
        <v>3.8394446750405726</v>
      </c>
      <c r="E35" s="83">
        <v>43817.625</v>
      </c>
      <c r="F35">
        <v>4.4002324342727661E-2</v>
      </c>
      <c r="G35">
        <v>3.8394446750405726</v>
      </c>
    </row>
    <row r="36" spans="1:7" x14ac:dyDescent="0.3">
      <c r="A36" s="83">
        <v>43817.645833333336</v>
      </c>
      <c r="B36" s="109">
        <v>0</v>
      </c>
      <c r="C36" s="109">
        <v>3.9342298288568927</v>
      </c>
      <c r="E36" s="83">
        <v>43817.645833333336</v>
      </c>
      <c r="F36">
        <v>0</v>
      </c>
      <c r="G36">
        <v>3.9342298288568927</v>
      </c>
    </row>
    <row r="37" spans="1:7" x14ac:dyDescent="0.3">
      <c r="A37" s="83">
        <v>43817.666666666664</v>
      </c>
      <c r="B37" s="109">
        <v>1.1888742446899414E-2</v>
      </c>
      <c r="C37" s="109">
        <v>4.4139980504352661</v>
      </c>
      <c r="E37" s="83">
        <v>43817.666666666664</v>
      </c>
      <c r="F37">
        <v>1.1888742446899414E-2</v>
      </c>
      <c r="G37">
        <v>4.4139980504352661</v>
      </c>
    </row>
    <row r="38" spans="1:7" x14ac:dyDescent="0.3">
      <c r="A38" s="83">
        <v>43817.6875</v>
      </c>
      <c r="B38" s="109">
        <v>0</v>
      </c>
      <c r="C38" s="109">
        <v>4.7451097865205512</v>
      </c>
      <c r="E38" s="83">
        <v>43817.6875</v>
      </c>
      <c r="F38">
        <v>0</v>
      </c>
      <c r="G38">
        <v>4.7451097865205512</v>
      </c>
    </row>
    <row r="39" spans="1:7" x14ac:dyDescent="0.3">
      <c r="A39" s="83">
        <v>43817.708333333336</v>
      </c>
      <c r="B39" s="109">
        <v>0</v>
      </c>
      <c r="C39" s="109">
        <v>5.0761074968319289</v>
      </c>
      <c r="E39" s="83">
        <v>43817.708333333336</v>
      </c>
      <c r="F39">
        <v>0</v>
      </c>
      <c r="G39">
        <v>5.0761074968319289</v>
      </c>
    </row>
    <row r="40" spans="1:7" x14ac:dyDescent="0.3">
      <c r="A40" s="83">
        <v>43817.729166666664</v>
      </c>
      <c r="B40" s="109">
        <v>0</v>
      </c>
      <c r="C40" s="109">
        <v>5.0401215995058308</v>
      </c>
      <c r="E40" s="83">
        <v>43817.729166666664</v>
      </c>
      <c r="F40">
        <v>0</v>
      </c>
      <c r="G40">
        <v>5.0401215995058308</v>
      </c>
    </row>
    <row r="41" spans="1:7" x14ac:dyDescent="0.3">
      <c r="A41" s="83">
        <v>43817.75</v>
      </c>
      <c r="B41" s="109">
        <v>3.859102725982666E-4</v>
      </c>
      <c r="C41" s="109">
        <v>5.006481506559739</v>
      </c>
      <c r="E41" s="83">
        <v>43817.75</v>
      </c>
      <c r="F41">
        <v>3.859102725982666E-4</v>
      </c>
      <c r="G41">
        <v>5.006481506559739</v>
      </c>
    </row>
    <row r="42" spans="1:7" x14ac:dyDescent="0.3">
      <c r="A42" s="83">
        <v>43817.770833333336</v>
      </c>
      <c r="B42" s="109">
        <v>0</v>
      </c>
      <c r="C42" s="109">
        <v>4.8342026364470581</v>
      </c>
      <c r="E42" s="83">
        <v>43817.770833333336</v>
      </c>
      <c r="F42">
        <v>0</v>
      </c>
      <c r="G42">
        <v>4.8342026364470581</v>
      </c>
    </row>
    <row r="43" spans="1:7" x14ac:dyDescent="0.3">
      <c r="A43" s="83">
        <v>43817.791666666664</v>
      </c>
      <c r="B43" s="109">
        <v>0</v>
      </c>
      <c r="C43" s="109">
        <v>4.6386091844324806</v>
      </c>
      <c r="E43" s="83">
        <v>43817.791666666664</v>
      </c>
      <c r="F43">
        <v>0</v>
      </c>
      <c r="G43">
        <v>4.6386091844324806</v>
      </c>
    </row>
    <row r="44" spans="1:7" x14ac:dyDescent="0.3">
      <c r="A44" s="83">
        <v>43817.8125</v>
      </c>
      <c r="B44" s="109">
        <v>0</v>
      </c>
      <c r="C44" s="109">
        <v>4.4423515855363771</v>
      </c>
      <c r="E44" s="83">
        <v>43817.8125</v>
      </c>
      <c r="F44">
        <v>0</v>
      </c>
      <c r="G44">
        <v>4.4423515855363771</v>
      </c>
    </row>
    <row r="45" spans="1:7" x14ac:dyDescent="0.3">
      <c r="A45" s="83">
        <v>43817.833333333336</v>
      </c>
      <c r="B45" s="109">
        <v>0</v>
      </c>
      <c r="C45" s="109">
        <v>4.2332484147907401</v>
      </c>
      <c r="E45" s="83">
        <v>43817.833333333336</v>
      </c>
      <c r="F45">
        <v>0</v>
      </c>
      <c r="G45">
        <v>4.2332484147907401</v>
      </c>
    </row>
    <row r="46" spans="1:7" x14ac:dyDescent="0.3">
      <c r="A46" s="83">
        <v>43817.854166666664</v>
      </c>
      <c r="B46" s="109">
        <v>0</v>
      </c>
      <c r="C46" s="109">
        <v>3.9927262617707897</v>
      </c>
      <c r="E46" s="83">
        <v>43817.854166666664</v>
      </c>
      <c r="F46">
        <v>0</v>
      </c>
      <c r="G46">
        <v>3.9927262617707897</v>
      </c>
    </row>
    <row r="47" spans="1:7" x14ac:dyDescent="0.3">
      <c r="A47" s="83">
        <v>43817.875</v>
      </c>
      <c r="B47" s="109">
        <v>0</v>
      </c>
      <c r="C47" s="109">
        <v>3.730497961583592</v>
      </c>
      <c r="E47" s="83">
        <v>43817.875</v>
      </c>
      <c r="F47">
        <v>0</v>
      </c>
      <c r="G47">
        <v>3.730497961583592</v>
      </c>
    </row>
    <row r="48" spans="1:7" x14ac:dyDescent="0.3">
      <c r="A48" s="83">
        <v>43817.895833333336</v>
      </c>
      <c r="B48" s="109">
        <v>0</v>
      </c>
      <c r="C48" s="109">
        <v>3.4713621781733495</v>
      </c>
      <c r="E48" s="83">
        <v>43817.895833333336</v>
      </c>
      <c r="F48">
        <v>0</v>
      </c>
      <c r="G48">
        <v>3.4713621781733495</v>
      </c>
    </row>
    <row r="49" spans="1:7" x14ac:dyDescent="0.3">
      <c r="A49" s="83">
        <v>43817.916666666664</v>
      </c>
      <c r="B49" s="109">
        <v>0</v>
      </c>
      <c r="C49" s="109">
        <v>3.1805845903066712</v>
      </c>
      <c r="E49" s="83">
        <v>43817.916666666664</v>
      </c>
      <c r="F49">
        <v>0</v>
      </c>
      <c r="G49">
        <v>3.1805845903066712</v>
      </c>
    </row>
    <row r="50" spans="1:7" x14ac:dyDescent="0.3">
      <c r="A50" s="83">
        <v>43817.9375</v>
      </c>
      <c r="B50" s="109">
        <v>0</v>
      </c>
      <c r="C50" s="109">
        <v>2.8382177450513155</v>
      </c>
      <c r="E50" s="83">
        <v>43817.9375</v>
      </c>
      <c r="F50">
        <v>0</v>
      </c>
      <c r="G50">
        <v>2.8382177450513155</v>
      </c>
    </row>
    <row r="51" spans="1:7" x14ac:dyDescent="0.3">
      <c r="A51" s="83">
        <v>43817.958333333336</v>
      </c>
      <c r="B51" s="109">
        <v>0</v>
      </c>
      <c r="C51" s="109">
        <v>2.5196547012335748</v>
      </c>
      <c r="E51" s="83">
        <v>43817.958333333336</v>
      </c>
      <c r="F51">
        <v>0</v>
      </c>
      <c r="G51">
        <v>2.5196547012335748</v>
      </c>
    </row>
    <row r="52" spans="1:7" x14ac:dyDescent="0.3">
      <c r="A52" s="83">
        <v>43817.979166666664</v>
      </c>
      <c r="B52" s="109">
        <v>0</v>
      </c>
      <c r="C52" s="109">
        <v>2.342266840814641</v>
      </c>
      <c r="E52" s="83">
        <v>43817.979166666664</v>
      </c>
      <c r="F52">
        <v>0</v>
      </c>
      <c r="G52">
        <v>2.342266840814641</v>
      </c>
    </row>
    <row r="53" spans="1:7" x14ac:dyDescent="0.3">
      <c r="A53" s="134">
        <v>43818</v>
      </c>
      <c r="B53" s="109">
        <v>0</v>
      </c>
      <c r="C53" s="109">
        <v>2.5835091038930629</v>
      </c>
      <c r="E53" s="134">
        <v>43818</v>
      </c>
      <c r="F53">
        <v>0</v>
      </c>
      <c r="G53">
        <v>2.5835091038930629</v>
      </c>
    </row>
    <row r="54" spans="1:7" x14ac:dyDescent="0.3">
      <c r="A54" s="83">
        <v>43818.020833333336</v>
      </c>
      <c r="B54" s="109">
        <v>0</v>
      </c>
      <c r="C54" s="109">
        <v>2.5132739055716065</v>
      </c>
      <c r="E54" s="83">
        <v>43818.020833333336</v>
      </c>
      <c r="F54">
        <v>0</v>
      </c>
      <c r="G54">
        <v>2.5132739055716065</v>
      </c>
    </row>
    <row r="55" spans="1:7" x14ac:dyDescent="0.3">
      <c r="A55" s="83">
        <v>43818.041666666664</v>
      </c>
      <c r="B55" s="109">
        <v>0</v>
      </c>
      <c r="C55" s="109">
        <v>2.3347811008362811</v>
      </c>
      <c r="E55" s="83">
        <v>43818.041666666664</v>
      </c>
      <c r="F55">
        <v>0</v>
      </c>
      <c r="G55">
        <v>2.3347811008362811</v>
      </c>
    </row>
    <row r="56" spans="1:7" x14ac:dyDescent="0.3">
      <c r="A56" s="83">
        <v>43818.0625</v>
      </c>
      <c r="B56" s="109">
        <v>0</v>
      </c>
      <c r="C56" s="109">
        <v>2.2713909306209161</v>
      </c>
      <c r="E56" s="83">
        <v>43818.0625</v>
      </c>
      <c r="F56">
        <v>0</v>
      </c>
      <c r="G56">
        <v>2.2713909306209161</v>
      </c>
    </row>
    <row r="57" spans="1:7" x14ac:dyDescent="0.3">
      <c r="A57" s="83">
        <v>43818.083333333336</v>
      </c>
      <c r="B57" s="109">
        <v>5.2571296691894531E-5</v>
      </c>
      <c r="C57" s="109">
        <v>2.2001237685383419</v>
      </c>
      <c r="E57" s="83">
        <v>43818.083333333336</v>
      </c>
      <c r="F57">
        <v>5.2571296691894531E-5</v>
      </c>
      <c r="G57">
        <v>2.2001237685383419</v>
      </c>
    </row>
    <row r="58" spans="1:7" x14ac:dyDescent="0.3">
      <c r="A58" s="83">
        <v>43818.104166666664</v>
      </c>
      <c r="B58" s="109">
        <v>4.0000677108764648E-4</v>
      </c>
      <c r="C58" s="109">
        <v>2.1530263621225321</v>
      </c>
      <c r="E58" s="83">
        <v>43818.104166666664</v>
      </c>
      <c r="F58">
        <v>4.0000677108764648E-4</v>
      </c>
      <c r="G58">
        <v>2.1530263621225321</v>
      </c>
    </row>
    <row r="59" spans="1:7" x14ac:dyDescent="0.3">
      <c r="A59" s="83">
        <v>43818.125</v>
      </c>
      <c r="B59" s="109">
        <v>0</v>
      </c>
      <c r="C59" s="109">
        <v>2.0696489117092089</v>
      </c>
      <c r="E59" s="83">
        <v>43818.125</v>
      </c>
      <c r="F59">
        <v>0</v>
      </c>
      <c r="G59">
        <v>2.0696489117092089</v>
      </c>
    </row>
    <row r="60" spans="1:7" x14ac:dyDescent="0.3">
      <c r="A60" s="83">
        <v>43818.145833333336</v>
      </c>
      <c r="B60" s="109">
        <v>4.4086575508117676E-4</v>
      </c>
      <c r="C60" s="109">
        <v>2.0192409894735501</v>
      </c>
      <c r="E60" s="83">
        <v>43818.145833333336</v>
      </c>
      <c r="F60">
        <v>4.4086575508117676E-4</v>
      </c>
      <c r="G60">
        <v>2.0192409894735501</v>
      </c>
    </row>
    <row r="61" spans="1:7" x14ac:dyDescent="0.3">
      <c r="A61" s="83">
        <v>43818.166666666664</v>
      </c>
      <c r="B61" s="109">
        <v>0</v>
      </c>
      <c r="C61" s="109">
        <v>1.9892494692006064</v>
      </c>
      <c r="E61" s="83">
        <v>43818.166666666664</v>
      </c>
      <c r="F61">
        <v>0</v>
      </c>
      <c r="G61">
        <v>1.9892494692006064</v>
      </c>
    </row>
    <row r="62" spans="1:7" x14ac:dyDescent="0.3">
      <c r="A62" s="83">
        <v>43818.1875</v>
      </c>
      <c r="B62" s="109">
        <v>4.386603832244873E-4</v>
      </c>
      <c r="C62" s="109">
        <v>1.9567328904985073</v>
      </c>
      <c r="E62" s="83">
        <v>43818.1875</v>
      </c>
      <c r="F62">
        <v>4.386603832244873E-4</v>
      </c>
      <c r="G62">
        <v>1.9567328904985073</v>
      </c>
    </row>
    <row r="63" spans="1:7" x14ac:dyDescent="0.3">
      <c r="A63" s="83">
        <v>43818.208333333336</v>
      </c>
      <c r="B63" s="109">
        <v>0</v>
      </c>
      <c r="C63" s="109">
        <v>2.0522259134466392</v>
      </c>
      <c r="E63" s="83">
        <v>43818.208333333336</v>
      </c>
      <c r="F63">
        <v>0</v>
      </c>
      <c r="G63">
        <v>2.0522259134466392</v>
      </c>
    </row>
    <row r="64" spans="1:7" x14ac:dyDescent="0.3">
      <c r="A64" s="83">
        <v>43818.229166666664</v>
      </c>
      <c r="B64" s="109">
        <v>4.4283270835876465E-4</v>
      </c>
      <c r="C64" s="109">
        <v>2.1709260323867143</v>
      </c>
      <c r="E64" s="83">
        <v>43818.229166666664</v>
      </c>
      <c r="F64">
        <v>4.4283270835876465E-4</v>
      </c>
      <c r="G64">
        <v>2.1709260323867143</v>
      </c>
    </row>
    <row r="65" spans="1:7" x14ac:dyDescent="0.3">
      <c r="A65" s="83">
        <v>43818.25</v>
      </c>
      <c r="B65" s="109">
        <v>2.0200014114379883E-4</v>
      </c>
      <c r="C65" s="109">
        <v>2.7009846533888004</v>
      </c>
      <c r="E65" s="83">
        <v>43818.25</v>
      </c>
      <c r="F65">
        <v>2.0200014114379883E-4</v>
      </c>
      <c r="G65">
        <v>2.7009846533888004</v>
      </c>
    </row>
    <row r="66" spans="1:7" x14ac:dyDescent="0.3">
      <c r="A66" s="83">
        <v>43818.270833333336</v>
      </c>
      <c r="B66" s="109">
        <v>2.8556585311889648E-4</v>
      </c>
      <c r="C66" s="109">
        <v>2.9683378725127678</v>
      </c>
      <c r="E66" s="83">
        <v>43818.270833333336</v>
      </c>
      <c r="F66">
        <v>2.8556585311889648E-4</v>
      </c>
      <c r="G66">
        <v>2.9683378725127678</v>
      </c>
    </row>
    <row r="67" spans="1:7" x14ac:dyDescent="0.3">
      <c r="A67" s="83">
        <v>43818.291666666664</v>
      </c>
      <c r="B67" s="109">
        <v>0</v>
      </c>
      <c r="C67" s="109">
        <v>3.4623025085142403</v>
      </c>
      <c r="E67" s="83">
        <v>43818.291666666664</v>
      </c>
      <c r="F67">
        <v>0</v>
      </c>
      <c r="G67">
        <v>3.4623025085142403</v>
      </c>
    </row>
    <row r="68" spans="1:7" x14ac:dyDescent="0.3">
      <c r="A68" s="83">
        <v>43818.3125</v>
      </c>
      <c r="B68" s="109">
        <v>4.099428653717041E-3</v>
      </c>
      <c r="C68" s="109">
        <v>3.6823969859256418</v>
      </c>
      <c r="E68" s="83">
        <v>43818.3125</v>
      </c>
      <c r="F68">
        <v>4.099428653717041E-3</v>
      </c>
      <c r="G68">
        <v>3.6823969859256418</v>
      </c>
    </row>
    <row r="69" spans="1:7" x14ac:dyDescent="0.3">
      <c r="A69" s="83">
        <v>43818.333333333336</v>
      </c>
      <c r="B69" s="109">
        <v>0</v>
      </c>
      <c r="C69" s="109">
        <v>3.8325221474344993</v>
      </c>
      <c r="E69" s="83">
        <v>43818.333333333336</v>
      </c>
      <c r="F69">
        <v>0</v>
      </c>
      <c r="G69">
        <v>3.8325221474344993</v>
      </c>
    </row>
    <row r="70" spans="1:7" x14ac:dyDescent="0.3">
      <c r="A70" s="83">
        <v>43818.354166666664</v>
      </c>
      <c r="B70" s="109">
        <v>4.0128082036972046E-2</v>
      </c>
      <c r="C70" s="109">
        <v>3.8239760810879999</v>
      </c>
      <c r="E70" s="83">
        <v>43818.354166666664</v>
      </c>
      <c r="F70">
        <v>4.0128082036972046E-2</v>
      </c>
      <c r="G70">
        <v>3.8239760810879999</v>
      </c>
    </row>
    <row r="71" spans="1:7" x14ac:dyDescent="0.3">
      <c r="A71" s="83">
        <v>43818.375</v>
      </c>
      <c r="B71" s="109">
        <v>0.16523739695549011</v>
      </c>
      <c r="C71" s="109">
        <v>3.8292380143065166</v>
      </c>
      <c r="E71" s="83">
        <v>43818.375</v>
      </c>
      <c r="F71">
        <v>0.16523739695549011</v>
      </c>
      <c r="G71">
        <v>3.8292380143065166</v>
      </c>
    </row>
    <row r="72" spans="1:7" x14ac:dyDescent="0.3">
      <c r="A72" s="83">
        <v>43818.395833333336</v>
      </c>
      <c r="B72" s="109">
        <v>0.23272141814231873</v>
      </c>
      <c r="C72" s="109">
        <v>3.828734925435076</v>
      </c>
      <c r="E72" s="83">
        <v>43818.395833333336</v>
      </c>
      <c r="F72">
        <v>0.23272141814231873</v>
      </c>
      <c r="G72">
        <v>3.828734925435076</v>
      </c>
    </row>
    <row r="73" spans="1:7" x14ac:dyDescent="0.3">
      <c r="A73" s="83">
        <v>43818.416666666664</v>
      </c>
      <c r="B73" s="109">
        <v>0.28348175638427564</v>
      </c>
      <c r="C73" s="109">
        <v>3.7464576974538142</v>
      </c>
      <c r="E73" s="83">
        <v>43818.416666666664</v>
      </c>
      <c r="F73">
        <v>0.28348175638427564</v>
      </c>
      <c r="G73">
        <v>3.7464576974538142</v>
      </c>
    </row>
    <row r="74" spans="1:7" x14ac:dyDescent="0.3">
      <c r="A74" s="83">
        <v>43818.4375</v>
      </c>
      <c r="B74" s="109">
        <v>0.31609186174503545</v>
      </c>
      <c r="C74" s="109">
        <v>3.7057914874563687</v>
      </c>
      <c r="E74" s="83">
        <v>43818.4375</v>
      </c>
      <c r="F74">
        <v>0.31609186174503545</v>
      </c>
      <c r="G74">
        <v>3.7057914874563687</v>
      </c>
    </row>
    <row r="75" spans="1:7" x14ac:dyDescent="0.3">
      <c r="A75" s="83">
        <v>43818.458333333336</v>
      </c>
      <c r="B75" s="109">
        <v>0.51458287239074707</v>
      </c>
      <c r="C75" s="109">
        <v>3.7457617228506406</v>
      </c>
      <c r="E75" s="83">
        <v>43818.458333333336</v>
      </c>
      <c r="F75">
        <v>0.51458287239074707</v>
      </c>
      <c r="G75">
        <v>3.7457617228506406</v>
      </c>
    </row>
    <row r="76" spans="1:7" x14ac:dyDescent="0.3">
      <c r="A76" s="83">
        <v>43818.479166666664</v>
      </c>
      <c r="B76" s="109">
        <v>0.60087239742279053</v>
      </c>
      <c r="C76" s="109">
        <v>3.7177261449495309</v>
      </c>
      <c r="E76" s="83">
        <v>43818.479166666664</v>
      </c>
      <c r="F76">
        <v>0.60087239742279053</v>
      </c>
      <c r="G76">
        <v>3.7177261449495309</v>
      </c>
    </row>
    <row r="77" spans="1:7" x14ac:dyDescent="0.3">
      <c r="A77" s="83">
        <v>43818.5</v>
      </c>
      <c r="B77" s="109">
        <v>0.42736750841140747</v>
      </c>
      <c r="C77" s="109">
        <v>3.8089002691800449</v>
      </c>
      <c r="E77" s="83">
        <v>43818.5</v>
      </c>
      <c r="F77">
        <v>0.42736750841140747</v>
      </c>
      <c r="G77">
        <v>3.8089002691800449</v>
      </c>
    </row>
    <row r="78" spans="1:7" x14ac:dyDescent="0.3">
      <c r="A78" s="83">
        <v>43818.520833333336</v>
      </c>
      <c r="B78" s="109">
        <v>0.44468975067138672</v>
      </c>
      <c r="C78" s="109">
        <v>3.7810235067696141</v>
      </c>
      <c r="E78" s="83">
        <v>43818.520833333336</v>
      </c>
      <c r="F78">
        <v>0.44468975067138672</v>
      </c>
      <c r="G78">
        <v>3.7810235067696141</v>
      </c>
    </row>
    <row r="79" spans="1:7" x14ac:dyDescent="0.3">
      <c r="A79" s="83">
        <v>43818.541666666664</v>
      </c>
      <c r="B79" s="109">
        <v>0.33324027061462402</v>
      </c>
      <c r="C79" s="109">
        <v>3.7042136560739509</v>
      </c>
      <c r="E79" s="83">
        <v>43818.541666666664</v>
      </c>
      <c r="F79">
        <v>0.33324027061462402</v>
      </c>
      <c r="G79">
        <v>3.7042136560739509</v>
      </c>
    </row>
    <row r="80" spans="1:7" x14ac:dyDescent="0.3">
      <c r="A80" s="83">
        <v>43818.5625</v>
      </c>
      <c r="B80" s="109">
        <v>0.29927176237106323</v>
      </c>
      <c r="C80" s="109">
        <v>3.6820391360366549</v>
      </c>
      <c r="E80" s="83">
        <v>43818.5625</v>
      </c>
      <c r="F80">
        <v>0.29927176237106323</v>
      </c>
      <c r="G80">
        <v>3.6820391360366549</v>
      </c>
    </row>
    <row r="81" spans="1:7" x14ac:dyDescent="0.3">
      <c r="A81" s="83">
        <v>43818.583333333336</v>
      </c>
      <c r="B81" s="109">
        <v>0.27600550651550293</v>
      </c>
      <c r="C81" s="109">
        <v>3.6412587843977646</v>
      </c>
      <c r="E81" s="83">
        <v>43818.583333333336</v>
      </c>
      <c r="F81">
        <v>0.27600550651550293</v>
      </c>
      <c r="G81">
        <v>3.6412587843977646</v>
      </c>
    </row>
    <row r="82" spans="1:7" x14ac:dyDescent="0.3">
      <c r="A82" s="83">
        <v>43818.604166666664</v>
      </c>
      <c r="B82" s="109">
        <v>0.18979835510253906</v>
      </c>
      <c r="C82" s="109">
        <v>3.6192526417599464</v>
      </c>
      <c r="E82" s="83">
        <v>43818.604166666664</v>
      </c>
      <c r="F82">
        <v>0.18979835510253906</v>
      </c>
      <c r="G82">
        <v>3.6192526417599464</v>
      </c>
    </row>
    <row r="83" spans="1:7" x14ac:dyDescent="0.3">
      <c r="A83" s="83">
        <v>43818.625</v>
      </c>
      <c r="B83" s="109">
        <v>9.1493576765060425E-2</v>
      </c>
      <c r="C83" s="109">
        <v>3.6910886963950138</v>
      </c>
      <c r="E83" s="83">
        <v>43818.625</v>
      </c>
      <c r="F83">
        <v>9.1493576765060425E-2</v>
      </c>
      <c r="G83">
        <v>3.6910886963950138</v>
      </c>
    </row>
    <row r="84" spans="1:7" x14ac:dyDescent="0.3">
      <c r="A84" s="83">
        <v>43818.645833333336</v>
      </c>
      <c r="B84" s="109">
        <v>3.113284707069397E-2</v>
      </c>
      <c r="C84" s="109">
        <v>3.8362085477810872</v>
      </c>
      <c r="E84" s="83">
        <v>43818.645833333336</v>
      </c>
      <c r="F84">
        <v>3.113284707069397E-2</v>
      </c>
      <c r="G84">
        <v>3.8362085477810872</v>
      </c>
    </row>
    <row r="85" spans="1:7" x14ac:dyDescent="0.3">
      <c r="A85" s="83">
        <v>43818.666666666664</v>
      </c>
      <c r="B85" s="109">
        <v>1.1820167303085327E-2</v>
      </c>
      <c r="C85" s="109">
        <v>4.299794041794442</v>
      </c>
      <c r="E85" s="83">
        <v>43818.666666666664</v>
      </c>
      <c r="F85">
        <v>1.1820167303085327E-2</v>
      </c>
      <c r="G85">
        <v>4.299794041794442</v>
      </c>
    </row>
    <row r="86" spans="1:7" x14ac:dyDescent="0.3">
      <c r="A86" s="83">
        <v>43818.6875</v>
      </c>
      <c r="B86" s="109">
        <v>0</v>
      </c>
      <c r="C86" s="109">
        <v>4.6507857629182245</v>
      </c>
      <c r="E86" s="83">
        <v>43818.6875</v>
      </c>
      <c r="F86">
        <v>0</v>
      </c>
      <c r="G86">
        <v>4.6507857629182245</v>
      </c>
    </row>
    <row r="87" spans="1:7" x14ac:dyDescent="0.3">
      <c r="A87" s="83">
        <v>43818.708333333336</v>
      </c>
      <c r="B87" s="109">
        <v>1.5374422073364258E-3</v>
      </c>
      <c r="C87" s="109">
        <v>4.9604972443572564</v>
      </c>
      <c r="E87" s="83">
        <v>43818.708333333336</v>
      </c>
      <c r="F87">
        <v>1.5374422073364258E-3</v>
      </c>
      <c r="G87">
        <v>4.9604972443572564</v>
      </c>
    </row>
    <row r="88" spans="1:7" x14ac:dyDescent="0.3">
      <c r="A88" s="83">
        <v>43818.729166666664</v>
      </c>
      <c r="B88" s="109">
        <v>2.5924444198608398E-3</v>
      </c>
      <c r="C88" s="109">
        <v>4.9175962037363057</v>
      </c>
      <c r="E88" s="83">
        <v>43818.729166666664</v>
      </c>
      <c r="F88">
        <v>2.5924444198608398E-3</v>
      </c>
      <c r="G88">
        <v>4.9175962037363057</v>
      </c>
    </row>
    <row r="89" spans="1:7" x14ac:dyDescent="0.3">
      <c r="A89" s="83">
        <v>43818.75</v>
      </c>
      <c r="B89" s="109">
        <v>2.1249651908874512E-3</v>
      </c>
      <c r="C89" s="109">
        <v>4.86852648343711</v>
      </c>
      <c r="E89" s="83">
        <v>43818.75</v>
      </c>
      <c r="F89">
        <v>2.1249651908874512E-3</v>
      </c>
      <c r="G89">
        <v>4.86852648343711</v>
      </c>
    </row>
    <row r="90" spans="1:7" x14ac:dyDescent="0.3">
      <c r="A90" s="83">
        <v>43818.770833333336</v>
      </c>
      <c r="B90" s="109">
        <v>3.5487115383148193E-3</v>
      </c>
      <c r="C90" s="109">
        <v>4.7487168525991414</v>
      </c>
      <c r="E90" s="83">
        <v>43818.770833333336</v>
      </c>
      <c r="F90">
        <v>3.5487115383148193E-3</v>
      </c>
      <c r="G90">
        <v>4.7487168525991414</v>
      </c>
    </row>
    <row r="91" spans="1:7" x14ac:dyDescent="0.3">
      <c r="A91" s="83">
        <v>43818.791666666664</v>
      </c>
      <c r="B91" s="109">
        <v>5.5792927742004395E-4</v>
      </c>
      <c r="C91" s="109">
        <v>4.5633075422776503</v>
      </c>
      <c r="E91" s="83">
        <v>43818.791666666664</v>
      </c>
      <c r="F91">
        <v>5.5792927742004395E-4</v>
      </c>
      <c r="G91">
        <v>4.5633075422776503</v>
      </c>
    </row>
    <row r="92" spans="1:7" x14ac:dyDescent="0.3">
      <c r="A92" s="83">
        <v>43818.8125</v>
      </c>
      <c r="B92" s="109">
        <v>0</v>
      </c>
      <c r="C92" s="109">
        <v>4.3534562410930508</v>
      </c>
      <c r="E92" s="83">
        <v>43818.8125</v>
      </c>
      <c r="F92">
        <v>0</v>
      </c>
      <c r="G92">
        <v>4.3534562410930508</v>
      </c>
    </row>
    <row r="93" spans="1:7" x14ac:dyDescent="0.3">
      <c r="A93" s="83">
        <v>43818.833333333336</v>
      </c>
      <c r="B93" s="109">
        <v>3.8763880729675293E-4</v>
      </c>
      <c r="C93" s="109">
        <v>4.174960949911469</v>
      </c>
      <c r="E93" s="83">
        <v>43818.833333333336</v>
      </c>
      <c r="F93">
        <v>3.8763880729675293E-4</v>
      </c>
      <c r="G93">
        <v>4.174960949911469</v>
      </c>
    </row>
    <row r="94" spans="1:7" x14ac:dyDescent="0.3">
      <c r="A94" s="83">
        <v>43818.854166666664</v>
      </c>
      <c r="B94" s="109">
        <v>3.3900141716003418E-4</v>
      </c>
      <c r="C94" s="109">
        <v>3.9300428478036946</v>
      </c>
      <c r="E94" s="83">
        <v>43818.854166666664</v>
      </c>
      <c r="F94">
        <v>3.3900141716003418E-4</v>
      </c>
      <c r="G94">
        <v>3.9300428478036946</v>
      </c>
    </row>
    <row r="95" spans="1:7" x14ac:dyDescent="0.3">
      <c r="A95" s="83">
        <v>43818.875</v>
      </c>
      <c r="B95" s="109">
        <v>2.5531649589538574E-4</v>
      </c>
      <c r="C95" s="109">
        <v>3.7031993650182402</v>
      </c>
      <c r="E95" s="83">
        <v>43818.875</v>
      </c>
      <c r="F95">
        <v>2.5531649589538574E-4</v>
      </c>
      <c r="G95">
        <v>3.7031993650182402</v>
      </c>
    </row>
    <row r="96" spans="1:7" x14ac:dyDescent="0.3">
      <c r="A96" s="83">
        <v>43818.895833333336</v>
      </c>
      <c r="B96" s="109">
        <v>2.7838349342346191E-4</v>
      </c>
      <c r="C96" s="109">
        <v>3.4472370076553083</v>
      </c>
      <c r="E96" s="83">
        <v>43818.895833333336</v>
      </c>
      <c r="F96">
        <v>2.7838349342346191E-4</v>
      </c>
      <c r="G96">
        <v>3.4472370076553083</v>
      </c>
    </row>
    <row r="97" spans="1:7" x14ac:dyDescent="0.3">
      <c r="A97" s="83">
        <v>43818.916666666664</v>
      </c>
      <c r="B97" s="109">
        <v>2.5531649589538574E-4</v>
      </c>
      <c r="C97" s="109">
        <v>3.1951848277725863</v>
      </c>
      <c r="E97" s="83">
        <v>43818.916666666664</v>
      </c>
      <c r="F97">
        <v>2.5531649589538574E-4</v>
      </c>
      <c r="G97">
        <v>3.1951848277725863</v>
      </c>
    </row>
    <row r="98" spans="1:7" x14ac:dyDescent="0.3">
      <c r="A98" s="83">
        <v>43818.9375</v>
      </c>
      <c r="B98" s="109">
        <v>2.7838349342346191E-4</v>
      </c>
      <c r="C98" s="109">
        <v>2.8365240968015706</v>
      </c>
      <c r="E98" s="83">
        <v>43818.9375</v>
      </c>
      <c r="F98">
        <v>2.7838349342346191E-4</v>
      </c>
      <c r="G98">
        <v>2.8365240968015706</v>
      </c>
    </row>
    <row r="99" spans="1:7" x14ac:dyDescent="0.3">
      <c r="A99" s="83">
        <v>43818.958333333336</v>
      </c>
      <c r="B99" s="109">
        <v>3.1489133834838867E-4</v>
      </c>
      <c r="C99" s="109">
        <v>2.542836071530417</v>
      </c>
      <c r="E99" s="83">
        <v>43818.958333333336</v>
      </c>
      <c r="F99">
        <v>3.1489133834838867E-4</v>
      </c>
      <c r="G99">
        <v>2.542836071530417</v>
      </c>
    </row>
    <row r="100" spans="1:7" x14ac:dyDescent="0.3">
      <c r="A100" s="83">
        <v>43818.979166666664</v>
      </c>
      <c r="B100" s="109">
        <v>1.1476874351501465E-4</v>
      </c>
      <c r="C100" s="109">
        <v>2.4301087345713452</v>
      </c>
      <c r="E100" s="83">
        <v>43818.979166666664</v>
      </c>
      <c r="F100">
        <v>1.1476874351501465E-4</v>
      </c>
      <c r="G100">
        <v>2.4301087345713452</v>
      </c>
    </row>
    <row r="101" spans="1:7" x14ac:dyDescent="0.3">
      <c r="A101" s="134">
        <v>43819</v>
      </c>
      <c r="B101" s="109">
        <v>8.3488225936889648E-4</v>
      </c>
      <c r="C101" s="109">
        <v>2.6009101974339233</v>
      </c>
      <c r="E101" s="134">
        <v>43819</v>
      </c>
      <c r="F101">
        <v>8.3488225936889648E-4</v>
      </c>
      <c r="G101">
        <v>2.6009101974339233</v>
      </c>
    </row>
    <row r="102" spans="1:7" x14ac:dyDescent="0.3">
      <c r="A102" s="83">
        <v>43819.020833333336</v>
      </c>
      <c r="B102" s="109">
        <v>1.1046230792999268E-3</v>
      </c>
      <c r="C102" s="109">
        <v>2.5342823540406685</v>
      </c>
      <c r="E102" s="83">
        <v>43819.020833333336</v>
      </c>
      <c r="F102">
        <v>1.1046230792999268E-3</v>
      </c>
      <c r="G102">
        <v>2.5342823540406685</v>
      </c>
    </row>
    <row r="103" spans="1:7" x14ac:dyDescent="0.3">
      <c r="A103" s="83">
        <v>43819.041666666664</v>
      </c>
      <c r="B103" s="109">
        <v>0</v>
      </c>
      <c r="C103" s="109">
        <v>2.3527377825786737</v>
      </c>
      <c r="E103" s="83">
        <v>43819.041666666664</v>
      </c>
      <c r="F103">
        <v>0</v>
      </c>
      <c r="G103">
        <v>2.3527377825786737</v>
      </c>
    </row>
    <row r="104" spans="1:7" x14ac:dyDescent="0.3">
      <c r="A104" s="83">
        <v>43819.0625</v>
      </c>
      <c r="B104" s="109">
        <v>0</v>
      </c>
      <c r="C104" s="109">
        <v>2.2974089280388568</v>
      </c>
      <c r="E104" s="83">
        <v>43819.0625</v>
      </c>
      <c r="F104">
        <v>0</v>
      </c>
      <c r="G104">
        <v>2.2974089280388568</v>
      </c>
    </row>
    <row r="105" spans="1:7" x14ac:dyDescent="0.3">
      <c r="A105" s="83">
        <v>43819.083333333336</v>
      </c>
      <c r="B105" s="109">
        <v>0</v>
      </c>
      <c r="C105" s="109">
        <v>2.2424541653362966</v>
      </c>
      <c r="E105" s="83">
        <v>43819.083333333336</v>
      </c>
      <c r="F105">
        <v>0</v>
      </c>
      <c r="G105">
        <v>2.2424541653362966</v>
      </c>
    </row>
    <row r="106" spans="1:7" x14ac:dyDescent="0.3">
      <c r="A106" s="83">
        <v>43819.104166666664</v>
      </c>
      <c r="B106" s="109">
        <v>0</v>
      </c>
      <c r="C106" s="109">
        <v>2.2045591879011028</v>
      </c>
      <c r="E106" s="83">
        <v>43819.104166666664</v>
      </c>
      <c r="F106">
        <v>0</v>
      </c>
      <c r="G106">
        <v>2.2045591879011028</v>
      </c>
    </row>
    <row r="107" spans="1:7" x14ac:dyDescent="0.3">
      <c r="A107" s="83">
        <v>43819.125</v>
      </c>
      <c r="B107" s="109">
        <v>6.6280364990234375E-5</v>
      </c>
      <c r="C107" s="109">
        <v>2.1135117110735782</v>
      </c>
      <c r="E107" s="83">
        <v>43819.125</v>
      </c>
      <c r="F107">
        <v>6.6280364990234375E-5</v>
      </c>
      <c r="G107">
        <v>2.1135117110735782</v>
      </c>
    </row>
    <row r="108" spans="1:7" x14ac:dyDescent="0.3">
      <c r="A108" s="83">
        <v>43819.145833333336</v>
      </c>
      <c r="B108" s="109">
        <v>6.4522027969360352E-5</v>
      </c>
      <c r="C108" s="109">
        <v>2.0762997990269407</v>
      </c>
      <c r="E108" s="83">
        <v>43819.145833333336</v>
      </c>
      <c r="F108">
        <v>6.4522027969360352E-5</v>
      </c>
      <c r="G108">
        <v>2.0762997990269407</v>
      </c>
    </row>
    <row r="109" spans="1:7" x14ac:dyDescent="0.3">
      <c r="A109" s="83">
        <v>43819.166666666664</v>
      </c>
      <c r="B109" s="109">
        <v>0</v>
      </c>
      <c r="C109" s="109">
        <v>2.0090847881961813</v>
      </c>
      <c r="E109" s="83">
        <v>43819.166666666664</v>
      </c>
      <c r="F109">
        <v>0</v>
      </c>
      <c r="G109">
        <v>2.0090847881961813</v>
      </c>
    </row>
    <row r="110" spans="1:7" x14ac:dyDescent="0.3">
      <c r="A110" s="83">
        <v>43819.1875</v>
      </c>
      <c r="B110" s="109">
        <v>0</v>
      </c>
      <c r="C110" s="109">
        <v>1.9930708231409184</v>
      </c>
      <c r="E110" s="83">
        <v>43819.1875</v>
      </c>
      <c r="F110">
        <v>0</v>
      </c>
      <c r="G110">
        <v>1.9930708231409184</v>
      </c>
    </row>
    <row r="111" spans="1:7" x14ac:dyDescent="0.3">
      <c r="A111" s="83">
        <v>43819.208333333336</v>
      </c>
      <c r="B111" s="109">
        <v>8.6823105812072754E-4</v>
      </c>
      <c r="C111" s="109">
        <v>2.0681701287593608</v>
      </c>
      <c r="E111" s="83">
        <v>43819.208333333336</v>
      </c>
      <c r="F111">
        <v>8.6823105812072754E-4</v>
      </c>
      <c r="G111">
        <v>2.0681701287593608</v>
      </c>
    </row>
    <row r="112" spans="1:7" x14ac:dyDescent="0.3">
      <c r="A112" s="83">
        <v>43819.229166666664</v>
      </c>
      <c r="B112" s="109">
        <v>1.1458396911621094E-3</v>
      </c>
      <c r="C112" s="109">
        <v>2.1827712852230201</v>
      </c>
      <c r="E112" s="83">
        <v>43819.229166666664</v>
      </c>
      <c r="F112">
        <v>1.1458396911621094E-3</v>
      </c>
      <c r="G112">
        <v>2.1827712852230201</v>
      </c>
    </row>
    <row r="113" spans="1:7" x14ac:dyDescent="0.3">
      <c r="A113" s="83">
        <v>43819.25</v>
      </c>
      <c r="B113" s="109">
        <v>6.7269802093505859E-4</v>
      </c>
      <c r="C113" s="109">
        <v>2.675283230582354</v>
      </c>
      <c r="E113" s="83">
        <v>43819.25</v>
      </c>
      <c r="F113">
        <v>6.7269802093505859E-4</v>
      </c>
      <c r="G113">
        <v>2.675283230582354</v>
      </c>
    </row>
    <row r="114" spans="1:7" x14ac:dyDescent="0.3">
      <c r="A114" s="83">
        <v>43819.270833333336</v>
      </c>
      <c r="B114" s="109">
        <v>5.6707859039306641E-4</v>
      </c>
      <c r="C114" s="109">
        <v>3.0737348931072939</v>
      </c>
      <c r="E114" s="83">
        <v>43819.270833333336</v>
      </c>
      <c r="F114">
        <v>5.6707859039306641E-4</v>
      </c>
      <c r="G114">
        <v>3.0737348931072939</v>
      </c>
    </row>
    <row r="115" spans="1:7" x14ac:dyDescent="0.3">
      <c r="A115" s="83">
        <v>43819.291666666664</v>
      </c>
      <c r="B115" s="109">
        <v>0</v>
      </c>
      <c r="C115" s="109">
        <v>3.4207478991313396</v>
      </c>
      <c r="E115" s="83">
        <v>43819.291666666664</v>
      </c>
      <c r="F115">
        <v>0</v>
      </c>
      <c r="G115">
        <v>3.4207478991313396</v>
      </c>
    </row>
    <row r="116" spans="1:7" x14ac:dyDescent="0.3">
      <c r="A116" s="83">
        <v>43819.3125</v>
      </c>
      <c r="B116" s="109">
        <v>4.6056509017944336E-3</v>
      </c>
      <c r="C116" s="109">
        <v>3.7320748647129589</v>
      </c>
      <c r="E116" s="83">
        <v>43819.3125</v>
      </c>
      <c r="F116">
        <v>4.6056509017944336E-3</v>
      </c>
      <c r="G116">
        <v>3.7320748647129589</v>
      </c>
    </row>
    <row r="117" spans="1:7" x14ac:dyDescent="0.3">
      <c r="A117" s="83">
        <v>43819.333333333336</v>
      </c>
      <c r="B117" s="109">
        <v>8.6650252342224121E-4</v>
      </c>
      <c r="C117" s="109">
        <v>3.8150165394319653</v>
      </c>
      <c r="E117" s="83">
        <v>43819.333333333336</v>
      </c>
      <c r="F117">
        <v>8.6650252342224121E-4</v>
      </c>
      <c r="G117">
        <v>3.8150165394319653</v>
      </c>
    </row>
    <row r="118" spans="1:7" x14ac:dyDescent="0.3">
      <c r="A118" s="83">
        <v>43819.354166666664</v>
      </c>
      <c r="B118" s="109">
        <v>5.1189959049224854E-2</v>
      </c>
      <c r="C118" s="109">
        <v>3.8451889111274249</v>
      </c>
      <c r="E118" s="83">
        <v>43819.354166666664</v>
      </c>
      <c r="F118">
        <v>5.1189959049224854E-2</v>
      </c>
      <c r="G118">
        <v>3.8451889111274249</v>
      </c>
    </row>
    <row r="119" spans="1:7" x14ac:dyDescent="0.3">
      <c r="A119" s="83">
        <v>43819.375</v>
      </c>
      <c r="B119" s="109">
        <v>0.24028130757828653</v>
      </c>
      <c r="C119" s="109">
        <v>3.8972631313929091</v>
      </c>
      <c r="E119" s="83">
        <v>43819.375</v>
      </c>
      <c r="F119">
        <v>0.24028130757828653</v>
      </c>
      <c r="G119">
        <v>3.8972631313929091</v>
      </c>
    </row>
    <row r="120" spans="1:7" x14ac:dyDescent="0.3">
      <c r="A120" s="83">
        <v>43819.395833333336</v>
      </c>
      <c r="B120" s="109">
        <v>0.32524230885302879</v>
      </c>
      <c r="C120" s="109">
        <v>3.8958366039860723</v>
      </c>
      <c r="E120" s="83">
        <v>43819.395833333336</v>
      </c>
      <c r="F120">
        <v>0.32524230885302879</v>
      </c>
      <c r="G120">
        <v>3.8958366039860723</v>
      </c>
    </row>
    <row r="121" spans="1:7" x14ac:dyDescent="0.3">
      <c r="A121" s="83">
        <v>43819.416666666664</v>
      </c>
      <c r="B121" s="109">
        <v>0.37363100051879883</v>
      </c>
      <c r="C121" s="109">
        <v>3.8944813915126075</v>
      </c>
      <c r="E121" s="83">
        <v>43819.416666666664</v>
      </c>
      <c r="F121">
        <v>0.37363100051879883</v>
      </c>
      <c r="G121">
        <v>3.8944813915126075</v>
      </c>
    </row>
    <row r="122" spans="1:7" x14ac:dyDescent="0.3">
      <c r="A122" s="83">
        <v>43819.4375</v>
      </c>
      <c r="B122" s="109">
        <v>0.42145922780036926</v>
      </c>
      <c r="C122" s="109">
        <v>3.8526524655029375</v>
      </c>
      <c r="E122" s="83">
        <v>43819.4375</v>
      </c>
      <c r="F122">
        <v>0.42145922780036926</v>
      </c>
      <c r="G122">
        <v>3.8526524655029375</v>
      </c>
    </row>
    <row r="123" spans="1:7" x14ac:dyDescent="0.3">
      <c r="A123" s="83">
        <v>43819.458333333336</v>
      </c>
      <c r="B123" s="109">
        <v>0.36594875790894099</v>
      </c>
      <c r="C123" s="109">
        <v>3.8292010389784874</v>
      </c>
      <c r="E123" s="83">
        <v>43819.458333333336</v>
      </c>
      <c r="F123">
        <v>0.36594875790894099</v>
      </c>
      <c r="G123">
        <v>3.8292010389784874</v>
      </c>
    </row>
    <row r="124" spans="1:7" x14ac:dyDescent="0.3">
      <c r="A124" s="83">
        <v>43819.479166666664</v>
      </c>
      <c r="B124" s="109">
        <v>0.38104629516601563</v>
      </c>
      <c r="C124" s="109">
        <v>3.7960478259745445</v>
      </c>
      <c r="E124" s="83">
        <v>43819.479166666664</v>
      </c>
      <c r="F124">
        <v>0.38104629516601563</v>
      </c>
      <c r="G124">
        <v>3.7960478259745445</v>
      </c>
    </row>
    <row r="125" spans="1:7" x14ac:dyDescent="0.3">
      <c r="A125" s="83">
        <v>43819.5</v>
      </c>
      <c r="B125" s="109">
        <v>0.49192136927374741</v>
      </c>
      <c r="C125" s="109">
        <v>3.7918786146100176</v>
      </c>
      <c r="E125" s="83">
        <v>43819.5</v>
      </c>
      <c r="F125">
        <v>0.49192136927374741</v>
      </c>
      <c r="G125">
        <v>3.7918786146100176</v>
      </c>
    </row>
    <row r="126" spans="1:7" x14ac:dyDescent="0.3">
      <c r="A126" s="83">
        <v>43819.520833333336</v>
      </c>
      <c r="B126" s="109">
        <v>0.47637367248535156</v>
      </c>
      <c r="C126" s="109">
        <v>3.7574253467917078</v>
      </c>
      <c r="E126" s="83">
        <v>43819.520833333336</v>
      </c>
      <c r="F126">
        <v>0.47637367248535156</v>
      </c>
      <c r="G126">
        <v>3.7574253467917078</v>
      </c>
    </row>
    <row r="127" spans="1:7" x14ac:dyDescent="0.3">
      <c r="A127" s="83">
        <v>43819.541666666664</v>
      </c>
      <c r="B127" s="109">
        <v>0.65607166290283203</v>
      </c>
      <c r="C127" s="109">
        <v>3.7156301229004094</v>
      </c>
      <c r="E127" s="83">
        <v>43819.541666666664</v>
      </c>
      <c r="F127">
        <v>0.65607166290283203</v>
      </c>
      <c r="G127">
        <v>3.7156301229004094</v>
      </c>
    </row>
    <row r="128" spans="1:7" x14ac:dyDescent="0.3">
      <c r="A128" s="83">
        <v>43819.5625</v>
      </c>
      <c r="B128" s="109">
        <v>0.54698514938354492</v>
      </c>
      <c r="C128" s="109">
        <v>3.6431124790905387</v>
      </c>
      <c r="E128" s="83">
        <v>43819.5625</v>
      </c>
      <c r="F128">
        <v>0.54698514938354492</v>
      </c>
      <c r="G128">
        <v>3.6431124790905387</v>
      </c>
    </row>
    <row r="129" spans="1:7" x14ac:dyDescent="0.3">
      <c r="A129" s="83">
        <v>43819.583333333336</v>
      </c>
      <c r="B129" s="109">
        <v>0.6529309975557146</v>
      </c>
      <c r="C129" s="109">
        <v>3.6531592343740176</v>
      </c>
      <c r="E129" s="83">
        <v>43819.583333333336</v>
      </c>
      <c r="F129">
        <v>0.6529309975557146</v>
      </c>
      <c r="G129">
        <v>3.6531592343740176</v>
      </c>
    </row>
    <row r="130" spans="1:7" x14ac:dyDescent="0.3">
      <c r="A130" s="83">
        <v>43819.604166666664</v>
      </c>
      <c r="B130" s="109">
        <v>0.50546741485595703</v>
      </c>
      <c r="C130" s="109">
        <v>3.6317888922950896</v>
      </c>
      <c r="E130" s="83">
        <v>43819.604166666664</v>
      </c>
      <c r="F130">
        <v>0.50546741485595703</v>
      </c>
      <c r="G130">
        <v>3.6317888922950896</v>
      </c>
    </row>
    <row r="131" spans="1:7" x14ac:dyDescent="0.3">
      <c r="A131" s="83">
        <v>43819.625</v>
      </c>
      <c r="B131" s="109">
        <v>0.30556988716125488</v>
      </c>
      <c r="C131" s="109">
        <v>3.6791130884129606</v>
      </c>
      <c r="E131" s="83">
        <v>43819.625</v>
      </c>
      <c r="F131">
        <v>0.30556988716125488</v>
      </c>
      <c r="G131">
        <v>3.6791130884129606</v>
      </c>
    </row>
    <row r="132" spans="1:7" x14ac:dyDescent="0.3">
      <c r="A132" s="83">
        <v>43819.645833333336</v>
      </c>
      <c r="B132" s="109">
        <v>0.15817320346832275</v>
      </c>
      <c r="C132" s="109">
        <v>3.8861594326179669</v>
      </c>
      <c r="E132" s="83">
        <v>43819.645833333336</v>
      </c>
      <c r="F132">
        <v>0.15817320346832275</v>
      </c>
      <c r="G132">
        <v>3.8861594326179669</v>
      </c>
    </row>
    <row r="133" spans="1:7" x14ac:dyDescent="0.3">
      <c r="A133" s="83">
        <v>43819.666666666664</v>
      </c>
      <c r="B133" s="109">
        <v>1.685023307800293E-3</v>
      </c>
      <c r="C133" s="109">
        <v>4.3497190446082366</v>
      </c>
      <c r="E133" s="83">
        <v>43819.666666666664</v>
      </c>
      <c r="F133">
        <v>1.685023307800293E-3</v>
      </c>
      <c r="G133">
        <v>4.3497190446082366</v>
      </c>
    </row>
    <row r="134" spans="1:7" x14ac:dyDescent="0.3">
      <c r="A134" s="83">
        <v>43819.6875</v>
      </c>
      <c r="B134" s="109">
        <v>0</v>
      </c>
      <c r="C134" s="109">
        <v>4.8121073584379905</v>
      </c>
      <c r="E134" s="83">
        <v>43819.6875</v>
      </c>
      <c r="F134">
        <v>0</v>
      </c>
      <c r="G134">
        <v>4.8121073584379905</v>
      </c>
    </row>
    <row r="135" spans="1:7" x14ac:dyDescent="0.3">
      <c r="A135" s="83">
        <v>43819.708333333336</v>
      </c>
      <c r="B135" s="109">
        <v>4.9567222595214844E-4</v>
      </c>
      <c r="C135" s="109">
        <v>5.0328206719213178</v>
      </c>
      <c r="E135" s="83">
        <v>43819.708333333336</v>
      </c>
      <c r="F135">
        <v>4.9567222595214844E-4</v>
      </c>
      <c r="G135">
        <v>5.0328206719213178</v>
      </c>
    </row>
    <row r="136" spans="1:7" x14ac:dyDescent="0.3">
      <c r="A136" s="83">
        <v>43819.729166666664</v>
      </c>
      <c r="B136" s="109">
        <v>0</v>
      </c>
      <c r="C136" s="109">
        <v>5.07277180207792</v>
      </c>
      <c r="E136" s="83">
        <v>43819.729166666664</v>
      </c>
      <c r="F136">
        <v>0</v>
      </c>
      <c r="G136">
        <v>5.07277180207792</v>
      </c>
    </row>
    <row r="137" spans="1:7" x14ac:dyDescent="0.3">
      <c r="A137" s="83">
        <v>43819.75</v>
      </c>
      <c r="B137" s="109">
        <v>1.4917850494384766E-3</v>
      </c>
      <c r="C137" s="109">
        <v>4.9801991665155558</v>
      </c>
      <c r="E137" s="83">
        <v>43819.75</v>
      </c>
      <c r="F137">
        <v>1.4917850494384766E-3</v>
      </c>
      <c r="G137">
        <v>4.9801991665155558</v>
      </c>
    </row>
    <row r="138" spans="1:7" x14ac:dyDescent="0.3">
      <c r="A138" s="83">
        <v>43819.770833333336</v>
      </c>
      <c r="B138" s="109">
        <v>9.3072652816772461E-5</v>
      </c>
      <c r="C138" s="109">
        <v>4.8475833345381893</v>
      </c>
      <c r="E138" s="83">
        <v>43819.770833333336</v>
      </c>
      <c r="F138">
        <v>9.3072652816772461E-5</v>
      </c>
      <c r="G138">
        <v>4.8475833345381893</v>
      </c>
    </row>
    <row r="139" spans="1:7" x14ac:dyDescent="0.3">
      <c r="A139" s="83">
        <v>43819.791666666664</v>
      </c>
      <c r="B139" s="109">
        <v>0</v>
      </c>
      <c r="C139" s="109">
        <v>4.5961968128394757</v>
      </c>
      <c r="E139" s="83">
        <v>43819.791666666664</v>
      </c>
      <c r="F139">
        <v>0</v>
      </c>
      <c r="G139">
        <v>4.5961968128394757</v>
      </c>
    </row>
    <row r="140" spans="1:7" x14ac:dyDescent="0.3">
      <c r="A140" s="83">
        <v>43819.8125</v>
      </c>
      <c r="B140" s="109">
        <v>0</v>
      </c>
      <c r="C140" s="109">
        <v>4.4171806085552037</v>
      </c>
      <c r="E140" s="83">
        <v>43819.8125</v>
      </c>
      <c r="F140">
        <v>0</v>
      </c>
      <c r="G140">
        <v>4.4171806085552037</v>
      </c>
    </row>
    <row r="141" spans="1:7" x14ac:dyDescent="0.3">
      <c r="A141" s="83">
        <v>43819.833333333336</v>
      </c>
      <c r="B141" s="109">
        <v>0</v>
      </c>
      <c r="C141" s="109">
        <v>4.1919968952142241</v>
      </c>
      <c r="E141" s="83">
        <v>43819.833333333336</v>
      </c>
      <c r="F141">
        <v>0</v>
      </c>
      <c r="G141">
        <v>4.1919968952142241</v>
      </c>
    </row>
    <row r="142" spans="1:7" x14ac:dyDescent="0.3">
      <c r="A142" s="83">
        <v>43819.854166666664</v>
      </c>
      <c r="B142" s="109">
        <v>0</v>
      </c>
      <c r="C142" s="109">
        <v>3.9604676686012361</v>
      </c>
      <c r="E142" s="83">
        <v>43819.854166666664</v>
      </c>
      <c r="F142">
        <v>0</v>
      </c>
      <c r="G142">
        <v>3.9604676686012361</v>
      </c>
    </row>
    <row r="143" spans="1:7" x14ac:dyDescent="0.3">
      <c r="A143" s="83">
        <v>43819.875</v>
      </c>
      <c r="B143" s="109">
        <v>0</v>
      </c>
      <c r="C143" s="109">
        <v>3.7080607781591834</v>
      </c>
      <c r="E143" s="83">
        <v>43819.875</v>
      </c>
      <c r="F143">
        <v>0</v>
      </c>
      <c r="G143">
        <v>3.7080607781591834</v>
      </c>
    </row>
    <row r="144" spans="1:7" x14ac:dyDescent="0.3">
      <c r="A144" s="83">
        <v>43819.895833333336</v>
      </c>
      <c r="B144" s="109">
        <v>0</v>
      </c>
      <c r="C144" s="109">
        <v>3.4394526068453781</v>
      </c>
      <c r="E144" s="83">
        <v>43819.895833333336</v>
      </c>
      <c r="F144">
        <v>0</v>
      </c>
      <c r="G144">
        <v>3.4394526068453781</v>
      </c>
    </row>
    <row r="145" spans="1:7" x14ac:dyDescent="0.3">
      <c r="A145" s="83">
        <v>43819.916666666664</v>
      </c>
      <c r="B145" s="109">
        <v>0</v>
      </c>
      <c r="C145" s="109">
        <v>3.1735864166915682</v>
      </c>
      <c r="E145" s="83">
        <v>43819.916666666664</v>
      </c>
      <c r="F145">
        <v>0</v>
      </c>
      <c r="G145">
        <v>3.1735864166915682</v>
      </c>
    </row>
    <row r="146" spans="1:7" x14ac:dyDescent="0.3">
      <c r="A146" s="83">
        <v>43819.9375</v>
      </c>
      <c r="B146" s="109">
        <v>0</v>
      </c>
      <c r="C146" s="109">
        <v>2.840818754254228</v>
      </c>
      <c r="E146" s="83">
        <v>43819.9375</v>
      </c>
      <c r="F146">
        <v>0</v>
      </c>
      <c r="G146">
        <v>2.840818754254228</v>
      </c>
    </row>
    <row r="147" spans="1:7" x14ac:dyDescent="0.3">
      <c r="A147" s="83">
        <v>43819.958333333336</v>
      </c>
      <c r="B147" s="109">
        <v>4.1878223419189453E-4</v>
      </c>
      <c r="C147" s="109">
        <v>2.5475096913241724</v>
      </c>
      <c r="E147" s="83">
        <v>43819.958333333336</v>
      </c>
      <c r="F147">
        <v>4.1878223419189453E-4</v>
      </c>
      <c r="G147">
        <v>2.5475096913241724</v>
      </c>
    </row>
    <row r="148" spans="1:7" x14ac:dyDescent="0.3">
      <c r="A148" s="83">
        <v>43819.979166666664</v>
      </c>
      <c r="B148" s="109">
        <v>4.0706992149353027E-4</v>
      </c>
      <c r="C148" s="109">
        <v>2.4529152575755035</v>
      </c>
      <c r="E148" s="83">
        <v>43819.979166666664</v>
      </c>
      <c r="F148">
        <v>4.0706992149353027E-4</v>
      </c>
      <c r="G148">
        <v>2.4529152575755035</v>
      </c>
    </row>
    <row r="149" spans="1:7" x14ac:dyDescent="0.3">
      <c r="A149" s="134">
        <v>43820</v>
      </c>
      <c r="B149" s="109">
        <v>1.0532140731811523E-4</v>
      </c>
      <c r="C149" s="109">
        <v>2.6567268140471794</v>
      </c>
      <c r="E149" s="134">
        <v>43820</v>
      </c>
      <c r="F149">
        <v>1.0532140731811523E-4</v>
      </c>
      <c r="G149">
        <v>2.6567268140471794</v>
      </c>
    </row>
    <row r="150" spans="1:7" x14ac:dyDescent="0.3">
      <c r="A150" s="83">
        <v>43820.020833333336</v>
      </c>
      <c r="B150" s="109">
        <v>2.0748376846313477E-4</v>
      </c>
      <c r="C150" s="109">
        <v>2.5697692166623511</v>
      </c>
      <c r="E150" s="83">
        <v>43820.020833333336</v>
      </c>
      <c r="F150">
        <v>2.0748376846313477E-4</v>
      </c>
      <c r="G150">
        <v>2.5697692166623511</v>
      </c>
    </row>
    <row r="151" spans="1:7" x14ac:dyDescent="0.3">
      <c r="A151" s="83">
        <v>43820.041666666664</v>
      </c>
      <c r="B151" s="109">
        <v>4.5007467269897461E-4</v>
      </c>
      <c r="C151" s="109">
        <v>2.3428888488210275</v>
      </c>
      <c r="E151" s="83">
        <v>43820.041666666664</v>
      </c>
      <c r="F151">
        <v>4.5007467269897461E-4</v>
      </c>
      <c r="G151">
        <v>2.3428888488210275</v>
      </c>
    </row>
    <row r="152" spans="1:7" x14ac:dyDescent="0.3">
      <c r="A152" s="83">
        <v>43820.0625</v>
      </c>
      <c r="B152" s="109">
        <v>4.7859549522399902E-4</v>
      </c>
      <c r="C152" s="109">
        <v>2.2687578753505533</v>
      </c>
      <c r="E152" s="83">
        <v>43820.0625</v>
      </c>
      <c r="F152">
        <v>4.7859549522399902E-4</v>
      </c>
      <c r="G152">
        <v>2.2687578753505533</v>
      </c>
    </row>
    <row r="153" spans="1:7" x14ac:dyDescent="0.3">
      <c r="A153" s="83">
        <v>43820.083333333336</v>
      </c>
      <c r="B153" s="109">
        <v>4.9555301666259766E-4</v>
      </c>
      <c r="C153" s="109">
        <v>2.2186706077650449</v>
      </c>
      <c r="E153" s="83">
        <v>43820.083333333336</v>
      </c>
      <c r="F153">
        <v>4.9555301666259766E-4</v>
      </c>
      <c r="G153">
        <v>2.2186706077650449</v>
      </c>
    </row>
    <row r="154" spans="1:7" x14ac:dyDescent="0.3">
      <c r="A154" s="83">
        <v>43820.104166666664</v>
      </c>
      <c r="B154" s="109">
        <v>5.1438808441162109E-4</v>
      </c>
      <c r="C154" s="109">
        <v>2.1671520186090762</v>
      </c>
      <c r="E154" s="83">
        <v>43820.104166666664</v>
      </c>
      <c r="F154">
        <v>5.1438808441162109E-4</v>
      </c>
      <c r="G154">
        <v>2.1671520186090762</v>
      </c>
    </row>
    <row r="155" spans="1:7" x14ac:dyDescent="0.3">
      <c r="A155" s="83">
        <v>43820.125</v>
      </c>
      <c r="B155" s="109">
        <v>4.9555301666259766E-4</v>
      </c>
      <c r="C155" s="109">
        <v>2.0591545263986548</v>
      </c>
      <c r="E155" s="83">
        <v>43820.125</v>
      </c>
      <c r="F155">
        <v>4.9555301666259766E-4</v>
      </c>
      <c r="G155">
        <v>2.0591545263986548</v>
      </c>
    </row>
    <row r="156" spans="1:7" x14ac:dyDescent="0.3">
      <c r="A156" s="83">
        <v>43820.145833333336</v>
      </c>
      <c r="B156" s="109">
        <v>5.1438808441162109E-4</v>
      </c>
      <c r="C156" s="109">
        <v>2.0167776909128325</v>
      </c>
      <c r="E156" s="83">
        <v>43820.145833333336</v>
      </c>
      <c r="F156">
        <v>5.1438808441162109E-4</v>
      </c>
      <c r="G156">
        <v>2.0167776909128325</v>
      </c>
    </row>
    <row r="157" spans="1:7" x14ac:dyDescent="0.3">
      <c r="A157" s="83">
        <v>43820.166666666664</v>
      </c>
      <c r="B157" s="109">
        <v>5.2481889724731445E-4</v>
      </c>
      <c r="C157" s="109">
        <v>1.9637588515133748</v>
      </c>
      <c r="E157" s="83">
        <v>43820.166666666664</v>
      </c>
      <c r="F157">
        <v>5.2481889724731445E-4</v>
      </c>
      <c r="G157">
        <v>1.9637588515133748</v>
      </c>
    </row>
    <row r="158" spans="1:7" x14ac:dyDescent="0.3">
      <c r="A158" s="83">
        <v>43820.1875</v>
      </c>
      <c r="B158" s="109">
        <v>5.435943603515625E-4</v>
      </c>
      <c r="C158" s="109">
        <v>1.9460517090079557</v>
      </c>
      <c r="E158" s="83">
        <v>43820.1875</v>
      </c>
      <c r="F158">
        <v>5.435943603515625E-4</v>
      </c>
      <c r="G158">
        <v>1.9460517090079557</v>
      </c>
    </row>
    <row r="159" spans="1:7" x14ac:dyDescent="0.3">
      <c r="A159" s="83">
        <v>43820.208333333336</v>
      </c>
      <c r="B159" s="109">
        <v>3.5366415977478027E-4</v>
      </c>
      <c r="C159" s="109">
        <v>2.0386151864752255</v>
      </c>
      <c r="E159" s="83">
        <v>43820.208333333336</v>
      </c>
      <c r="F159">
        <v>3.5366415977478027E-4</v>
      </c>
      <c r="G159">
        <v>2.0386151864752255</v>
      </c>
    </row>
    <row r="160" spans="1:7" x14ac:dyDescent="0.3">
      <c r="A160" s="83">
        <v>43820.229166666664</v>
      </c>
      <c r="B160" s="109">
        <v>5.1438808441162109E-4</v>
      </c>
      <c r="C160" s="109">
        <v>2.1044490013457877</v>
      </c>
      <c r="E160" s="83">
        <v>43820.229166666664</v>
      </c>
      <c r="F160">
        <v>5.1438808441162109E-4</v>
      </c>
      <c r="G160">
        <v>2.1044490013457877</v>
      </c>
    </row>
    <row r="161" spans="1:7" x14ac:dyDescent="0.3">
      <c r="A161" s="83">
        <v>43820.25</v>
      </c>
      <c r="B161" s="109">
        <v>0</v>
      </c>
      <c r="C161" s="109">
        <v>2.2603319134277542</v>
      </c>
      <c r="E161" s="83">
        <v>43820.25</v>
      </c>
      <c r="F161">
        <v>0</v>
      </c>
      <c r="G161">
        <v>2.2603319134277542</v>
      </c>
    </row>
    <row r="162" spans="1:7" x14ac:dyDescent="0.3">
      <c r="A162" s="83">
        <v>43820.270833333336</v>
      </c>
      <c r="B162" s="109">
        <v>0</v>
      </c>
      <c r="C162" s="109">
        <v>2.4332197341798274</v>
      </c>
      <c r="E162" s="83">
        <v>43820.270833333336</v>
      </c>
      <c r="F162">
        <v>0</v>
      </c>
      <c r="G162">
        <v>2.4332197341798274</v>
      </c>
    </row>
    <row r="163" spans="1:7" x14ac:dyDescent="0.3">
      <c r="A163" s="83">
        <v>43820.291666666664</v>
      </c>
      <c r="B163" s="109">
        <v>0</v>
      </c>
      <c r="C163" s="109">
        <v>2.607008893346157</v>
      </c>
      <c r="E163" s="83">
        <v>43820.291666666664</v>
      </c>
      <c r="F163">
        <v>0</v>
      </c>
      <c r="G163">
        <v>2.607008893346157</v>
      </c>
    </row>
    <row r="164" spans="1:7" x14ac:dyDescent="0.3">
      <c r="A164" s="83">
        <v>43820.3125</v>
      </c>
      <c r="B164" s="109">
        <v>3.5579502582550049E-3</v>
      </c>
      <c r="C164" s="109">
        <v>2.9521328667340181</v>
      </c>
      <c r="E164" s="83">
        <v>43820.3125</v>
      </c>
      <c r="F164">
        <v>3.5579502582550049E-3</v>
      </c>
      <c r="G164">
        <v>2.9521328667340181</v>
      </c>
    </row>
    <row r="165" spans="1:7" x14ac:dyDescent="0.3">
      <c r="A165" s="83">
        <v>43820.333333333336</v>
      </c>
      <c r="B165" s="109">
        <v>1.6274362802505493E-2</v>
      </c>
      <c r="C165" s="109">
        <v>3.4458190826138932</v>
      </c>
      <c r="E165" s="83">
        <v>43820.333333333336</v>
      </c>
      <c r="F165">
        <v>1.6274362802505493E-2</v>
      </c>
      <c r="G165">
        <v>3.4458190826138932</v>
      </c>
    </row>
    <row r="166" spans="1:7" x14ac:dyDescent="0.3">
      <c r="A166" s="83">
        <v>43820.354166666664</v>
      </c>
      <c r="B166" s="109">
        <v>6.6315203905105591E-2</v>
      </c>
      <c r="C166" s="109">
        <v>3.6527444031728762</v>
      </c>
      <c r="E166" s="83">
        <v>43820.354166666664</v>
      </c>
      <c r="F166">
        <v>6.6315203905105591E-2</v>
      </c>
      <c r="G166">
        <v>3.6527444031728762</v>
      </c>
    </row>
    <row r="167" spans="1:7" x14ac:dyDescent="0.3">
      <c r="A167" s="83">
        <v>43820.375</v>
      </c>
      <c r="B167" s="109">
        <v>0.31101271510124207</v>
      </c>
      <c r="C167" s="109">
        <v>3.9231328181338117</v>
      </c>
      <c r="E167" s="83">
        <v>43820.375</v>
      </c>
      <c r="F167">
        <v>0.31101271510124207</v>
      </c>
      <c r="G167">
        <v>3.9231328181338117</v>
      </c>
    </row>
    <row r="168" spans="1:7" x14ac:dyDescent="0.3">
      <c r="A168" s="83">
        <v>43820.395833333336</v>
      </c>
      <c r="B168" s="109">
        <v>0.49449014663696289</v>
      </c>
      <c r="C168" s="109">
        <v>3.9045673760373183</v>
      </c>
      <c r="E168" s="83">
        <v>43820.395833333336</v>
      </c>
      <c r="F168">
        <v>0.49449014663696289</v>
      </c>
      <c r="G168">
        <v>3.9045673760373183</v>
      </c>
    </row>
    <row r="169" spans="1:7" x14ac:dyDescent="0.3">
      <c r="A169" s="83">
        <v>43820.416666666664</v>
      </c>
      <c r="B169" s="109">
        <v>0.64466615102106217</v>
      </c>
      <c r="C169" s="109">
        <v>3.904130278028572</v>
      </c>
      <c r="E169" s="83">
        <v>43820.416666666664</v>
      </c>
      <c r="F169">
        <v>0.64466615102106217</v>
      </c>
      <c r="G169">
        <v>3.904130278028572</v>
      </c>
    </row>
    <row r="170" spans="1:7" x14ac:dyDescent="0.3">
      <c r="A170" s="83">
        <v>43820.4375</v>
      </c>
      <c r="B170" s="109">
        <v>0.7833099365234375</v>
      </c>
      <c r="C170" s="109">
        <v>3.8367365914905207</v>
      </c>
      <c r="E170" s="83">
        <v>43820.4375</v>
      </c>
      <c r="F170">
        <v>0.7833099365234375</v>
      </c>
      <c r="G170">
        <v>3.8367365914905207</v>
      </c>
    </row>
    <row r="171" spans="1:7" x14ac:dyDescent="0.3">
      <c r="A171" s="83">
        <v>43820.458333333336</v>
      </c>
      <c r="B171" s="109">
        <v>0.40531405806541443</v>
      </c>
      <c r="C171" s="109">
        <v>3.8757982095085377</v>
      </c>
      <c r="E171" s="83">
        <v>43820.458333333336</v>
      </c>
      <c r="F171">
        <v>0.40531405806541443</v>
      </c>
      <c r="G171">
        <v>3.8757982095085377</v>
      </c>
    </row>
    <row r="172" spans="1:7" x14ac:dyDescent="0.3">
      <c r="A172" s="83">
        <v>43820.479166666664</v>
      </c>
      <c r="B172" s="109">
        <v>0.42590168118476868</v>
      </c>
      <c r="C172" s="109">
        <v>3.8551737345256503</v>
      </c>
      <c r="E172" s="83">
        <v>43820.479166666664</v>
      </c>
      <c r="F172">
        <v>0.42590168118476868</v>
      </c>
      <c r="G172">
        <v>3.8551737345256503</v>
      </c>
    </row>
    <row r="173" spans="1:7" x14ac:dyDescent="0.3">
      <c r="A173" s="83">
        <v>43820.5</v>
      </c>
      <c r="B173" s="109">
        <v>0.2069384753704071</v>
      </c>
      <c r="C173" s="109">
        <v>3.9687762739414989</v>
      </c>
      <c r="E173" s="83">
        <v>43820.5</v>
      </c>
      <c r="F173">
        <v>0.2069384753704071</v>
      </c>
      <c r="G173">
        <v>3.9687762739414989</v>
      </c>
    </row>
    <row r="174" spans="1:7" x14ac:dyDescent="0.3">
      <c r="A174" s="83">
        <v>43820.520833333336</v>
      </c>
      <c r="B174" s="109">
        <v>0.18828567862510681</v>
      </c>
      <c r="C174" s="109">
        <v>3.9441665596299624</v>
      </c>
      <c r="E174" s="83">
        <v>43820.520833333336</v>
      </c>
      <c r="F174">
        <v>0.18828567862510681</v>
      </c>
      <c r="G174">
        <v>3.9441665596299624</v>
      </c>
    </row>
    <row r="175" spans="1:7" x14ac:dyDescent="0.3">
      <c r="A175" s="83">
        <v>43820.541666666664</v>
      </c>
      <c r="B175" s="109">
        <v>0.23988845944404602</v>
      </c>
      <c r="C175" s="109">
        <v>3.8798586429202868</v>
      </c>
      <c r="E175" s="83">
        <v>43820.541666666664</v>
      </c>
      <c r="F175">
        <v>0.23988845944404602</v>
      </c>
      <c r="G175">
        <v>3.8798586429202868</v>
      </c>
    </row>
    <row r="176" spans="1:7" x14ac:dyDescent="0.3">
      <c r="A176" s="83">
        <v>43820.5625</v>
      </c>
      <c r="B176" s="109">
        <v>0.1976991593837738</v>
      </c>
      <c r="C176" s="109">
        <v>3.8534441927355645</v>
      </c>
      <c r="E176" s="83">
        <v>43820.5625</v>
      </c>
      <c r="F176">
        <v>0.1976991593837738</v>
      </c>
      <c r="G176">
        <v>3.8534441927355645</v>
      </c>
    </row>
    <row r="177" spans="1:7" x14ac:dyDescent="0.3">
      <c r="A177" s="83">
        <v>43820.583333333336</v>
      </c>
      <c r="B177" s="109">
        <v>0.48040002584457397</v>
      </c>
      <c r="C177" s="109">
        <v>3.7037578316443382</v>
      </c>
      <c r="E177" s="83">
        <v>43820.583333333336</v>
      </c>
      <c r="F177">
        <v>0.48040002584457397</v>
      </c>
      <c r="G177">
        <v>3.7037578316443382</v>
      </c>
    </row>
    <row r="178" spans="1:7" x14ac:dyDescent="0.3">
      <c r="A178" s="83">
        <v>43820.604166666664</v>
      </c>
      <c r="B178" s="109">
        <v>0.36267465353012085</v>
      </c>
      <c r="C178" s="109">
        <v>3.7097026294997044</v>
      </c>
      <c r="E178" s="83">
        <v>43820.604166666664</v>
      </c>
      <c r="F178">
        <v>0.36267465353012085</v>
      </c>
      <c r="G178">
        <v>3.7097026294997044</v>
      </c>
    </row>
    <row r="179" spans="1:7" x14ac:dyDescent="0.3">
      <c r="A179" s="83">
        <v>43820.625</v>
      </c>
      <c r="B179" s="109">
        <v>0.18551036715507507</v>
      </c>
      <c r="C179" s="109">
        <v>3.7630861709748422</v>
      </c>
      <c r="E179" s="83">
        <v>43820.625</v>
      </c>
      <c r="F179">
        <v>0.18551036715507507</v>
      </c>
      <c r="G179">
        <v>3.7630861709748422</v>
      </c>
    </row>
    <row r="180" spans="1:7" x14ac:dyDescent="0.3">
      <c r="A180" s="83">
        <v>43820.645833333336</v>
      </c>
      <c r="B180" s="109">
        <v>3.4558683633804321E-2</v>
      </c>
      <c r="C180" s="109">
        <v>3.8652825648156015</v>
      </c>
      <c r="E180" s="83">
        <v>43820.645833333336</v>
      </c>
      <c r="F180">
        <v>3.4558683633804321E-2</v>
      </c>
      <c r="G180">
        <v>3.8652825648156015</v>
      </c>
    </row>
    <row r="181" spans="1:7" x14ac:dyDescent="0.3">
      <c r="A181" s="83">
        <v>43820.666666666664</v>
      </c>
      <c r="B181" s="109">
        <v>8.2226097583770752E-3</v>
      </c>
      <c r="C181" s="109">
        <v>4.2636111850652938</v>
      </c>
      <c r="E181" s="83">
        <v>43820.666666666664</v>
      </c>
      <c r="F181">
        <v>8.2226097583770752E-3</v>
      </c>
      <c r="G181">
        <v>4.2636111850652938</v>
      </c>
    </row>
    <row r="182" spans="1:7" x14ac:dyDescent="0.3">
      <c r="A182" s="83">
        <v>43820.6875</v>
      </c>
      <c r="B182" s="109">
        <v>0</v>
      </c>
      <c r="C182" s="109">
        <v>4.6870038323979202</v>
      </c>
      <c r="E182" s="83">
        <v>43820.6875</v>
      </c>
      <c r="F182">
        <v>0</v>
      </c>
      <c r="G182">
        <v>4.6870038323979202</v>
      </c>
    </row>
    <row r="183" spans="1:7" x14ac:dyDescent="0.3">
      <c r="A183" s="83">
        <v>43820.708333333336</v>
      </c>
      <c r="B183" s="109">
        <v>1.2542903423309326E-3</v>
      </c>
      <c r="C183" s="109">
        <v>4.9088451943173528</v>
      </c>
      <c r="E183" s="83">
        <v>43820.708333333336</v>
      </c>
      <c r="F183">
        <v>1.2542903423309326E-3</v>
      </c>
      <c r="G183">
        <v>4.9088451943173528</v>
      </c>
    </row>
    <row r="184" spans="1:7" x14ac:dyDescent="0.3">
      <c r="A184" s="83">
        <v>43820.729166666664</v>
      </c>
      <c r="B184" s="109">
        <v>0</v>
      </c>
      <c r="C184" s="109">
        <v>4.9824788741533421</v>
      </c>
      <c r="E184" s="83">
        <v>43820.729166666664</v>
      </c>
      <c r="F184">
        <v>0</v>
      </c>
      <c r="G184">
        <v>4.9824788741533421</v>
      </c>
    </row>
    <row r="185" spans="1:7" x14ac:dyDescent="0.3">
      <c r="A185" s="83">
        <v>43820.75</v>
      </c>
      <c r="B185" s="109">
        <v>2.1699666976928711E-3</v>
      </c>
      <c r="C185" s="109">
        <v>4.8001565375496966</v>
      </c>
      <c r="E185" s="83">
        <v>43820.75</v>
      </c>
      <c r="F185">
        <v>2.1699666976928711E-3</v>
      </c>
      <c r="G185">
        <v>4.8001565375496966</v>
      </c>
    </row>
    <row r="186" spans="1:7" x14ac:dyDescent="0.3">
      <c r="A186" s="83">
        <v>43820.770833333336</v>
      </c>
      <c r="B186" s="109">
        <v>4.4053792953491211E-4</v>
      </c>
      <c r="C186" s="109">
        <v>4.7192915671412896</v>
      </c>
      <c r="E186" s="83">
        <v>43820.770833333336</v>
      </c>
      <c r="F186">
        <v>4.4053792953491211E-4</v>
      </c>
      <c r="G186">
        <v>4.7192915671412896</v>
      </c>
    </row>
    <row r="187" spans="1:7" x14ac:dyDescent="0.3">
      <c r="A187" s="83">
        <v>43820.791666666664</v>
      </c>
      <c r="B187" s="109">
        <v>1.8292665481567383E-4</v>
      </c>
      <c r="C187" s="109">
        <v>4.4505278751135702</v>
      </c>
      <c r="E187" s="83">
        <v>43820.791666666664</v>
      </c>
      <c r="F187">
        <v>1.8292665481567383E-4</v>
      </c>
      <c r="G187">
        <v>4.4505278751135702</v>
      </c>
    </row>
    <row r="188" spans="1:7" x14ac:dyDescent="0.3">
      <c r="A188" s="83">
        <v>43820.8125</v>
      </c>
      <c r="B188" s="109">
        <v>0</v>
      </c>
      <c r="C188" s="109">
        <v>4.2959092734053552</v>
      </c>
      <c r="E188" s="83">
        <v>43820.8125</v>
      </c>
      <c r="F188">
        <v>0</v>
      </c>
      <c r="G188">
        <v>4.2959092734053552</v>
      </c>
    </row>
    <row r="189" spans="1:7" x14ac:dyDescent="0.3">
      <c r="A189" s="83">
        <v>43820.833333333336</v>
      </c>
      <c r="B189" s="109">
        <v>1.4662742614746094E-4</v>
      </c>
      <c r="C189" s="109">
        <v>4.0309966411912193</v>
      </c>
      <c r="E189" s="83">
        <v>43820.833333333336</v>
      </c>
      <c r="F189">
        <v>1.4662742614746094E-4</v>
      </c>
      <c r="G189">
        <v>4.0309966411912193</v>
      </c>
    </row>
    <row r="190" spans="1:7" x14ac:dyDescent="0.3">
      <c r="A190" s="83">
        <v>43820.854166666664</v>
      </c>
      <c r="B190" s="109">
        <v>6.0737133026123047E-5</v>
      </c>
      <c r="C190" s="109">
        <v>3.8657788875265671</v>
      </c>
      <c r="E190" s="83">
        <v>43820.854166666664</v>
      </c>
      <c r="F190">
        <v>6.0737133026123047E-5</v>
      </c>
      <c r="G190">
        <v>3.8657788875265671</v>
      </c>
    </row>
    <row r="191" spans="1:7" x14ac:dyDescent="0.3">
      <c r="A191" s="83">
        <v>43820.875</v>
      </c>
      <c r="B191" s="109">
        <v>4.2608380317687988E-4</v>
      </c>
      <c r="C191" s="109">
        <v>3.6266904901169634</v>
      </c>
      <c r="E191" s="83">
        <v>43820.875</v>
      </c>
      <c r="F191">
        <v>4.2608380317687988E-4</v>
      </c>
      <c r="G191">
        <v>3.6266904901169634</v>
      </c>
    </row>
    <row r="192" spans="1:7" x14ac:dyDescent="0.3">
      <c r="A192" s="83">
        <v>43820.895833333336</v>
      </c>
      <c r="B192" s="109">
        <v>4.2712688446044922E-4</v>
      </c>
      <c r="C192" s="109">
        <v>3.3864081139652416</v>
      </c>
      <c r="E192" s="83">
        <v>43820.895833333336</v>
      </c>
      <c r="F192">
        <v>4.2712688446044922E-4</v>
      </c>
      <c r="G192">
        <v>3.3864081139652416</v>
      </c>
    </row>
    <row r="193" spans="1:7" x14ac:dyDescent="0.3">
      <c r="A193" s="83">
        <v>43820.916666666664</v>
      </c>
      <c r="B193" s="109">
        <v>0</v>
      </c>
      <c r="C193" s="109">
        <v>3.1326237552282832</v>
      </c>
      <c r="E193" s="83">
        <v>43820.916666666664</v>
      </c>
      <c r="F193">
        <v>0</v>
      </c>
      <c r="G193">
        <v>3.1326237552282832</v>
      </c>
    </row>
    <row r="194" spans="1:7" x14ac:dyDescent="0.3">
      <c r="A194" s="83">
        <v>43820.9375</v>
      </c>
      <c r="B194" s="109">
        <v>5.2928924560546875E-5</v>
      </c>
      <c r="C194" s="109">
        <v>2.8212934387543598</v>
      </c>
      <c r="E194" s="83">
        <v>43820.9375</v>
      </c>
      <c r="F194">
        <v>5.2928924560546875E-5</v>
      </c>
      <c r="G194">
        <v>2.8212934387543598</v>
      </c>
    </row>
    <row r="195" spans="1:7" x14ac:dyDescent="0.3">
      <c r="A195" s="83">
        <v>43820.958333333336</v>
      </c>
      <c r="B195" s="109">
        <v>0</v>
      </c>
      <c r="C195" s="109">
        <v>2.5941616742770348</v>
      </c>
      <c r="E195" s="83">
        <v>43820.958333333336</v>
      </c>
      <c r="F195">
        <v>0</v>
      </c>
      <c r="G195">
        <v>2.5941616742770348</v>
      </c>
    </row>
    <row r="196" spans="1:7" x14ac:dyDescent="0.3">
      <c r="A196" s="83">
        <v>43820.979166666664</v>
      </c>
      <c r="B196" s="109">
        <v>0</v>
      </c>
      <c r="C196" s="109">
        <v>2.4584838032391363</v>
      </c>
      <c r="E196" s="83">
        <v>43820.979166666664</v>
      </c>
      <c r="F196">
        <v>0</v>
      </c>
      <c r="G196">
        <v>2.4584838032391363</v>
      </c>
    </row>
    <row r="197" spans="1:7" x14ac:dyDescent="0.3">
      <c r="A197" s="134">
        <v>43821</v>
      </c>
      <c r="B197" s="109">
        <v>0</v>
      </c>
      <c r="C197" s="109">
        <v>2.6918739569136361</v>
      </c>
      <c r="E197" s="134">
        <v>43821</v>
      </c>
      <c r="F197">
        <v>0</v>
      </c>
      <c r="G197">
        <v>2.6918739569136361</v>
      </c>
    </row>
    <row r="198" spans="1:7" x14ac:dyDescent="0.3">
      <c r="A198" s="83">
        <v>43821.020833333336</v>
      </c>
      <c r="B198" s="109">
        <v>0</v>
      </c>
      <c r="C198" s="109">
        <v>2.6060083435910757</v>
      </c>
      <c r="E198" s="83">
        <v>43821.020833333336</v>
      </c>
      <c r="F198">
        <v>0</v>
      </c>
      <c r="G198">
        <v>2.6060083435910757</v>
      </c>
    </row>
    <row r="199" spans="1:7" x14ac:dyDescent="0.3">
      <c r="A199" s="83">
        <v>43821.041666666664</v>
      </c>
      <c r="B199" s="109">
        <v>0</v>
      </c>
      <c r="C199" s="109">
        <v>2.3743839808164529</v>
      </c>
      <c r="E199" s="83">
        <v>43821.041666666664</v>
      </c>
      <c r="F199">
        <v>0</v>
      </c>
      <c r="G199">
        <v>2.3743839808164529</v>
      </c>
    </row>
    <row r="200" spans="1:7" x14ac:dyDescent="0.3">
      <c r="A200" s="83">
        <v>43821.0625</v>
      </c>
      <c r="B200" s="109">
        <v>0</v>
      </c>
      <c r="C200" s="109">
        <v>2.298954072659626</v>
      </c>
      <c r="E200" s="83">
        <v>43821.0625</v>
      </c>
      <c r="F200">
        <v>0</v>
      </c>
      <c r="G200">
        <v>2.298954072659626</v>
      </c>
    </row>
    <row r="201" spans="1:7" x14ac:dyDescent="0.3">
      <c r="A201" s="83">
        <v>43821.083333333336</v>
      </c>
      <c r="B201" s="109">
        <v>0</v>
      </c>
      <c r="C201" s="109">
        <v>2.2407643482978914</v>
      </c>
      <c r="E201" s="83">
        <v>43821.083333333336</v>
      </c>
      <c r="F201">
        <v>0</v>
      </c>
      <c r="G201">
        <v>2.2407643482978914</v>
      </c>
    </row>
    <row r="202" spans="1:7" x14ac:dyDescent="0.3">
      <c r="A202" s="83">
        <v>43821.104166666664</v>
      </c>
      <c r="B202" s="109">
        <v>0</v>
      </c>
      <c r="C202" s="109">
        <v>2.2003500899172632</v>
      </c>
      <c r="E202" s="83">
        <v>43821.104166666664</v>
      </c>
      <c r="F202">
        <v>0</v>
      </c>
      <c r="G202">
        <v>2.2003500899172632</v>
      </c>
    </row>
    <row r="203" spans="1:7" x14ac:dyDescent="0.3">
      <c r="A203" s="83">
        <v>43821.125</v>
      </c>
      <c r="B203" s="109">
        <v>0</v>
      </c>
      <c r="C203" s="109">
        <v>2.0856241960308846</v>
      </c>
      <c r="E203" s="83">
        <v>43821.125</v>
      </c>
      <c r="F203">
        <v>0</v>
      </c>
      <c r="G203">
        <v>2.0856241960308846</v>
      </c>
    </row>
    <row r="204" spans="1:7" x14ac:dyDescent="0.3">
      <c r="A204" s="83">
        <v>43821.145833333336</v>
      </c>
      <c r="B204" s="109">
        <v>0</v>
      </c>
      <c r="C204" s="109">
        <v>2.0307036613498215</v>
      </c>
      <c r="E204" s="83">
        <v>43821.145833333336</v>
      </c>
      <c r="F204">
        <v>0</v>
      </c>
      <c r="G204">
        <v>2.0307036613498215</v>
      </c>
    </row>
    <row r="205" spans="1:7" x14ac:dyDescent="0.3">
      <c r="A205" s="83">
        <v>43821.166666666664</v>
      </c>
      <c r="B205" s="109">
        <v>0</v>
      </c>
      <c r="C205" s="109">
        <v>1.9717815194419563</v>
      </c>
      <c r="E205" s="83">
        <v>43821.166666666664</v>
      </c>
      <c r="F205">
        <v>0</v>
      </c>
      <c r="G205">
        <v>1.9717815194419563</v>
      </c>
    </row>
    <row r="206" spans="1:7" x14ac:dyDescent="0.3">
      <c r="A206" s="83">
        <v>43821.1875</v>
      </c>
      <c r="B206" s="109">
        <v>0</v>
      </c>
      <c r="C206" s="109">
        <v>1.9622433609784888</v>
      </c>
      <c r="E206" s="83">
        <v>43821.1875</v>
      </c>
      <c r="F206">
        <v>0</v>
      </c>
      <c r="G206">
        <v>1.9622433609784888</v>
      </c>
    </row>
    <row r="207" spans="1:7" x14ac:dyDescent="0.3">
      <c r="A207" s="83">
        <v>43821.208333333336</v>
      </c>
      <c r="B207" s="109">
        <v>0</v>
      </c>
      <c r="C207" s="109">
        <v>1.9944687705294832</v>
      </c>
      <c r="E207" s="83">
        <v>43821.208333333336</v>
      </c>
      <c r="F207">
        <v>0</v>
      </c>
      <c r="G207">
        <v>1.9944687705294832</v>
      </c>
    </row>
    <row r="208" spans="1:7" x14ac:dyDescent="0.3">
      <c r="A208" s="83">
        <v>43821.229166666664</v>
      </c>
      <c r="B208" s="109">
        <v>0</v>
      </c>
      <c r="C208" s="109">
        <v>2.044250150574539</v>
      </c>
      <c r="E208" s="83">
        <v>43821.229166666664</v>
      </c>
      <c r="F208">
        <v>0</v>
      </c>
      <c r="G208">
        <v>2.044250150574539</v>
      </c>
    </row>
    <row r="209" spans="1:7" x14ac:dyDescent="0.3">
      <c r="A209" s="83">
        <v>43821.25</v>
      </c>
      <c r="B209" s="109">
        <v>0</v>
      </c>
      <c r="C209" s="109">
        <v>2.1528953020123982</v>
      </c>
      <c r="E209" s="83">
        <v>43821.25</v>
      </c>
      <c r="F209">
        <v>0</v>
      </c>
      <c r="G209">
        <v>2.1528953020123982</v>
      </c>
    </row>
    <row r="210" spans="1:7" x14ac:dyDescent="0.3">
      <c r="A210" s="83">
        <v>43821.270833333336</v>
      </c>
      <c r="B210" s="109">
        <v>0</v>
      </c>
      <c r="C210" s="109">
        <v>2.2936293998346184</v>
      </c>
      <c r="E210" s="83">
        <v>43821.270833333336</v>
      </c>
      <c r="F210">
        <v>0</v>
      </c>
      <c r="G210">
        <v>2.2936293998346184</v>
      </c>
    </row>
    <row r="211" spans="1:7" x14ac:dyDescent="0.3">
      <c r="A211" s="83">
        <v>43821.291666666664</v>
      </c>
      <c r="B211" s="109">
        <v>0</v>
      </c>
      <c r="C211" s="109">
        <v>2.4203802227112137</v>
      </c>
      <c r="E211" s="83">
        <v>43821.291666666664</v>
      </c>
      <c r="F211">
        <v>0</v>
      </c>
      <c r="G211">
        <v>2.4203802227112137</v>
      </c>
    </row>
    <row r="212" spans="1:7" x14ac:dyDescent="0.3">
      <c r="A212" s="83">
        <v>43821.3125</v>
      </c>
      <c r="B212" s="109">
        <v>3.7175118923187256E-3</v>
      </c>
      <c r="C212" s="109">
        <v>2.7202444138032047</v>
      </c>
      <c r="E212" s="83">
        <v>43821.3125</v>
      </c>
      <c r="F212">
        <v>3.7175118923187256E-3</v>
      </c>
      <c r="G212">
        <v>2.7202444138032047</v>
      </c>
    </row>
    <row r="213" spans="1:7" x14ac:dyDescent="0.3">
      <c r="A213" s="83">
        <v>43821.333333333336</v>
      </c>
      <c r="B213" s="109">
        <v>8.3909034729003906E-3</v>
      </c>
      <c r="C213" s="109">
        <v>3.1550027504386042</v>
      </c>
      <c r="E213" s="83">
        <v>43821.333333333336</v>
      </c>
      <c r="F213">
        <v>8.3909034729003906E-3</v>
      </c>
      <c r="G213">
        <v>3.1550027504386042</v>
      </c>
    </row>
    <row r="214" spans="1:7" x14ac:dyDescent="0.3">
      <c r="A214" s="83">
        <v>43821.354166666664</v>
      </c>
      <c r="B214" s="109">
        <v>5.1683813333511353E-2</v>
      </c>
      <c r="C214" s="109">
        <v>3.4382697616341642</v>
      </c>
      <c r="E214" s="83">
        <v>43821.354166666664</v>
      </c>
      <c r="F214">
        <v>5.1683813333511353E-2</v>
      </c>
      <c r="G214">
        <v>3.4382697616341642</v>
      </c>
    </row>
    <row r="215" spans="1:7" x14ac:dyDescent="0.3">
      <c r="A215" s="83">
        <v>43821.375</v>
      </c>
      <c r="B215" s="109">
        <v>0.15635645389556885</v>
      </c>
      <c r="C215" s="109">
        <v>3.8889275223418824</v>
      </c>
      <c r="E215" s="83">
        <v>43821.375</v>
      </c>
      <c r="F215">
        <v>0.15635645389556885</v>
      </c>
      <c r="G215">
        <v>3.8889275223418824</v>
      </c>
    </row>
    <row r="216" spans="1:7" x14ac:dyDescent="0.3">
      <c r="A216" s="83">
        <v>43821.395833333336</v>
      </c>
      <c r="B216" s="109">
        <v>0.23607328534126282</v>
      </c>
      <c r="C216" s="109">
        <v>3.9306901659627944</v>
      </c>
      <c r="E216" s="83">
        <v>43821.395833333336</v>
      </c>
      <c r="F216">
        <v>0.23607328534126282</v>
      </c>
      <c r="G216">
        <v>3.9306901659627944</v>
      </c>
    </row>
    <row r="217" spans="1:7" x14ac:dyDescent="0.3">
      <c r="A217" s="83">
        <v>43821.416666666664</v>
      </c>
      <c r="B217" s="109">
        <v>0.39730334235095954</v>
      </c>
      <c r="C217" s="109">
        <v>4.0145363430219465</v>
      </c>
      <c r="E217" s="83">
        <v>43821.416666666664</v>
      </c>
      <c r="F217">
        <v>0.39730334235095954</v>
      </c>
      <c r="G217">
        <v>4.0145363430219465</v>
      </c>
    </row>
    <row r="218" spans="1:7" x14ac:dyDescent="0.3">
      <c r="A218" s="83">
        <v>43821.4375</v>
      </c>
      <c r="B218" s="109">
        <v>0.59787720441818237</v>
      </c>
      <c r="C218" s="109">
        <v>3.9799832910908068</v>
      </c>
      <c r="E218" s="83">
        <v>43821.4375</v>
      </c>
      <c r="F218">
        <v>0.59787720441818237</v>
      </c>
      <c r="G218">
        <v>3.9799832910908068</v>
      </c>
    </row>
    <row r="219" spans="1:7" x14ac:dyDescent="0.3">
      <c r="A219" s="83">
        <v>43821.458333333336</v>
      </c>
      <c r="B219" s="109">
        <v>0.80365554977982834</v>
      </c>
      <c r="C219" s="109">
        <v>3.9498241800624991</v>
      </c>
      <c r="E219" s="83">
        <v>43821.458333333336</v>
      </c>
      <c r="F219">
        <v>0.80365554977982834</v>
      </c>
      <c r="G219">
        <v>3.9498241800624991</v>
      </c>
    </row>
    <row r="220" spans="1:7" x14ac:dyDescent="0.3">
      <c r="A220" s="83">
        <v>43821.479166666664</v>
      </c>
      <c r="B220" s="109">
        <v>0.89196574687957764</v>
      </c>
      <c r="C220" s="109">
        <v>3.9226638281550126</v>
      </c>
      <c r="E220" s="83">
        <v>43821.479166666664</v>
      </c>
      <c r="F220">
        <v>0.89196574687957764</v>
      </c>
      <c r="G220">
        <v>3.9226638281550126</v>
      </c>
    </row>
    <row r="221" spans="1:7" x14ac:dyDescent="0.3">
      <c r="A221" s="83">
        <v>43821.5</v>
      </c>
      <c r="B221" s="109">
        <v>1.0273047685623169</v>
      </c>
      <c r="C221" s="109">
        <v>3.8668479469307289</v>
      </c>
      <c r="E221" s="83">
        <v>43821.5</v>
      </c>
      <c r="F221">
        <v>1.0273047685623169</v>
      </c>
      <c r="G221">
        <v>3.8668479469307289</v>
      </c>
    </row>
    <row r="222" spans="1:7" x14ac:dyDescent="0.3">
      <c r="A222" s="83">
        <v>43821.520833333336</v>
      </c>
      <c r="B222" s="109">
        <v>0.93765033253992303</v>
      </c>
      <c r="C222" s="109">
        <v>3.786536690160812</v>
      </c>
      <c r="E222" s="83">
        <v>43821.520833333336</v>
      </c>
      <c r="F222">
        <v>0.93765033253992303</v>
      </c>
      <c r="G222">
        <v>3.786536690160812</v>
      </c>
    </row>
    <row r="223" spans="1:7" x14ac:dyDescent="0.3">
      <c r="A223" s="83">
        <v>43821.541666666664</v>
      </c>
      <c r="B223" s="109">
        <v>0.94589067645544678</v>
      </c>
      <c r="C223" s="109">
        <v>3.9234629838460608</v>
      </c>
      <c r="E223" s="83">
        <v>43821.541666666664</v>
      </c>
      <c r="F223">
        <v>0.94589067645544678</v>
      </c>
      <c r="G223">
        <v>3.9234629838460608</v>
      </c>
    </row>
    <row r="224" spans="1:7" x14ac:dyDescent="0.3">
      <c r="A224" s="83">
        <v>43821.5625</v>
      </c>
      <c r="B224" s="109">
        <v>0.95024498575336724</v>
      </c>
      <c r="C224" s="109">
        <v>3.8996685013184966</v>
      </c>
      <c r="E224" s="83">
        <v>43821.5625</v>
      </c>
      <c r="F224">
        <v>0.95024498575336724</v>
      </c>
      <c r="G224">
        <v>3.8996685013184966</v>
      </c>
    </row>
    <row r="225" spans="1:7" x14ac:dyDescent="0.3">
      <c r="A225" s="83">
        <v>43821.583333333336</v>
      </c>
      <c r="B225" s="109">
        <v>0.63092207908630371</v>
      </c>
      <c r="C225" s="109">
        <v>3.7847938083562487</v>
      </c>
      <c r="E225" s="83">
        <v>43821.583333333336</v>
      </c>
      <c r="F225">
        <v>0.63092207908630371</v>
      </c>
      <c r="G225">
        <v>3.7847938083562487</v>
      </c>
    </row>
    <row r="226" spans="1:7" x14ac:dyDescent="0.3">
      <c r="A226" s="83">
        <v>43821.604166666664</v>
      </c>
      <c r="B226" s="109">
        <v>0.40509933233261108</v>
      </c>
      <c r="C226" s="109">
        <v>3.7905857491630881</v>
      </c>
      <c r="E226" s="83">
        <v>43821.604166666664</v>
      </c>
      <c r="F226">
        <v>0.40509933233261108</v>
      </c>
      <c r="G226">
        <v>3.7905857491630881</v>
      </c>
    </row>
    <row r="227" spans="1:7" x14ac:dyDescent="0.3">
      <c r="A227" s="83">
        <v>43821.625</v>
      </c>
      <c r="B227" s="109">
        <v>0.21239227056503296</v>
      </c>
      <c r="C227" s="109">
        <v>3.8866280883463413</v>
      </c>
      <c r="E227" s="83">
        <v>43821.625</v>
      </c>
      <c r="F227">
        <v>0.21239227056503296</v>
      </c>
      <c r="G227">
        <v>3.8866280883463413</v>
      </c>
    </row>
    <row r="228" spans="1:7" x14ac:dyDescent="0.3">
      <c r="A228" s="83">
        <v>43821.645833333336</v>
      </c>
      <c r="B228" s="109">
        <v>7.16266930103302E-2</v>
      </c>
      <c r="C228" s="109">
        <v>3.98170173922813</v>
      </c>
      <c r="E228" s="83">
        <v>43821.645833333336</v>
      </c>
      <c r="F228">
        <v>7.16266930103302E-2</v>
      </c>
      <c r="G228">
        <v>3.98170173922813</v>
      </c>
    </row>
    <row r="229" spans="1:7" x14ac:dyDescent="0.3">
      <c r="A229" s="83">
        <v>43821.666666666664</v>
      </c>
      <c r="B229" s="109">
        <v>1.0471969842910767E-2</v>
      </c>
      <c r="C229" s="109">
        <v>4.4897698343449939</v>
      </c>
      <c r="E229" s="83">
        <v>43821.666666666664</v>
      </c>
      <c r="F229">
        <v>1.0471969842910767E-2</v>
      </c>
      <c r="G229">
        <v>4.4897698343449939</v>
      </c>
    </row>
    <row r="230" spans="1:7" x14ac:dyDescent="0.3">
      <c r="A230" s="83">
        <v>43821.6875</v>
      </c>
      <c r="B230" s="109">
        <v>0</v>
      </c>
      <c r="C230" s="109">
        <v>4.9145699907368225</v>
      </c>
      <c r="E230" s="83">
        <v>43821.6875</v>
      </c>
      <c r="F230">
        <v>0</v>
      </c>
      <c r="G230">
        <v>4.9145699907368225</v>
      </c>
    </row>
    <row r="231" spans="1:7" x14ac:dyDescent="0.3">
      <c r="A231" s="83">
        <v>43821.708333333336</v>
      </c>
      <c r="B231" s="109">
        <v>9.6786022186279297E-4</v>
      </c>
      <c r="C231" s="109">
        <v>5.0486134505593991</v>
      </c>
      <c r="E231" s="83">
        <v>43821.708333333336</v>
      </c>
      <c r="F231">
        <v>9.6786022186279297E-4</v>
      </c>
      <c r="G231">
        <v>5.0486134505593991</v>
      </c>
    </row>
    <row r="232" spans="1:7" x14ac:dyDescent="0.3">
      <c r="A232" s="83">
        <v>43821.729166666664</v>
      </c>
      <c r="B232" s="109">
        <v>0</v>
      </c>
      <c r="C232" s="109">
        <v>5.1117410328739048</v>
      </c>
      <c r="E232" s="83">
        <v>43821.729166666664</v>
      </c>
      <c r="F232">
        <v>0</v>
      </c>
      <c r="G232">
        <v>5.1117410328739048</v>
      </c>
    </row>
    <row r="233" spans="1:7" x14ac:dyDescent="0.3">
      <c r="A233" s="83">
        <v>43821.75</v>
      </c>
      <c r="B233" s="109">
        <v>1.0542571544647217E-3</v>
      </c>
      <c r="C233" s="109">
        <v>4.8329792572763104</v>
      </c>
      <c r="E233" s="83">
        <v>43821.75</v>
      </c>
      <c r="F233">
        <v>1.0542571544647217E-3</v>
      </c>
      <c r="G233">
        <v>4.8329792572763104</v>
      </c>
    </row>
    <row r="234" spans="1:7" x14ac:dyDescent="0.3">
      <c r="A234" s="83">
        <v>43821.770833333336</v>
      </c>
      <c r="B234" s="109">
        <v>0</v>
      </c>
      <c r="C234" s="109">
        <v>4.7465311220130006</v>
      </c>
      <c r="E234" s="83">
        <v>43821.770833333336</v>
      </c>
      <c r="F234">
        <v>0</v>
      </c>
      <c r="G234">
        <v>4.7465311220130006</v>
      </c>
    </row>
    <row r="235" spans="1:7" x14ac:dyDescent="0.3">
      <c r="A235" s="83">
        <v>43821.791666666664</v>
      </c>
      <c r="B235" s="109">
        <v>0</v>
      </c>
      <c r="C235" s="109">
        <v>4.457417721274096</v>
      </c>
      <c r="E235" s="83">
        <v>43821.791666666664</v>
      </c>
      <c r="F235">
        <v>0</v>
      </c>
      <c r="G235">
        <v>4.457417721274096</v>
      </c>
    </row>
    <row r="236" spans="1:7" x14ac:dyDescent="0.3">
      <c r="A236" s="83">
        <v>43821.8125</v>
      </c>
      <c r="B236" s="109">
        <v>0</v>
      </c>
      <c r="C236" s="109">
        <v>4.2713077659252878</v>
      </c>
      <c r="E236" s="83">
        <v>43821.8125</v>
      </c>
      <c r="F236">
        <v>0</v>
      </c>
      <c r="G236">
        <v>4.2713077659252878</v>
      </c>
    </row>
    <row r="237" spans="1:7" x14ac:dyDescent="0.3">
      <c r="A237" s="83">
        <v>43821.833333333336</v>
      </c>
      <c r="B237" s="109">
        <v>1.099705696105957E-4</v>
      </c>
      <c r="C237" s="109">
        <v>4.0186266693511108</v>
      </c>
      <c r="E237" s="83">
        <v>43821.833333333336</v>
      </c>
      <c r="F237">
        <v>1.099705696105957E-4</v>
      </c>
      <c r="G237">
        <v>4.0186266693511108</v>
      </c>
    </row>
    <row r="238" spans="1:7" x14ac:dyDescent="0.3">
      <c r="A238" s="83">
        <v>43821.854166666664</v>
      </c>
      <c r="B238" s="109">
        <v>0</v>
      </c>
      <c r="C238" s="109">
        <v>3.8637419242577429</v>
      </c>
      <c r="E238" s="83">
        <v>43821.854166666664</v>
      </c>
      <c r="F238">
        <v>0</v>
      </c>
      <c r="G238">
        <v>3.8637419242577429</v>
      </c>
    </row>
    <row r="239" spans="1:7" x14ac:dyDescent="0.3">
      <c r="A239" s="83">
        <v>43821.875</v>
      </c>
      <c r="B239" s="109">
        <v>1.6033649444580078E-5</v>
      </c>
      <c r="C239" s="109">
        <v>3.6111620981893311</v>
      </c>
      <c r="E239" s="83">
        <v>43821.875</v>
      </c>
      <c r="F239">
        <v>1.6033649444580078E-5</v>
      </c>
      <c r="G239">
        <v>3.6111620981893311</v>
      </c>
    </row>
    <row r="240" spans="1:7" x14ac:dyDescent="0.3">
      <c r="A240" s="83">
        <v>43821.895833333336</v>
      </c>
      <c r="B240" s="109">
        <v>1.71661376953125E-5</v>
      </c>
      <c r="C240" s="109">
        <v>3.364560031937688</v>
      </c>
      <c r="E240" s="83">
        <v>43821.895833333336</v>
      </c>
      <c r="F240">
        <v>1.71661376953125E-5</v>
      </c>
      <c r="G240">
        <v>3.364560031937688</v>
      </c>
    </row>
    <row r="241" spans="1:7" x14ac:dyDescent="0.3">
      <c r="A241" s="83">
        <v>43821.916666666664</v>
      </c>
      <c r="B241" s="109">
        <v>9.9420547485351563E-5</v>
      </c>
      <c r="C241" s="109">
        <v>3.1271770286381222</v>
      </c>
      <c r="E241" s="83">
        <v>43821.916666666664</v>
      </c>
      <c r="F241">
        <v>9.9420547485351563E-5</v>
      </c>
      <c r="G241">
        <v>3.1271770286381222</v>
      </c>
    </row>
    <row r="242" spans="1:7" x14ac:dyDescent="0.3">
      <c r="A242" s="83">
        <v>43821.9375</v>
      </c>
      <c r="B242" s="109">
        <v>0</v>
      </c>
      <c r="C242" s="109">
        <v>2.808745497956235</v>
      </c>
      <c r="E242" s="83">
        <v>43821.9375</v>
      </c>
      <c r="F242">
        <v>0</v>
      </c>
      <c r="G242">
        <v>2.808745497956235</v>
      </c>
    </row>
    <row r="243" spans="1:7" x14ac:dyDescent="0.3">
      <c r="A243" s="83">
        <v>43821.958333333336</v>
      </c>
      <c r="B243" s="109">
        <v>2.810359001159668E-5</v>
      </c>
      <c r="C243" s="109">
        <v>2.5265589427610977</v>
      </c>
      <c r="E243" s="83">
        <v>43821.958333333336</v>
      </c>
      <c r="F243">
        <v>2.810359001159668E-5</v>
      </c>
      <c r="G243">
        <v>2.5265589427610977</v>
      </c>
    </row>
    <row r="244" spans="1:7" x14ac:dyDescent="0.3">
      <c r="A244" s="83">
        <v>43821.979166666664</v>
      </c>
      <c r="B244" s="109">
        <v>6.6161155700683594E-6</v>
      </c>
      <c r="C244" s="109">
        <v>2.3915154288476144</v>
      </c>
      <c r="E244" s="83">
        <v>43821.979166666664</v>
      </c>
      <c r="F244">
        <v>6.6161155700683594E-6</v>
      </c>
      <c r="G244">
        <v>2.3915154288476144</v>
      </c>
    </row>
    <row r="245" spans="1:7" x14ac:dyDescent="0.3">
      <c r="A245" s="134">
        <v>43822</v>
      </c>
      <c r="B245" s="109">
        <v>0</v>
      </c>
      <c r="C245" s="109">
        <v>2.5945919856768063</v>
      </c>
      <c r="E245" s="134">
        <v>43822</v>
      </c>
      <c r="F245">
        <v>0</v>
      </c>
      <c r="G245">
        <v>2.5945919856768063</v>
      </c>
    </row>
    <row r="246" spans="1:7" x14ac:dyDescent="0.3">
      <c r="A246" s="83">
        <v>43822.020833333336</v>
      </c>
      <c r="B246" s="109">
        <v>0</v>
      </c>
      <c r="C246" s="109">
        <v>2.515364413384066</v>
      </c>
      <c r="E246" s="83">
        <v>43822.020833333336</v>
      </c>
      <c r="F246">
        <v>0</v>
      </c>
      <c r="G246">
        <v>2.515364413384066</v>
      </c>
    </row>
    <row r="247" spans="1:7" x14ac:dyDescent="0.3">
      <c r="A247" s="83">
        <v>43822.041666666664</v>
      </c>
      <c r="B247" s="109">
        <v>0</v>
      </c>
      <c r="C247" s="109">
        <v>2.3156933799061803</v>
      </c>
      <c r="E247" s="83">
        <v>43822.041666666664</v>
      </c>
      <c r="F247">
        <v>0</v>
      </c>
      <c r="G247">
        <v>2.3156933799061803</v>
      </c>
    </row>
    <row r="248" spans="1:7" x14ac:dyDescent="0.3">
      <c r="A248" s="83">
        <v>43822.0625</v>
      </c>
      <c r="B248" s="109">
        <v>0</v>
      </c>
      <c r="C248" s="109">
        <v>2.2408386011192407</v>
      </c>
      <c r="E248" s="83">
        <v>43822.0625</v>
      </c>
      <c r="F248">
        <v>0</v>
      </c>
      <c r="G248">
        <v>2.2408386011192407</v>
      </c>
    </row>
    <row r="249" spans="1:7" x14ac:dyDescent="0.3">
      <c r="A249" s="83">
        <v>43822.083333333336</v>
      </c>
      <c r="B249" s="109">
        <v>0</v>
      </c>
      <c r="C249" s="109">
        <v>2.1944711528441756</v>
      </c>
      <c r="E249" s="83">
        <v>43822.083333333336</v>
      </c>
      <c r="F249">
        <v>0</v>
      </c>
      <c r="G249">
        <v>2.1944711528441756</v>
      </c>
    </row>
    <row r="250" spans="1:7" x14ac:dyDescent="0.3">
      <c r="A250" s="83">
        <v>43822.104166666664</v>
      </c>
      <c r="B250" s="109">
        <v>0</v>
      </c>
      <c r="C250" s="109">
        <v>2.147727149311089</v>
      </c>
      <c r="E250" s="83">
        <v>43822.104166666664</v>
      </c>
      <c r="F250">
        <v>0</v>
      </c>
      <c r="G250">
        <v>2.147727149311089</v>
      </c>
    </row>
    <row r="251" spans="1:7" x14ac:dyDescent="0.3">
      <c r="A251" s="83">
        <v>43822.125</v>
      </c>
      <c r="B251" s="109">
        <v>0</v>
      </c>
      <c r="C251" s="109">
        <v>2.0384335281524968</v>
      </c>
      <c r="E251" s="83">
        <v>43822.125</v>
      </c>
      <c r="F251">
        <v>0</v>
      </c>
      <c r="G251">
        <v>2.0384335281524968</v>
      </c>
    </row>
    <row r="252" spans="1:7" x14ac:dyDescent="0.3">
      <c r="A252" s="83">
        <v>43822.145833333336</v>
      </c>
      <c r="B252" s="109">
        <v>0</v>
      </c>
      <c r="C252" s="109">
        <v>2.0054312956625657</v>
      </c>
      <c r="E252" s="83">
        <v>43822.145833333336</v>
      </c>
      <c r="F252">
        <v>0</v>
      </c>
      <c r="G252">
        <v>2.0054312956625657</v>
      </c>
    </row>
    <row r="253" spans="1:7" x14ac:dyDescent="0.3">
      <c r="A253" s="83">
        <v>43822.166666666664</v>
      </c>
      <c r="B253" s="109">
        <v>0</v>
      </c>
      <c r="C253" s="109">
        <v>1.9352672255043977</v>
      </c>
      <c r="E253" s="83">
        <v>43822.166666666664</v>
      </c>
      <c r="F253">
        <v>0</v>
      </c>
      <c r="G253">
        <v>1.9352672255043977</v>
      </c>
    </row>
    <row r="254" spans="1:7" x14ac:dyDescent="0.3">
      <c r="A254" s="83">
        <v>43822.1875</v>
      </c>
      <c r="B254" s="109">
        <v>0</v>
      </c>
      <c r="C254" s="109">
        <v>1.918096604040721</v>
      </c>
      <c r="E254" s="83">
        <v>43822.1875</v>
      </c>
      <c r="F254">
        <v>0</v>
      </c>
      <c r="G254">
        <v>1.918096604040721</v>
      </c>
    </row>
    <row r="255" spans="1:7" x14ac:dyDescent="0.3">
      <c r="A255" s="83">
        <v>43822.208333333336</v>
      </c>
      <c r="B255" s="109">
        <v>0</v>
      </c>
      <c r="C255" s="109">
        <v>2.0357593824409292</v>
      </c>
      <c r="E255" s="83">
        <v>43822.208333333336</v>
      </c>
      <c r="F255">
        <v>0</v>
      </c>
      <c r="G255">
        <v>2.0357593824409292</v>
      </c>
    </row>
    <row r="256" spans="1:7" x14ac:dyDescent="0.3">
      <c r="A256" s="83">
        <v>43822.229166666664</v>
      </c>
      <c r="B256" s="109">
        <v>0</v>
      </c>
      <c r="C256" s="109">
        <v>2.1312864632311057</v>
      </c>
      <c r="E256" s="83">
        <v>43822.229166666664</v>
      </c>
      <c r="F256">
        <v>0</v>
      </c>
      <c r="G256">
        <v>2.1312864632311057</v>
      </c>
    </row>
    <row r="257" spans="1:7" x14ac:dyDescent="0.3">
      <c r="A257" s="83">
        <v>43822.25</v>
      </c>
      <c r="B257" s="109">
        <v>0</v>
      </c>
      <c r="C257" s="109">
        <v>2.5853889203272455</v>
      </c>
      <c r="E257" s="83">
        <v>43822.25</v>
      </c>
      <c r="F257">
        <v>0</v>
      </c>
      <c r="G257">
        <v>2.5853889203272455</v>
      </c>
    </row>
    <row r="258" spans="1:7" x14ac:dyDescent="0.3">
      <c r="A258" s="83">
        <v>43822.270833333336</v>
      </c>
      <c r="B258" s="109">
        <v>0</v>
      </c>
      <c r="C258" s="109">
        <v>2.9139158010292023</v>
      </c>
      <c r="E258" s="83">
        <v>43822.270833333336</v>
      </c>
      <c r="F258">
        <v>0</v>
      </c>
      <c r="G258">
        <v>2.9139158010292023</v>
      </c>
    </row>
    <row r="259" spans="1:7" x14ac:dyDescent="0.3">
      <c r="A259" s="83">
        <v>43822.291666666664</v>
      </c>
      <c r="B259" s="109">
        <v>0</v>
      </c>
      <c r="C259" s="109">
        <v>3.2412085586489443</v>
      </c>
      <c r="E259" s="83">
        <v>43822.291666666664</v>
      </c>
      <c r="F259">
        <v>0</v>
      </c>
      <c r="G259">
        <v>3.2412085586489443</v>
      </c>
    </row>
    <row r="260" spans="1:7" x14ac:dyDescent="0.3">
      <c r="A260" s="83">
        <v>43822.3125</v>
      </c>
      <c r="B260" s="109">
        <v>3.2393336296081543E-3</v>
      </c>
      <c r="C260" s="109">
        <v>3.5254983089171015</v>
      </c>
      <c r="E260" s="83">
        <v>43822.3125</v>
      </c>
      <c r="F260">
        <v>3.2393336296081543E-3</v>
      </c>
      <c r="G260">
        <v>3.5254983089171015</v>
      </c>
    </row>
    <row r="261" spans="1:7" x14ac:dyDescent="0.3">
      <c r="A261" s="83">
        <v>43822.333333333336</v>
      </c>
      <c r="B261" s="109">
        <v>6.795758062586095E-3</v>
      </c>
      <c r="C261" s="109">
        <v>3.6822175408955671</v>
      </c>
      <c r="E261" s="83">
        <v>43822.333333333336</v>
      </c>
      <c r="F261">
        <v>6.795758062586095E-3</v>
      </c>
      <c r="G261">
        <v>3.6822175408955671</v>
      </c>
    </row>
    <row r="262" spans="1:7" x14ac:dyDescent="0.3">
      <c r="A262" s="83">
        <v>43822.354166666664</v>
      </c>
      <c r="B262" s="109">
        <v>5.3470045328140259E-2</v>
      </c>
      <c r="C262" s="109">
        <v>3.8054441134013448</v>
      </c>
      <c r="E262" s="83">
        <v>43822.354166666664</v>
      </c>
      <c r="F262">
        <v>5.3470045328140259E-2</v>
      </c>
      <c r="G262">
        <v>3.8054441134013448</v>
      </c>
    </row>
    <row r="263" spans="1:7" x14ac:dyDescent="0.3">
      <c r="A263" s="83">
        <v>43822.375</v>
      </c>
      <c r="B263" s="109">
        <v>0.20118838015819804</v>
      </c>
      <c r="C263" s="109">
        <v>3.9429400224439135</v>
      </c>
      <c r="E263" s="83">
        <v>43822.375</v>
      </c>
      <c r="F263">
        <v>0.20118838015819804</v>
      </c>
      <c r="G263">
        <v>3.9429400224439135</v>
      </c>
    </row>
    <row r="264" spans="1:7" x14ac:dyDescent="0.3">
      <c r="A264" s="83">
        <v>43822.395833333336</v>
      </c>
      <c r="B264" s="109">
        <v>0.37438132465410245</v>
      </c>
      <c r="C264" s="109">
        <v>3.9761232509047333</v>
      </c>
      <c r="E264" s="83">
        <v>43822.395833333336</v>
      </c>
      <c r="F264">
        <v>0.37438132465410245</v>
      </c>
      <c r="G264">
        <v>3.9761232509047333</v>
      </c>
    </row>
    <row r="265" spans="1:7" x14ac:dyDescent="0.3">
      <c r="A265" s="83">
        <v>43822.416666666664</v>
      </c>
      <c r="B265" s="109">
        <v>0.6706424583367202</v>
      </c>
      <c r="C265" s="109">
        <v>3.9234678269155983</v>
      </c>
      <c r="E265" s="83">
        <v>43822.416666666664</v>
      </c>
      <c r="F265">
        <v>0.6706424583367202</v>
      </c>
      <c r="G265">
        <v>3.9234678269155983</v>
      </c>
    </row>
    <row r="266" spans="1:7" x14ac:dyDescent="0.3">
      <c r="A266" s="83">
        <v>43822.4375</v>
      </c>
      <c r="B266" s="109">
        <v>0.83844971656799316</v>
      </c>
      <c r="C266" s="109">
        <v>3.8830584883813049</v>
      </c>
      <c r="E266" s="83">
        <v>43822.4375</v>
      </c>
      <c r="F266">
        <v>0.83844971656799316</v>
      </c>
      <c r="G266">
        <v>3.8830584883813049</v>
      </c>
    </row>
    <row r="267" spans="1:7" x14ac:dyDescent="0.3">
      <c r="A267" s="83">
        <v>43822.458333333336</v>
      </c>
      <c r="B267" s="109">
        <v>0.91863477230072021</v>
      </c>
      <c r="C267" s="109">
        <v>3.8054205426607353</v>
      </c>
      <c r="E267" s="83">
        <v>43822.458333333336</v>
      </c>
      <c r="F267">
        <v>0.91863477230072021</v>
      </c>
      <c r="G267">
        <v>3.8054205426607353</v>
      </c>
    </row>
    <row r="268" spans="1:7" x14ac:dyDescent="0.3">
      <c r="A268" s="83">
        <v>43822.479166666664</v>
      </c>
      <c r="B268" s="109">
        <v>0.84006869792938232</v>
      </c>
      <c r="C268" s="109">
        <v>3.7906028310364612</v>
      </c>
      <c r="E268" s="83">
        <v>43822.479166666664</v>
      </c>
      <c r="F268">
        <v>0.84006869792938232</v>
      </c>
      <c r="G268">
        <v>3.7906028310364612</v>
      </c>
    </row>
    <row r="269" spans="1:7" x14ac:dyDescent="0.3">
      <c r="A269" s="83">
        <v>43822.5</v>
      </c>
      <c r="B269" s="109">
        <v>0.812142014503479</v>
      </c>
      <c r="C269" s="109">
        <v>3.884957775041642</v>
      </c>
      <c r="E269" s="83">
        <v>43822.5</v>
      </c>
      <c r="F269">
        <v>0.812142014503479</v>
      </c>
      <c r="G269">
        <v>3.884957775041642</v>
      </c>
    </row>
    <row r="270" spans="1:7" x14ac:dyDescent="0.3">
      <c r="A270" s="83">
        <v>43822.520833333336</v>
      </c>
      <c r="B270" s="109">
        <v>0.74485683242064782</v>
      </c>
      <c r="C270" s="109">
        <v>3.8361907386651048</v>
      </c>
      <c r="E270" s="83">
        <v>43822.520833333336</v>
      </c>
      <c r="F270">
        <v>0.74485683242064782</v>
      </c>
      <c r="G270">
        <v>3.8361907386651048</v>
      </c>
    </row>
    <row r="271" spans="1:7" x14ac:dyDescent="0.3">
      <c r="A271" s="83">
        <v>43822.541666666664</v>
      </c>
      <c r="B271" s="109">
        <v>0.60598242282867432</v>
      </c>
      <c r="C271" s="109">
        <v>3.8627158053157786</v>
      </c>
      <c r="E271" s="83">
        <v>43822.541666666664</v>
      </c>
      <c r="F271">
        <v>0.60598242282867432</v>
      </c>
      <c r="G271">
        <v>3.8627158053157786</v>
      </c>
    </row>
    <row r="272" spans="1:7" x14ac:dyDescent="0.3">
      <c r="A272" s="83">
        <v>43822.5625</v>
      </c>
      <c r="B272" s="109">
        <v>0.57321189624862523</v>
      </c>
      <c r="C272" s="109">
        <v>3.8132492618080351</v>
      </c>
      <c r="E272" s="83">
        <v>43822.5625</v>
      </c>
      <c r="F272">
        <v>0.57321189624862523</v>
      </c>
      <c r="G272">
        <v>3.8132492618080351</v>
      </c>
    </row>
    <row r="273" spans="1:7" x14ac:dyDescent="0.3">
      <c r="A273" s="83">
        <v>43822.583333333336</v>
      </c>
      <c r="B273" s="109">
        <v>0.50017803907394409</v>
      </c>
      <c r="C273" s="109">
        <v>3.7055895368808689</v>
      </c>
      <c r="E273" s="83">
        <v>43822.583333333336</v>
      </c>
      <c r="F273">
        <v>0.50017803907394409</v>
      </c>
      <c r="G273">
        <v>3.7055895368808689</v>
      </c>
    </row>
    <row r="274" spans="1:7" x14ac:dyDescent="0.3">
      <c r="A274" s="83">
        <v>43822.604166666664</v>
      </c>
      <c r="B274" s="109">
        <v>0.28949892520904541</v>
      </c>
      <c r="C274" s="109">
        <v>3.7296289460205685</v>
      </c>
      <c r="E274" s="83">
        <v>43822.604166666664</v>
      </c>
      <c r="F274">
        <v>0.28949892520904541</v>
      </c>
      <c r="G274">
        <v>3.7296289460205685</v>
      </c>
    </row>
    <row r="275" spans="1:7" x14ac:dyDescent="0.3">
      <c r="A275" s="83">
        <v>43822.625</v>
      </c>
      <c r="B275" s="109">
        <v>0.14862802624702454</v>
      </c>
      <c r="C275" s="109">
        <v>3.6940749002890256</v>
      </c>
      <c r="E275" s="83">
        <v>43822.625</v>
      </c>
      <c r="F275">
        <v>0.14862802624702454</v>
      </c>
      <c r="G275">
        <v>3.6940749002890256</v>
      </c>
    </row>
    <row r="276" spans="1:7" x14ac:dyDescent="0.3">
      <c r="A276" s="83">
        <v>43822.645833333336</v>
      </c>
      <c r="B276" s="109">
        <v>5.7510793209075928E-2</v>
      </c>
      <c r="C276" s="109">
        <v>3.8837103654433829</v>
      </c>
      <c r="E276" s="83">
        <v>43822.645833333336</v>
      </c>
      <c r="F276">
        <v>5.7510793209075928E-2</v>
      </c>
      <c r="G276">
        <v>3.8837103654433829</v>
      </c>
    </row>
    <row r="277" spans="1:7" x14ac:dyDescent="0.3">
      <c r="A277" s="83">
        <v>43822.666666666664</v>
      </c>
      <c r="B277" s="109">
        <v>9.7717344760894775E-3</v>
      </c>
      <c r="C277" s="109">
        <v>4.3091708824589716</v>
      </c>
      <c r="E277" s="83">
        <v>43822.666666666664</v>
      </c>
      <c r="F277">
        <v>9.7717344760894775E-3</v>
      </c>
      <c r="G277">
        <v>4.3091708824589716</v>
      </c>
    </row>
    <row r="278" spans="1:7" x14ac:dyDescent="0.3">
      <c r="A278" s="83">
        <v>43822.6875</v>
      </c>
      <c r="B278" s="109">
        <v>0</v>
      </c>
      <c r="C278" s="109">
        <v>4.7569290818229701</v>
      </c>
      <c r="E278" s="83">
        <v>43822.6875</v>
      </c>
      <c r="F278">
        <v>0</v>
      </c>
      <c r="G278">
        <v>4.7569290818229701</v>
      </c>
    </row>
    <row r="279" spans="1:7" x14ac:dyDescent="0.3">
      <c r="A279" s="83">
        <v>43822.708333333336</v>
      </c>
      <c r="B279" s="109">
        <v>0</v>
      </c>
      <c r="C279" s="109">
        <v>4.8787337577628342</v>
      </c>
      <c r="E279" s="83">
        <v>43822.708333333336</v>
      </c>
      <c r="F279">
        <v>0</v>
      </c>
      <c r="G279">
        <v>4.8787337577628342</v>
      </c>
    </row>
    <row r="280" spans="1:7" x14ac:dyDescent="0.3">
      <c r="A280" s="83">
        <v>43822.729166666664</v>
      </c>
      <c r="B280" s="109">
        <v>0</v>
      </c>
      <c r="C280" s="109">
        <v>4.9850662952378713</v>
      </c>
      <c r="E280" s="83">
        <v>43822.729166666664</v>
      </c>
      <c r="F280">
        <v>0</v>
      </c>
      <c r="G280">
        <v>4.9850662952378713</v>
      </c>
    </row>
    <row r="281" spans="1:7" x14ac:dyDescent="0.3">
      <c r="A281" s="83">
        <v>43822.75</v>
      </c>
      <c r="B281" s="109">
        <v>3.853142261505127E-4</v>
      </c>
      <c r="C281" s="109">
        <v>4.7968384615476509</v>
      </c>
      <c r="E281" s="83">
        <v>43822.75</v>
      </c>
      <c r="F281">
        <v>3.853142261505127E-4</v>
      </c>
      <c r="G281">
        <v>4.7968384615476509</v>
      </c>
    </row>
    <row r="282" spans="1:7" x14ac:dyDescent="0.3">
      <c r="A282" s="83">
        <v>43822.770833333336</v>
      </c>
      <c r="B282" s="109">
        <v>0</v>
      </c>
      <c r="C282" s="109">
        <v>4.7526730383987807</v>
      </c>
      <c r="E282" s="83">
        <v>43822.770833333336</v>
      </c>
      <c r="F282">
        <v>0</v>
      </c>
      <c r="G282">
        <v>4.7526730383987807</v>
      </c>
    </row>
    <row r="283" spans="1:7" x14ac:dyDescent="0.3">
      <c r="A283" s="83">
        <v>43822.791666666664</v>
      </c>
      <c r="B283" s="109">
        <v>9.2142820358276367E-4</v>
      </c>
      <c r="C283" s="109">
        <v>4.4732555023604084</v>
      </c>
      <c r="E283" s="83">
        <v>43822.791666666664</v>
      </c>
      <c r="F283">
        <v>9.2142820358276367E-4</v>
      </c>
      <c r="G283">
        <v>4.4732555023604084</v>
      </c>
    </row>
    <row r="284" spans="1:7" x14ac:dyDescent="0.3">
      <c r="A284" s="83">
        <v>43822.8125</v>
      </c>
      <c r="B284" s="109">
        <v>5.5134296417236328E-6</v>
      </c>
      <c r="C284" s="109">
        <v>4.3488102804048552</v>
      </c>
      <c r="E284" s="83">
        <v>43822.8125</v>
      </c>
      <c r="F284">
        <v>5.5134296417236328E-6</v>
      </c>
      <c r="G284">
        <v>4.3488102804048552</v>
      </c>
    </row>
    <row r="285" spans="1:7" x14ac:dyDescent="0.3">
      <c r="A285" s="83">
        <v>43822.833333333336</v>
      </c>
      <c r="B285" s="109">
        <v>5.0452351570129395E-4</v>
      </c>
      <c r="C285" s="109">
        <v>4.0821234865932157</v>
      </c>
      <c r="E285" s="83">
        <v>43822.833333333336</v>
      </c>
      <c r="F285">
        <v>5.0452351570129395E-4</v>
      </c>
      <c r="G285">
        <v>4.0821234865932157</v>
      </c>
    </row>
    <row r="286" spans="1:7" x14ac:dyDescent="0.3">
      <c r="A286" s="83">
        <v>43822.854166666664</v>
      </c>
      <c r="B286" s="109">
        <v>9.1162323951721191E-4</v>
      </c>
      <c r="C286" s="109">
        <v>3.9526281898396798</v>
      </c>
      <c r="E286" s="83">
        <v>43822.854166666664</v>
      </c>
      <c r="F286">
        <v>9.1162323951721191E-4</v>
      </c>
      <c r="G286">
        <v>3.9526281898396798</v>
      </c>
    </row>
    <row r="287" spans="1:7" x14ac:dyDescent="0.3">
      <c r="A287" s="83">
        <v>43822.875</v>
      </c>
      <c r="B287" s="109">
        <v>0</v>
      </c>
      <c r="C287" s="109">
        <v>3.617868095044348</v>
      </c>
      <c r="E287" s="83">
        <v>43822.875</v>
      </c>
      <c r="F287">
        <v>0</v>
      </c>
      <c r="G287">
        <v>3.617868095044348</v>
      </c>
    </row>
    <row r="288" spans="1:7" x14ac:dyDescent="0.3">
      <c r="A288" s="83">
        <v>43822.895833333336</v>
      </c>
      <c r="B288" s="109">
        <v>0</v>
      </c>
      <c r="C288" s="109">
        <v>3.3954625934246545</v>
      </c>
      <c r="E288" s="83">
        <v>43822.895833333336</v>
      </c>
      <c r="F288">
        <v>0</v>
      </c>
      <c r="G288">
        <v>3.3954625934246545</v>
      </c>
    </row>
    <row r="289" spans="1:7" x14ac:dyDescent="0.3">
      <c r="A289" s="83">
        <v>43822.916666666664</v>
      </c>
      <c r="B289" s="109">
        <v>0</v>
      </c>
      <c r="C289" s="109">
        <v>3.1045408626723998</v>
      </c>
      <c r="E289" s="83">
        <v>43822.916666666664</v>
      </c>
      <c r="F289">
        <v>0</v>
      </c>
      <c r="G289">
        <v>3.1045408626723998</v>
      </c>
    </row>
    <row r="290" spans="1:7" x14ac:dyDescent="0.3">
      <c r="A290" s="83">
        <v>43822.9375</v>
      </c>
      <c r="B290" s="109">
        <v>0</v>
      </c>
      <c r="C290" s="109">
        <v>2.8184386623510407</v>
      </c>
      <c r="E290" s="83">
        <v>43822.9375</v>
      </c>
      <c r="F290">
        <v>0</v>
      </c>
      <c r="G290">
        <v>2.8184386623510407</v>
      </c>
    </row>
    <row r="291" spans="1:7" x14ac:dyDescent="0.3">
      <c r="A291" s="83">
        <v>43822.958333333336</v>
      </c>
      <c r="B291" s="109">
        <v>0</v>
      </c>
      <c r="C291" s="109">
        <v>2.5492531639208447</v>
      </c>
      <c r="E291" s="83">
        <v>43822.958333333336</v>
      </c>
      <c r="F291">
        <v>0</v>
      </c>
      <c r="G291">
        <v>2.5492531639208447</v>
      </c>
    </row>
    <row r="292" spans="1:7" x14ac:dyDescent="0.3">
      <c r="A292" s="83">
        <v>43822.979166666664</v>
      </c>
      <c r="B292" s="109">
        <v>0</v>
      </c>
      <c r="C292" s="109">
        <v>2.4394403626258372</v>
      </c>
      <c r="E292" s="83">
        <v>43822.979166666664</v>
      </c>
      <c r="F292">
        <v>0</v>
      </c>
      <c r="G292">
        <v>2.4394403626258372</v>
      </c>
    </row>
    <row r="293" spans="1:7" x14ac:dyDescent="0.3">
      <c r="A293" s="134">
        <v>43823</v>
      </c>
      <c r="B293" s="109">
        <v>0</v>
      </c>
      <c r="C293" s="109">
        <v>2.6548334445612842</v>
      </c>
      <c r="E293" s="134">
        <v>43823</v>
      </c>
      <c r="F293">
        <v>0</v>
      </c>
      <c r="G293">
        <v>2.6548334445612842</v>
      </c>
    </row>
    <row r="294" spans="1:7" x14ac:dyDescent="0.3">
      <c r="A294" s="83">
        <v>43823.020833333336</v>
      </c>
      <c r="B294" s="109">
        <v>0</v>
      </c>
      <c r="C294" s="109">
        <v>2.5559578782043926</v>
      </c>
      <c r="E294" s="83">
        <v>43823.020833333336</v>
      </c>
      <c r="F294">
        <v>0</v>
      </c>
      <c r="G294">
        <v>2.5559578782043926</v>
      </c>
    </row>
    <row r="295" spans="1:7" x14ac:dyDescent="0.3">
      <c r="A295" s="83">
        <v>43823.041666666664</v>
      </c>
      <c r="B295" s="109">
        <v>0</v>
      </c>
      <c r="C295" s="109">
        <v>2.3323281094019594</v>
      </c>
      <c r="E295" s="83">
        <v>43823.041666666664</v>
      </c>
      <c r="F295">
        <v>0</v>
      </c>
      <c r="G295">
        <v>2.3323281094019594</v>
      </c>
    </row>
    <row r="296" spans="1:7" x14ac:dyDescent="0.3">
      <c r="A296" s="83">
        <v>43823.0625</v>
      </c>
      <c r="B296" s="109">
        <v>0</v>
      </c>
      <c r="C296" s="109">
        <v>2.2659780159479368</v>
      </c>
      <c r="E296" s="83">
        <v>43823.0625</v>
      </c>
      <c r="F296">
        <v>0</v>
      </c>
      <c r="G296">
        <v>2.2659780159479368</v>
      </c>
    </row>
    <row r="297" spans="1:7" x14ac:dyDescent="0.3">
      <c r="A297" s="83">
        <v>43823.083333333336</v>
      </c>
      <c r="B297" s="109">
        <v>0</v>
      </c>
      <c r="C297" s="109">
        <v>2.1782724113501661</v>
      </c>
      <c r="E297" s="83">
        <v>43823.083333333336</v>
      </c>
      <c r="F297">
        <v>0</v>
      </c>
      <c r="G297">
        <v>2.1782724113501661</v>
      </c>
    </row>
    <row r="298" spans="1:7" x14ac:dyDescent="0.3">
      <c r="A298" s="83">
        <v>43823.104166666664</v>
      </c>
      <c r="B298" s="109">
        <v>0</v>
      </c>
      <c r="C298" s="109">
        <v>2.1315284078170791</v>
      </c>
      <c r="E298" s="83">
        <v>43823.104166666664</v>
      </c>
      <c r="F298">
        <v>0</v>
      </c>
      <c r="G298">
        <v>2.1315284078170791</v>
      </c>
    </row>
    <row r="299" spans="1:7" x14ac:dyDescent="0.3">
      <c r="A299" s="83">
        <v>43823.125</v>
      </c>
      <c r="B299" s="109">
        <v>0</v>
      </c>
      <c r="C299" s="109">
        <v>2.0330191976585206</v>
      </c>
      <c r="E299" s="83">
        <v>43823.125</v>
      </c>
      <c r="F299">
        <v>0</v>
      </c>
      <c r="G299">
        <v>2.0330191976585206</v>
      </c>
    </row>
    <row r="300" spans="1:7" x14ac:dyDescent="0.3">
      <c r="A300" s="83">
        <v>43823.145833333336</v>
      </c>
      <c r="B300" s="109">
        <v>0</v>
      </c>
      <c r="C300" s="109">
        <v>1.9991182350220806</v>
      </c>
      <c r="E300" s="83">
        <v>43823.145833333336</v>
      </c>
      <c r="F300">
        <v>0</v>
      </c>
      <c r="G300">
        <v>1.9991182350220806</v>
      </c>
    </row>
    <row r="301" spans="1:7" x14ac:dyDescent="0.3">
      <c r="A301" s="83">
        <v>43823.166666666664</v>
      </c>
      <c r="B301" s="109">
        <v>0</v>
      </c>
      <c r="C301" s="109">
        <v>1.9117281293084505</v>
      </c>
      <c r="E301" s="83">
        <v>43823.166666666664</v>
      </c>
      <c r="F301">
        <v>0</v>
      </c>
      <c r="G301">
        <v>1.9117281293084505</v>
      </c>
    </row>
    <row r="302" spans="1:7" x14ac:dyDescent="0.3">
      <c r="A302" s="83">
        <v>43823.1875</v>
      </c>
      <c r="B302" s="109">
        <v>0</v>
      </c>
      <c r="C302" s="109">
        <v>1.8970237780919232</v>
      </c>
      <c r="E302" s="83">
        <v>43823.1875</v>
      </c>
      <c r="F302">
        <v>0</v>
      </c>
      <c r="G302">
        <v>1.8970237780919232</v>
      </c>
    </row>
    <row r="303" spans="1:7" x14ac:dyDescent="0.3">
      <c r="A303" s="83">
        <v>43823.208333333336</v>
      </c>
      <c r="B303" s="109">
        <v>0</v>
      </c>
      <c r="C303" s="109">
        <v>1.9984724533568188</v>
      </c>
      <c r="E303" s="83">
        <v>43823.208333333336</v>
      </c>
      <c r="F303">
        <v>0</v>
      </c>
      <c r="G303">
        <v>1.9984724533568188</v>
      </c>
    </row>
    <row r="304" spans="1:7" x14ac:dyDescent="0.3">
      <c r="A304" s="83">
        <v>43823.229166666664</v>
      </c>
      <c r="B304" s="109">
        <v>0</v>
      </c>
      <c r="C304" s="109">
        <v>2.1002424887041977</v>
      </c>
      <c r="E304" s="83">
        <v>43823.229166666664</v>
      </c>
      <c r="F304">
        <v>0</v>
      </c>
      <c r="G304">
        <v>2.1002424887041977</v>
      </c>
    </row>
    <row r="305" spans="1:7" x14ac:dyDescent="0.3">
      <c r="A305" s="83">
        <v>43823.25</v>
      </c>
      <c r="B305" s="109">
        <v>0</v>
      </c>
      <c r="C305" s="109">
        <v>2.4476923654562235</v>
      </c>
      <c r="E305" s="83">
        <v>43823.25</v>
      </c>
      <c r="F305">
        <v>0</v>
      </c>
      <c r="G305">
        <v>2.4476923654562235</v>
      </c>
    </row>
    <row r="306" spans="1:7" x14ac:dyDescent="0.3">
      <c r="A306" s="83">
        <v>43823.270833333336</v>
      </c>
      <c r="B306" s="109">
        <v>0</v>
      </c>
      <c r="C306" s="109">
        <v>2.6937382457734924</v>
      </c>
      <c r="E306" s="83">
        <v>43823.270833333336</v>
      </c>
      <c r="F306">
        <v>0</v>
      </c>
      <c r="G306">
        <v>2.6937382457734924</v>
      </c>
    </row>
    <row r="307" spans="1:7" x14ac:dyDescent="0.3">
      <c r="A307" s="83">
        <v>43823.291666666664</v>
      </c>
      <c r="B307" s="109">
        <v>0</v>
      </c>
      <c r="C307" s="109">
        <v>3.1168001167517034</v>
      </c>
      <c r="E307" s="83">
        <v>43823.291666666664</v>
      </c>
      <c r="F307">
        <v>0</v>
      </c>
      <c r="G307">
        <v>3.1168001167517034</v>
      </c>
    </row>
    <row r="308" spans="1:7" x14ac:dyDescent="0.3">
      <c r="A308" s="83">
        <v>43823.3125</v>
      </c>
      <c r="B308" s="109">
        <v>2.4389028549194336E-3</v>
      </c>
      <c r="C308" s="109">
        <v>3.3789007897199927</v>
      </c>
      <c r="E308" s="83">
        <v>43823.3125</v>
      </c>
      <c r="F308">
        <v>2.4389028549194336E-3</v>
      </c>
      <c r="G308">
        <v>3.3789007897199927</v>
      </c>
    </row>
    <row r="309" spans="1:7" x14ac:dyDescent="0.3">
      <c r="A309" s="83">
        <v>43823.333333333336</v>
      </c>
      <c r="B309" s="109">
        <v>8.9657871918405393E-3</v>
      </c>
      <c r="C309" s="109">
        <v>3.637367223869401</v>
      </c>
      <c r="E309" s="83">
        <v>43823.333333333336</v>
      </c>
      <c r="F309">
        <v>8.9657871918405393E-3</v>
      </c>
      <c r="G309">
        <v>3.637367223869401</v>
      </c>
    </row>
    <row r="310" spans="1:7" x14ac:dyDescent="0.3">
      <c r="A310" s="83">
        <v>43823.354166666664</v>
      </c>
      <c r="B310" s="109">
        <v>4.3983608484268188E-2</v>
      </c>
      <c r="C310" s="109">
        <v>3.745563790034915</v>
      </c>
      <c r="E310" s="83">
        <v>43823.354166666664</v>
      </c>
      <c r="F310">
        <v>4.3983608484268188E-2</v>
      </c>
      <c r="G310">
        <v>3.745563790034915</v>
      </c>
    </row>
    <row r="311" spans="1:7" x14ac:dyDescent="0.3">
      <c r="A311" s="83">
        <v>43823.375</v>
      </c>
      <c r="B311" s="109">
        <v>0.17409045543327759</v>
      </c>
      <c r="C311" s="109">
        <v>4.0062604512802462</v>
      </c>
      <c r="E311" s="83">
        <v>43823.375</v>
      </c>
      <c r="F311">
        <v>0.17409045543327759</v>
      </c>
      <c r="G311">
        <v>4.0062604512802462</v>
      </c>
    </row>
    <row r="312" spans="1:7" x14ac:dyDescent="0.3">
      <c r="A312" s="83">
        <v>43823.395833333336</v>
      </c>
      <c r="B312" s="109">
        <v>0.26646108872816587</v>
      </c>
      <c r="C312" s="109">
        <v>4.0270104547173169</v>
      </c>
      <c r="E312" s="83">
        <v>43823.395833333336</v>
      </c>
      <c r="F312">
        <v>0.26646108872816587</v>
      </c>
      <c r="G312">
        <v>4.0270104547173169</v>
      </c>
    </row>
    <row r="313" spans="1:7" x14ac:dyDescent="0.3">
      <c r="A313" s="83">
        <v>43823.416666666664</v>
      </c>
      <c r="B313" s="109">
        <v>0.50131094641421359</v>
      </c>
      <c r="C313" s="109">
        <v>4.0155442920950133</v>
      </c>
      <c r="E313" s="83">
        <v>43823.416666666664</v>
      </c>
      <c r="F313">
        <v>0.50131094641421359</v>
      </c>
      <c r="G313">
        <v>4.0155442920950133</v>
      </c>
    </row>
    <row r="314" spans="1:7" x14ac:dyDescent="0.3">
      <c r="A314" s="83">
        <v>43823.4375</v>
      </c>
      <c r="B314" s="109">
        <v>0.52837230815546954</v>
      </c>
      <c r="C314" s="109">
        <v>4.0176707348420653</v>
      </c>
      <c r="E314" s="83">
        <v>43823.4375</v>
      </c>
      <c r="F314">
        <v>0.52837230815546954</v>
      </c>
      <c r="G314">
        <v>4.0176707348420653</v>
      </c>
    </row>
    <row r="315" spans="1:7" x14ac:dyDescent="0.3">
      <c r="A315" s="83">
        <v>43823.458333333336</v>
      </c>
      <c r="B315" s="109">
        <v>0.73470170024580395</v>
      </c>
      <c r="C315" s="109">
        <v>3.9771299822843922</v>
      </c>
      <c r="E315" s="83">
        <v>43823.458333333336</v>
      </c>
      <c r="F315">
        <v>0.73470170024580395</v>
      </c>
      <c r="G315">
        <v>3.9771299822843922</v>
      </c>
    </row>
    <row r="316" spans="1:7" x14ac:dyDescent="0.3">
      <c r="A316" s="83">
        <v>43823.479166666664</v>
      </c>
      <c r="B316" s="109">
        <v>0.75246733427047729</v>
      </c>
      <c r="C316" s="109">
        <v>3.9530380178928755</v>
      </c>
      <c r="E316" s="83">
        <v>43823.479166666664</v>
      </c>
      <c r="F316">
        <v>0.75246733427047729</v>
      </c>
      <c r="G316">
        <v>3.9530380178928755</v>
      </c>
    </row>
    <row r="317" spans="1:7" x14ac:dyDescent="0.3">
      <c r="A317" s="83">
        <v>43823.5</v>
      </c>
      <c r="B317" s="109">
        <v>0.66585186409305586</v>
      </c>
      <c r="C317" s="109">
        <v>4.0965963334613553</v>
      </c>
      <c r="E317" s="83">
        <v>43823.5</v>
      </c>
      <c r="F317">
        <v>0.66585186409305586</v>
      </c>
      <c r="G317">
        <v>4.0965963334613553</v>
      </c>
    </row>
    <row r="318" spans="1:7" x14ac:dyDescent="0.3">
      <c r="A318" s="83">
        <v>43823.520833333336</v>
      </c>
      <c r="B318" s="109">
        <v>0.65205204517526438</v>
      </c>
      <c r="C318" s="109">
        <v>4.0588477648130761</v>
      </c>
      <c r="E318" s="83">
        <v>43823.520833333336</v>
      </c>
      <c r="F318">
        <v>0.65205204517526438</v>
      </c>
      <c r="G318">
        <v>4.0588477648130761</v>
      </c>
    </row>
    <row r="319" spans="1:7" x14ac:dyDescent="0.3">
      <c r="A319" s="83">
        <v>43823.541666666664</v>
      </c>
      <c r="B319" s="109">
        <v>0.38977754629855121</v>
      </c>
      <c r="C319" s="109">
        <v>4.0055143605718042</v>
      </c>
      <c r="E319" s="83">
        <v>43823.541666666664</v>
      </c>
      <c r="F319">
        <v>0.38977754629855121</v>
      </c>
      <c r="G319">
        <v>4.0055143605718042</v>
      </c>
    </row>
    <row r="320" spans="1:7" x14ac:dyDescent="0.3">
      <c r="A320" s="83">
        <v>43823.5625</v>
      </c>
      <c r="B320" s="109">
        <v>0.33505304685858539</v>
      </c>
      <c r="C320" s="109">
        <v>3.9743893095622971</v>
      </c>
      <c r="E320" s="83">
        <v>43823.5625</v>
      </c>
      <c r="F320">
        <v>0.33505304685858539</v>
      </c>
      <c r="G320">
        <v>3.9743893095622971</v>
      </c>
    </row>
    <row r="321" spans="1:7" x14ac:dyDescent="0.3">
      <c r="A321" s="83">
        <v>43823.583333333336</v>
      </c>
      <c r="B321" s="109">
        <v>0.23853316903114319</v>
      </c>
      <c r="C321" s="109">
        <v>3.7289373473497593</v>
      </c>
      <c r="E321" s="83">
        <v>43823.583333333336</v>
      </c>
      <c r="F321">
        <v>0.23853316903114319</v>
      </c>
      <c r="G321">
        <v>3.7289373473497593</v>
      </c>
    </row>
    <row r="322" spans="1:7" x14ac:dyDescent="0.3">
      <c r="A322" s="83">
        <v>43823.604166666664</v>
      </c>
      <c r="B322" s="109">
        <v>0.1730673611164093</v>
      </c>
      <c r="C322" s="109">
        <v>3.7609457665633532</v>
      </c>
      <c r="E322" s="83">
        <v>43823.604166666664</v>
      </c>
      <c r="F322">
        <v>0.1730673611164093</v>
      </c>
      <c r="G322">
        <v>3.7609457665633532</v>
      </c>
    </row>
    <row r="323" spans="1:7" x14ac:dyDescent="0.3">
      <c r="A323" s="83">
        <v>43823.625</v>
      </c>
      <c r="B323" s="109">
        <v>3.4089386463165283E-2</v>
      </c>
      <c r="C323" s="109">
        <v>3.6378316916450757</v>
      </c>
      <c r="E323" s="83">
        <v>43823.625</v>
      </c>
      <c r="F323">
        <v>3.4089386463165283E-2</v>
      </c>
      <c r="G323">
        <v>3.6378316916450757</v>
      </c>
    </row>
    <row r="324" spans="1:7" x14ac:dyDescent="0.3">
      <c r="A324" s="83">
        <v>43823.645833333336</v>
      </c>
      <c r="B324" s="109">
        <v>8.0118588080802106E-3</v>
      </c>
      <c r="C324" s="109">
        <v>3.8302514811450252</v>
      </c>
      <c r="E324" s="83">
        <v>43823.645833333336</v>
      </c>
      <c r="F324">
        <v>8.0118588080802106E-3</v>
      </c>
      <c r="G324">
        <v>3.8302514811450252</v>
      </c>
    </row>
    <row r="325" spans="1:7" x14ac:dyDescent="0.3">
      <c r="A325" s="83">
        <v>43823.666666666664</v>
      </c>
      <c r="B325" s="109">
        <v>1.6782522201538086E-2</v>
      </c>
      <c r="C325" s="109">
        <v>4.2524211971819641</v>
      </c>
      <c r="E325" s="83">
        <v>43823.666666666664</v>
      </c>
      <c r="F325">
        <v>1.6782522201538086E-2</v>
      </c>
      <c r="G325">
        <v>4.2524211971819641</v>
      </c>
    </row>
    <row r="326" spans="1:7" x14ac:dyDescent="0.3">
      <c r="A326" s="83">
        <v>43823.6875</v>
      </c>
      <c r="B326" s="109">
        <v>0</v>
      </c>
      <c r="C326" s="109">
        <v>4.6467608125095188</v>
      </c>
      <c r="E326" s="83">
        <v>43823.6875</v>
      </c>
      <c r="F326">
        <v>0</v>
      </c>
      <c r="G326">
        <v>4.6467608125095188</v>
      </c>
    </row>
    <row r="327" spans="1:7" x14ac:dyDescent="0.3">
      <c r="A327" s="83">
        <v>43823.708333333336</v>
      </c>
      <c r="B327" s="109">
        <v>1.4793872833251953E-4</v>
      </c>
      <c r="C327" s="109">
        <v>4.7598182656253805</v>
      </c>
      <c r="E327" s="83">
        <v>43823.708333333336</v>
      </c>
      <c r="F327">
        <v>1.4793872833251953E-4</v>
      </c>
      <c r="G327">
        <v>4.7598182656253805</v>
      </c>
    </row>
    <row r="328" spans="1:7" x14ac:dyDescent="0.3">
      <c r="A328" s="83">
        <v>43823.729166666664</v>
      </c>
      <c r="B328" s="109">
        <v>0</v>
      </c>
      <c r="C328" s="109">
        <v>4.8692180448723956</v>
      </c>
      <c r="E328" s="83">
        <v>43823.729166666664</v>
      </c>
      <c r="F328">
        <v>0</v>
      </c>
      <c r="G328">
        <v>4.8692180448723956</v>
      </c>
    </row>
    <row r="329" spans="1:7" x14ac:dyDescent="0.3">
      <c r="A329" s="83">
        <v>43823.75</v>
      </c>
      <c r="B329" s="109">
        <v>1.2961626052856445E-3</v>
      </c>
      <c r="C329" s="109">
        <v>4.6883418182605761</v>
      </c>
      <c r="E329" s="83">
        <v>43823.75</v>
      </c>
      <c r="F329">
        <v>1.2961626052856445E-3</v>
      </c>
      <c r="G329">
        <v>4.6883418182605761</v>
      </c>
    </row>
    <row r="330" spans="1:7" x14ac:dyDescent="0.3">
      <c r="A330" s="83">
        <v>43823.770833333336</v>
      </c>
      <c r="B330" s="109">
        <v>0</v>
      </c>
      <c r="C330" s="109">
        <v>4.6770100583685315</v>
      </c>
      <c r="E330" s="83">
        <v>43823.770833333336</v>
      </c>
      <c r="F330">
        <v>0</v>
      </c>
      <c r="G330">
        <v>4.6770100583685315</v>
      </c>
    </row>
    <row r="331" spans="1:7" x14ac:dyDescent="0.3">
      <c r="A331" s="83">
        <v>43823.791666666664</v>
      </c>
      <c r="B331" s="109">
        <v>0</v>
      </c>
      <c r="C331" s="109">
        <v>4.3130424952326463</v>
      </c>
      <c r="E331" s="83">
        <v>43823.791666666664</v>
      </c>
      <c r="F331">
        <v>0</v>
      </c>
      <c r="G331">
        <v>4.3130424952326463</v>
      </c>
    </row>
    <row r="332" spans="1:7" x14ac:dyDescent="0.3">
      <c r="A332" s="83">
        <v>43823.8125</v>
      </c>
      <c r="B332" s="109">
        <v>0</v>
      </c>
      <c r="C332" s="109">
        <v>4.2374252214024404</v>
      </c>
      <c r="E332" s="83">
        <v>43823.8125</v>
      </c>
      <c r="F332">
        <v>0</v>
      </c>
      <c r="G332">
        <v>4.2374252214024404</v>
      </c>
    </row>
    <row r="333" spans="1:7" x14ac:dyDescent="0.3">
      <c r="A333" s="83">
        <v>43823.833333333336</v>
      </c>
      <c r="B333" s="109">
        <v>0</v>
      </c>
      <c r="C333" s="109">
        <v>3.9431931993481752</v>
      </c>
      <c r="E333" s="83">
        <v>43823.833333333336</v>
      </c>
      <c r="F333">
        <v>0</v>
      </c>
      <c r="G333">
        <v>3.9431931993481752</v>
      </c>
    </row>
    <row r="334" spans="1:7" x14ac:dyDescent="0.3">
      <c r="A334" s="83">
        <v>43823.854166666664</v>
      </c>
      <c r="B334" s="109">
        <v>0</v>
      </c>
      <c r="C334" s="109">
        <v>3.8208322247706294</v>
      </c>
      <c r="E334" s="83">
        <v>43823.854166666664</v>
      </c>
      <c r="F334">
        <v>0</v>
      </c>
      <c r="G334">
        <v>3.8208322247706294</v>
      </c>
    </row>
    <row r="335" spans="1:7" x14ac:dyDescent="0.3">
      <c r="A335" s="83">
        <v>43823.875</v>
      </c>
      <c r="B335" s="109">
        <v>0</v>
      </c>
      <c r="C335" s="109">
        <v>3.5813532899783267</v>
      </c>
      <c r="E335" s="83">
        <v>43823.875</v>
      </c>
      <c r="F335">
        <v>0</v>
      </c>
      <c r="G335">
        <v>3.5813532899783267</v>
      </c>
    </row>
    <row r="336" spans="1:7" x14ac:dyDescent="0.3">
      <c r="A336" s="83">
        <v>43823.895833333336</v>
      </c>
      <c r="B336" s="109">
        <v>0</v>
      </c>
      <c r="C336" s="109">
        <v>3.3940945964984355</v>
      </c>
      <c r="E336" s="83">
        <v>43823.895833333336</v>
      </c>
      <c r="F336">
        <v>0</v>
      </c>
      <c r="G336">
        <v>3.3940945964984355</v>
      </c>
    </row>
    <row r="337" spans="1:7" x14ac:dyDescent="0.3">
      <c r="A337" s="83">
        <v>43823.916666666664</v>
      </c>
      <c r="B337" s="109">
        <v>0</v>
      </c>
      <c r="C337" s="109">
        <v>3.0656803863255409</v>
      </c>
      <c r="E337" s="83">
        <v>43823.916666666664</v>
      </c>
      <c r="F337">
        <v>0</v>
      </c>
      <c r="G337">
        <v>3.0656803863255409</v>
      </c>
    </row>
    <row r="338" spans="1:7" x14ac:dyDescent="0.3">
      <c r="A338" s="83">
        <v>43823.9375</v>
      </c>
      <c r="B338" s="109">
        <v>0</v>
      </c>
      <c r="C338" s="109">
        <v>2.8177514425754615</v>
      </c>
      <c r="E338" s="83">
        <v>43823.9375</v>
      </c>
      <c r="F338">
        <v>0</v>
      </c>
      <c r="G338">
        <v>2.8177514425754615</v>
      </c>
    </row>
    <row r="339" spans="1:7" x14ac:dyDescent="0.3">
      <c r="A339" s="83">
        <v>43823.958333333336</v>
      </c>
      <c r="B339" s="109">
        <v>0</v>
      </c>
      <c r="C339" s="109">
        <v>2.5352566626781941</v>
      </c>
      <c r="E339" s="83">
        <v>43823.958333333336</v>
      </c>
      <c r="F339">
        <v>0</v>
      </c>
      <c r="G339">
        <v>2.5352566626781941</v>
      </c>
    </row>
    <row r="340" spans="1:7" x14ac:dyDescent="0.3">
      <c r="A340" s="83">
        <v>43823.979166666664</v>
      </c>
      <c r="B340" s="109">
        <v>0</v>
      </c>
      <c r="C340" s="109">
        <v>2.433559913680035</v>
      </c>
      <c r="E340" s="83">
        <v>43823.979166666664</v>
      </c>
      <c r="F340">
        <v>0</v>
      </c>
      <c r="G340">
        <v>2.433559913680035</v>
      </c>
    </row>
    <row r="341" spans="1:7" x14ac:dyDescent="0.3">
      <c r="A341" t="s">
        <v>78</v>
      </c>
      <c r="B341" s="109"/>
      <c r="C341" s="109"/>
      <c r="E341" t="s">
        <v>78</v>
      </c>
    </row>
    <row r="342" spans="1:7" x14ac:dyDescent="0.3">
      <c r="A342" t="s">
        <v>79</v>
      </c>
      <c r="B342" s="109">
        <v>1.0273047685623169</v>
      </c>
      <c r="C342" s="109">
        <v>5.1117410328739048</v>
      </c>
      <c r="E342" t="s">
        <v>79</v>
      </c>
      <c r="F342">
        <v>1.0273047685623169</v>
      </c>
      <c r="G342">
        <v>5.1117410328739048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388C-C431-4F93-9EDA-90788D9094E6}">
  <dimension ref="A1:L673"/>
  <sheetViews>
    <sheetView workbookViewId="0">
      <selection sqref="A1:G1048576"/>
    </sheetView>
  </sheetViews>
  <sheetFormatPr defaultRowHeight="14.4" x14ac:dyDescent="0.3"/>
  <cols>
    <col min="1" max="1" width="4.6640625" bestFit="1" customWidth="1"/>
    <col min="2" max="2" width="15.109375" bestFit="1" customWidth="1"/>
    <col min="3" max="3" width="20.109375" bestFit="1" customWidth="1"/>
    <col min="4" max="4" width="12" bestFit="1" customWidth="1"/>
    <col min="5" max="5" width="11" bestFit="1" customWidth="1"/>
    <col min="6" max="6" width="6.33203125" bestFit="1" customWidth="1"/>
    <col min="7" max="7" width="7.44140625" bestFit="1" customWidth="1"/>
    <col min="8" max="8" width="15.109375" hidden="1" customWidth="1"/>
    <col min="9" max="9" width="22.109375" hidden="1" customWidth="1"/>
    <col min="10" max="10" width="26.88671875" hidden="1" customWidth="1"/>
    <col min="11" max="11" width="33.6640625" hidden="1" customWidth="1"/>
    <col min="12" max="12" width="34.44140625" hidden="1" customWidth="1"/>
  </cols>
  <sheetData>
    <row r="1" spans="1:12" x14ac:dyDescent="0.3">
      <c r="A1" t="s">
        <v>59</v>
      </c>
      <c r="B1" t="s">
        <v>0</v>
      </c>
      <c r="C1" t="s">
        <v>60</v>
      </c>
      <c r="D1" t="s">
        <v>61</v>
      </c>
      <c r="E1" t="s">
        <v>62</v>
      </c>
      <c r="F1" t="s">
        <v>63</v>
      </c>
      <c r="G1" t="s">
        <v>43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 x14ac:dyDescent="0.3">
      <c r="A2">
        <v>1281</v>
      </c>
      <c r="B2" s="83">
        <v>43817</v>
      </c>
      <c r="C2">
        <v>2.5737728692916222</v>
      </c>
      <c r="D2">
        <v>0</v>
      </c>
      <c r="E2" s="109" t="s">
        <v>69</v>
      </c>
      <c r="F2">
        <v>3</v>
      </c>
      <c r="G2">
        <v>1</v>
      </c>
      <c r="H2" s="83">
        <v>44261.905976388887</v>
      </c>
      <c r="I2" s="109" t="s">
        <v>70</v>
      </c>
      <c r="J2" s="109" t="s">
        <v>71</v>
      </c>
      <c r="K2" s="109" t="s">
        <v>72</v>
      </c>
      <c r="L2" s="109" t="s">
        <v>73</v>
      </c>
    </row>
    <row r="3" spans="1:12" x14ac:dyDescent="0.3">
      <c r="A3">
        <v>1617</v>
      </c>
      <c r="B3" s="83">
        <v>43817</v>
      </c>
      <c r="C3">
        <v>2.6481966414870541</v>
      </c>
      <c r="D3">
        <v>0</v>
      </c>
      <c r="E3" s="109" t="s">
        <v>69</v>
      </c>
      <c r="F3">
        <v>3</v>
      </c>
      <c r="G3">
        <v>2</v>
      </c>
      <c r="H3" s="83">
        <v>44261.91030614583</v>
      </c>
      <c r="I3" s="109" t="s">
        <v>74</v>
      </c>
      <c r="J3" s="109" t="s">
        <v>75</v>
      </c>
      <c r="K3" s="109" t="s">
        <v>76</v>
      </c>
      <c r="L3" s="109" t="s">
        <v>77</v>
      </c>
    </row>
    <row r="4" spans="1:12" x14ac:dyDescent="0.3">
      <c r="A4">
        <v>1508</v>
      </c>
      <c r="B4" s="83">
        <v>43817.020833333336</v>
      </c>
      <c r="C4">
        <v>2.5186946638501411</v>
      </c>
      <c r="D4">
        <v>0</v>
      </c>
      <c r="E4" s="109" t="s">
        <v>69</v>
      </c>
      <c r="F4">
        <v>3</v>
      </c>
      <c r="G4">
        <v>1</v>
      </c>
      <c r="H4" s="83">
        <v>44261.905976388887</v>
      </c>
      <c r="I4" s="109" t="s">
        <v>70</v>
      </c>
      <c r="J4" s="109" t="s">
        <v>71</v>
      </c>
      <c r="K4" s="109" t="s">
        <v>72</v>
      </c>
      <c r="L4" s="109" t="s">
        <v>73</v>
      </c>
    </row>
    <row r="5" spans="1:12" x14ac:dyDescent="0.3">
      <c r="A5">
        <v>1844</v>
      </c>
      <c r="B5" s="83">
        <v>43817.020833333336</v>
      </c>
      <c r="C5">
        <v>2.5906078899141116</v>
      </c>
      <c r="D5">
        <v>0</v>
      </c>
      <c r="E5" s="109" t="s">
        <v>69</v>
      </c>
      <c r="F5">
        <v>3</v>
      </c>
      <c r="G5">
        <v>2</v>
      </c>
      <c r="H5" s="83">
        <v>44261.91030614583</v>
      </c>
      <c r="I5" s="109" t="s">
        <v>74</v>
      </c>
      <c r="J5" s="109" t="s">
        <v>75</v>
      </c>
      <c r="K5" s="109" t="s">
        <v>76</v>
      </c>
      <c r="L5" s="109" t="s">
        <v>77</v>
      </c>
    </row>
    <row r="6" spans="1:12" x14ac:dyDescent="0.3">
      <c r="A6">
        <v>1507</v>
      </c>
      <c r="B6" s="83">
        <v>43817.041666666664</v>
      </c>
      <c r="C6">
        <v>2.3477020066727645</v>
      </c>
      <c r="D6">
        <v>0</v>
      </c>
      <c r="E6" s="109" t="s">
        <v>69</v>
      </c>
      <c r="F6">
        <v>3</v>
      </c>
      <c r="G6">
        <v>1</v>
      </c>
      <c r="H6" s="83">
        <v>44261.905976388887</v>
      </c>
      <c r="I6" s="109" t="s">
        <v>70</v>
      </c>
      <c r="J6" s="109" t="s">
        <v>71</v>
      </c>
      <c r="K6" s="109" t="s">
        <v>72</v>
      </c>
      <c r="L6" s="109" t="s">
        <v>73</v>
      </c>
    </row>
    <row r="7" spans="1:12" x14ac:dyDescent="0.3">
      <c r="A7">
        <v>1843</v>
      </c>
      <c r="B7" s="83">
        <v>43817.041666666664</v>
      </c>
      <c r="C7">
        <v>2.3787189448074555</v>
      </c>
      <c r="D7">
        <v>0</v>
      </c>
      <c r="E7" s="109" t="s">
        <v>69</v>
      </c>
      <c r="F7">
        <v>3</v>
      </c>
      <c r="G7">
        <v>2</v>
      </c>
      <c r="H7" s="83">
        <v>44261.91030614583</v>
      </c>
      <c r="I7" s="109" t="s">
        <v>74</v>
      </c>
      <c r="J7" s="109" t="s">
        <v>75</v>
      </c>
      <c r="K7" s="109" t="s">
        <v>76</v>
      </c>
      <c r="L7" s="109" t="s">
        <v>77</v>
      </c>
    </row>
    <row r="8" spans="1:12" x14ac:dyDescent="0.3">
      <c r="A8">
        <v>1506</v>
      </c>
      <c r="B8" s="83">
        <v>43817.0625</v>
      </c>
      <c r="C8">
        <v>2.2720513609079198</v>
      </c>
      <c r="D8">
        <v>0</v>
      </c>
      <c r="E8" s="109" t="s">
        <v>69</v>
      </c>
      <c r="F8">
        <v>3</v>
      </c>
      <c r="G8">
        <v>1</v>
      </c>
      <c r="H8" s="83">
        <v>44261.905976388887</v>
      </c>
      <c r="I8" s="109" t="s">
        <v>70</v>
      </c>
      <c r="J8" s="109" t="s">
        <v>71</v>
      </c>
      <c r="K8" s="109" t="s">
        <v>72</v>
      </c>
      <c r="L8" s="109" t="s">
        <v>73</v>
      </c>
    </row>
    <row r="9" spans="1:12" x14ac:dyDescent="0.3">
      <c r="A9">
        <v>1842</v>
      </c>
      <c r="B9" s="83">
        <v>43817.0625</v>
      </c>
      <c r="C9">
        <v>2.3305070120502882</v>
      </c>
      <c r="D9">
        <v>0</v>
      </c>
      <c r="E9" s="109" t="s">
        <v>69</v>
      </c>
      <c r="F9">
        <v>3</v>
      </c>
      <c r="G9">
        <v>2</v>
      </c>
      <c r="H9" s="83">
        <v>44261.91030614583</v>
      </c>
      <c r="I9" s="109" t="s">
        <v>74</v>
      </c>
      <c r="J9" s="109" t="s">
        <v>75</v>
      </c>
      <c r="K9" s="109" t="s">
        <v>76</v>
      </c>
      <c r="L9" s="109" t="s">
        <v>77</v>
      </c>
    </row>
    <row r="10" spans="1:12" x14ac:dyDescent="0.3">
      <c r="A10">
        <v>1505</v>
      </c>
      <c r="B10" s="83">
        <v>43817.083333333336</v>
      </c>
      <c r="C10">
        <v>2.2273947625388639</v>
      </c>
      <c r="D10">
        <v>0</v>
      </c>
      <c r="E10" s="109" t="s">
        <v>69</v>
      </c>
      <c r="F10">
        <v>3</v>
      </c>
      <c r="G10">
        <v>1</v>
      </c>
      <c r="H10" s="83">
        <v>44261.905976388887</v>
      </c>
      <c r="I10" s="109" t="s">
        <v>70</v>
      </c>
      <c r="J10" s="109" t="s">
        <v>71</v>
      </c>
      <c r="K10" s="109" t="s">
        <v>72</v>
      </c>
      <c r="L10" s="109" t="s">
        <v>73</v>
      </c>
    </row>
    <row r="11" spans="1:12" x14ac:dyDescent="0.3">
      <c r="A11">
        <v>1841</v>
      </c>
      <c r="B11" s="83">
        <v>43817.083333333336</v>
      </c>
      <c r="C11">
        <v>2.2442406761166054</v>
      </c>
      <c r="D11">
        <v>0</v>
      </c>
      <c r="E11" s="109" t="s">
        <v>69</v>
      </c>
      <c r="F11">
        <v>3</v>
      </c>
      <c r="G11">
        <v>2</v>
      </c>
      <c r="H11" s="83">
        <v>44261.91030614583</v>
      </c>
      <c r="I11" s="109" t="s">
        <v>74</v>
      </c>
      <c r="J11" s="109" t="s">
        <v>75</v>
      </c>
      <c r="K11" s="109" t="s">
        <v>76</v>
      </c>
      <c r="L11" s="109" t="s">
        <v>77</v>
      </c>
    </row>
    <row r="12" spans="1:12" x14ac:dyDescent="0.3">
      <c r="A12">
        <v>1504</v>
      </c>
      <c r="B12" s="83">
        <v>43817.104166666664</v>
      </c>
      <c r="C12">
        <v>2.1798549897240225</v>
      </c>
      <c r="D12">
        <v>0</v>
      </c>
      <c r="E12" s="109" t="s">
        <v>69</v>
      </c>
      <c r="F12">
        <v>3</v>
      </c>
      <c r="G12">
        <v>1</v>
      </c>
      <c r="H12" s="83">
        <v>44261.905976388887</v>
      </c>
      <c r="I12" s="109" t="s">
        <v>70</v>
      </c>
      <c r="J12" s="109" t="s">
        <v>71</v>
      </c>
      <c r="K12" s="109" t="s">
        <v>72</v>
      </c>
      <c r="L12" s="109" t="s">
        <v>73</v>
      </c>
    </row>
    <row r="13" spans="1:12" x14ac:dyDescent="0.3">
      <c r="A13">
        <v>1840</v>
      </c>
      <c r="B13" s="83">
        <v>43817.104166666664</v>
      </c>
      <c r="C13">
        <v>2.2293187541260795</v>
      </c>
      <c r="D13">
        <v>0</v>
      </c>
      <c r="E13" s="109" t="s">
        <v>69</v>
      </c>
      <c r="F13">
        <v>3</v>
      </c>
      <c r="G13">
        <v>2</v>
      </c>
      <c r="H13" s="83">
        <v>44261.91030614583</v>
      </c>
      <c r="I13" s="109" t="s">
        <v>74</v>
      </c>
      <c r="J13" s="109" t="s">
        <v>75</v>
      </c>
      <c r="K13" s="109" t="s">
        <v>76</v>
      </c>
      <c r="L13" s="109" t="s">
        <v>77</v>
      </c>
    </row>
    <row r="14" spans="1:12" x14ac:dyDescent="0.3">
      <c r="A14">
        <v>1503</v>
      </c>
      <c r="B14" s="83">
        <v>43817.125</v>
      </c>
      <c r="C14">
        <v>2.0742138525429437</v>
      </c>
      <c r="D14">
        <v>0</v>
      </c>
      <c r="E14" s="109" t="s">
        <v>69</v>
      </c>
      <c r="F14">
        <v>3</v>
      </c>
      <c r="G14">
        <v>1</v>
      </c>
      <c r="H14" s="83">
        <v>44261.905976388887</v>
      </c>
      <c r="I14" s="109" t="s">
        <v>70</v>
      </c>
      <c r="J14" s="109" t="s">
        <v>71</v>
      </c>
      <c r="K14" s="109" t="s">
        <v>72</v>
      </c>
      <c r="L14" s="109" t="s">
        <v>73</v>
      </c>
    </row>
    <row r="15" spans="1:12" x14ac:dyDescent="0.3">
      <c r="A15">
        <v>1839</v>
      </c>
      <c r="B15" s="83">
        <v>43817.125</v>
      </c>
      <c r="C15">
        <v>2.113849402768313</v>
      </c>
      <c r="D15">
        <v>0</v>
      </c>
      <c r="E15" s="109" t="s">
        <v>69</v>
      </c>
      <c r="F15">
        <v>3</v>
      </c>
      <c r="G15">
        <v>2</v>
      </c>
      <c r="H15" s="83">
        <v>44261.91030614583</v>
      </c>
      <c r="I15" s="109" t="s">
        <v>74</v>
      </c>
      <c r="J15" s="109" t="s">
        <v>75</v>
      </c>
      <c r="K15" s="109" t="s">
        <v>76</v>
      </c>
      <c r="L15" s="109" t="s">
        <v>77</v>
      </c>
    </row>
    <row r="16" spans="1:12" x14ac:dyDescent="0.3">
      <c r="A16">
        <v>1502</v>
      </c>
      <c r="B16" s="83">
        <v>43817.145833333336</v>
      </c>
      <c r="C16">
        <v>2.0373524539847661</v>
      </c>
      <c r="D16">
        <v>0</v>
      </c>
      <c r="E16" s="109" t="s">
        <v>69</v>
      </c>
      <c r="F16">
        <v>3</v>
      </c>
      <c r="G16">
        <v>1</v>
      </c>
      <c r="H16" s="83">
        <v>44261.905976388887</v>
      </c>
      <c r="I16" s="109" t="s">
        <v>70</v>
      </c>
      <c r="J16" s="109" t="s">
        <v>71</v>
      </c>
      <c r="K16" s="109" t="s">
        <v>72</v>
      </c>
      <c r="L16" s="109" t="s">
        <v>73</v>
      </c>
    </row>
    <row r="17" spans="1:12" x14ac:dyDescent="0.3">
      <c r="A17">
        <v>1838</v>
      </c>
      <c r="B17" s="83">
        <v>43817.145833333336</v>
      </c>
      <c r="C17">
        <v>2.0748653159382298</v>
      </c>
      <c r="D17">
        <v>0</v>
      </c>
      <c r="E17" s="109" t="s">
        <v>69</v>
      </c>
      <c r="F17">
        <v>3</v>
      </c>
      <c r="G17">
        <v>2</v>
      </c>
      <c r="H17" s="83">
        <v>44261.91030614583</v>
      </c>
      <c r="I17" s="109" t="s">
        <v>74</v>
      </c>
      <c r="J17" s="109" t="s">
        <v>75</v>
      </c>
      <c r="K17" s="109" t="s">
        <v>76</v>
      </c>
      <c r="L17" s="109" t="s">
        <v>77</v>
      </c>
    </row>
    <row r="18" spans="1:12" x14ac:dyDescent="0.3">
      <c r="A18">
        <v>1501</v>
      </c>
      <c r="B18" s="83">
        <v>43817.166666666664</v>
      </c>
      <c r="C18">
        <v>1.9676618301480424</v>
      </c>
      <c r="D18">
        <v>0</v>
      </c>
      <c r="E18" s="109" t="s">
        <v>69</v>
      </c>
      <c r="F18">
        <v>3</v>
      </c>
      <c r="G18">
        <v>1</v>
      </c>
      <c r="H18" s="83">
        <v>44261.905976388887</v>
      </c>
      <c r="I18" s="109" t="s">
        <v>70</v>
      </c>
      <c r="J18" s="109" t="s">
        <v>71</v>
      </c>
      <c r="K18" s="109" t="s">
        <v>72</v>
      </c>
      <c r="L18" s="109" t="s">
        <v>73</v>
      </c>
    </row>
    <row r="19" spans="1:12" x14ac:dyDescent="0.3">
      <c r="A19">
        <v>1837</v>
      </c>
      <c r="B19" s="83">
        <v>43817.166666666664</v>
      </c>
      <c r="C19">
        <v>2.0228103711982817</v>
      </c>
      <c r="D19">
        <v>0</v>
      </c>
      <c r="E19" s="109" t="s">
        <v>69</v>
      </c>
      <c r="F19">
        <v>3</v>
      </c>
      <c r="G19">
        <v>2</v>
      </c>
      <c r="H19" s="83">
        <v>44261.91030614583</v>
      </c>
      <c r="I19" s="109" t="s">
        <v>74</v>
      </c>
      <c r="J19" s="109" t="s">
        <v>75</v>
      </c>
      <c r="K19" s="109" t="s">
        <v>76</v>
      </c>
      <c r="L19" s="109" t="s">
        <v>77</v>
      </c>
    </row>
    <row r="20" spans="1:12" x14ac:dyDescent="0.3">
      <c r="A20">
        <v>1500</v>
      </c>
      <c r="B20" s="83">
        <v>43817.1875</v>
      </c>
      <c r="C20">
        <v>1.9496653594304898</v>
      </c>
      <c r="D20">
        <v>0</v>
      </c>
      <c r="E20" s="109" t="s">
        <v>69</v>
      </c>
      <c r="F20">
        <v>3</v>
      </c>
      <c r="G20">
        <v>1</v>
      </c>
      <c r="H20" s="83">
        <v>44261.905976388887</v>
      </c>
      <c r="I20" s="109" t="s">
        <v>70</v>
      </c>
      <c r="J20" s="109" t="s">
        <v>71</v>
      </c>
      <c r="K20" s="109" t="s">
        <v>72</v>
      </c>
      <c r="L20" s="109" t="s">
        <v>73</v>
      </c>
    </row>
    <row r="21" spans="1:12" x14ac:dyDescent="0.3">
      <c r="A21">
        <v>1836</v>
      </c>
      <c r="B21" s="83">
        <v>43817.1875</v>
      </c>
      <c r="C21">
        <v>1.9983407785017335</v>
      </c>
      <c r="D21">
        <v>0</v>
      </c>
      <c r="E21" s="109" t="s">
        <v>69</v>
      </c>
      <c r="F21">
        <v>3</v>
      </c>
      <c r="G21">
        <v>2</v>
      </c>
      <c r="H21" s="83">
        <v>44261.91030614583</v>
      </c>
      <c r="I21" s="109" t="s">
        <v>74</v>
      </c>
      <c r="J21" s="109" t="s">
        <v>75</v>
      </c>
      <c r="K21" s="109" t="s">
        <v>76</v>
      </c>
      <c r="L21" s="109" t="s">
        <v>77</v>
      </c>
    </row>
    <row r="22" spans="1:12" x14ac:dyDescent="0.3">
      <c r="A22">
        <v>1499</v>
      </c>
      <c r="B22" s="83">
        <v>43817.208333333336</v>
      </c>
      <c r="C22">
        <v>2.0727004591023377</v>
      </c>
      <c r="D22">
        <v>0</v>
      </c>
      <c r="E22" s="109" t="s">
        <v>69</v>
      </c>
      <c r="F22">
        <v>3</v>
      </c>
      <c r="G22">
        <v>1</v>
      </c>
      <c r="H22" s="83">
        <v>44261.905976388887</v>
      </c>
      <c r="I22" s="109" t="s">
        <v>70</v>
      </c>
      <c r="J22" s="109" t="s">
        <v>71</v>
      </c>
      <c r="K22" s="109" t="s">
        <v>72</v>
      </c>
      <c r="L22" s="109" t="s">
        <v>73</v>
      </c>
    </row>
    <row r="23" spans="1:12" x14ac:dyDescent="0.3">
      <c r="A23">
        <v>1835</v>
      </c>
      <c r="B23" s="83">
        <v>43817.208333333336</v>
      </c>
      <c r="C23">
        <v>2.0851903581324862</v>
      </c>
      <c r="D23">
        <v>0</v>
      </c>
      <c r="E23" s="109" t="s">
        <v>69</v>
      </c>
      <c r="F23">
        <v>3</v>
      </c>
      <c r="G23">
        <v>2</v>
      </c>
      <c r="H23" s="83">
        <v>44261.91030614583</v>
      </c>
      <c r="I23" s="109" t="s">
        <v>74</v>
      </c>
      <c r="J23" s="109" t="s">
        <v>75</v>
      </c>
      <c r="K23" s="109" t="s">
        <v>76</v>
      </c>
      <c r="L23" s="109" t="s">
        <v>77</v>
      </c>
    </row>
    <row r="24" spans="1:12" x14ac:dyDescent="0.3">
      <c r="A24">
        <v>1498</v>
      </c>
      <c r="B24" s="83">
        <v>43817.229166666664</v>
      </c>
      <c r="C24">
        <v>2.1964702809315062</v>
      </c>
      <c r="D24">
        <v>0</v>
      </c>
      <c r="E24" s="109" t="s">
        <v>69</v>
      </c>
      <c r="F24">
        <v>3</v>
      </c>
      <c r="G24">
        <v>1</v>
      </c>
      <c r="H24" s="83">
        <v>44261.905976388887</v>
      </c>
      <c r="I24" s="109" t="s">
        <v>70</v>
      </c>
      <c r="J24" s="109" t="s">
        <v>71</v>
      </c>
      <c r="K24" s="109" t="s">
        <v>72</v>
      </c>
      <c r="L24" s="109" t="s">
        <v>73</v>
      </c>
    </row>
    <row r="25" spans="1:12" x14ac:dyDescent="0.3">
      <c r="A25">
        <v>1834</v>
      </c>
      <c r="B25" s="83">
        <v>43817.229166666664</v>
      </c>
      <c r="C25">
        <v>2.2067708051104025</v>
      </c>
      <c r="D25">
        <v>0</v>
      </c>
      <c r="E25" s="109" t="s">
        <v>69</v>
      </c>
      <c r="F25">
        <v>3</v>
      </c>
      <c r="G25">
        <v>2</v>
      </c>
      <c r="H25" s="83">
        <v>44261.91030614583</v>
      </c>
      <c r="I25" s="109" t="s">
        <v>74</v>
      </c>
      <c r="J25" s="109" t="s">
        <v>75</v>
      </c>
      <c r="K25" s="109" t="s">
        <v>76</v>
      </c>
      <c r="L25" s="109" t="s">
        <v>77</v>
      </c>
    </row>
    <row r="26" spans="1:12" x14ac:dyDescent="0.3">
      <c r="A26">
        <v>1497</v>
      </c>
      <c r="B26" s="83">
        <v>43817.25</v>
      </c>
      <c r="C26">
        <v>2.6983814838796829</v>
      </c>
      <c r="D26">
        <v>0</v>
      </c>
      <c r="E26" s="109" t="s">
        <v>69</v>
      </c>
      <c r="F26">
        <v>3</v>
      </c>
      <c r="G26">
        <v>1</v>
      </c>
      <c r="H26" s="83">
        <v>44261.905976388887</v>
      </c>
      <c r="I26" s="109" t="s">
        <v>70</v>
      </c>
      <c r="J26" s="109" t="s">
        <v>71</v>
      </c>
      <c r="K26" s="109" t="s">
        <v>72</v>
      </c>
      <c r="L26" s="109" t="s">
        <v>73</v>
      </c>
    </row>
    <row r="27" spans="1:12" x14ac:dyDescent="0.3">
      <c r="A27">
        <v>1833</v>
      </c>
      <c r="B27" s="83">
        <v>43817.25</v>
      </c>
      <c r="C27">
        <v>2.7314622301088334</v>
      </c>
      <c r="D27">
        <v>1.3408064842224121E-4</v>
      </c>
      <c r="E27" s="109" t="s">
        <v>69</v>
      </c>
      <c r="F27">
        <v>3</v>
      </c>
      <c r="G27">
        <v>2</v>
      </c>
      <c r="H27" s="83">
        <v>44261.91030614583</v>
      </c>
      <c r="I27" s="109" t="s">
        <v>74</v>
      </c>
      <c r="J27" s="109" t="s">
        <v>75</v>
      </c>
      <c r="K27" s="109" t="s">
        <v>76</v>
      </c>
      <c r="L27" s="109" t="s">
        <v>77</v>
      </c>
    </row>
    <row r="28" spans="1:12" x14ac:dyDescent="0.3">
      <c r="A28">
        <v>1496</v>
      </c>
      <c r="B28" s="83">
        <v>43817.270833333336</v>
      </c>
      <c r="C28">
        <v>3.101631833838645</v>
      </c>
      <c r="D28">
        <v>0</v>
      </c>
      <c r="E28" s="109" t="s">
        <v>69</v>
      </c>
      <c r="F28">
        <v>3</v>
      </c>
      <c r="G28">
        <v>1</v>
      </c>
      <c r="H28" s="83">
        <v>44261.905976388887</v>
      </c>
      <c r="I28" s="109" t="s">
        <v>70</v>
      </c>
      <c r="J28" s="109" t="s">
        <v>71</v>
      </c>
      <c r="K28" s="109" t="s">
        <v>72</v>
      </c>
      <c r="L28" s="109" t="s">
        <v>73</v>
      </c>
    </row>
    <row r="29" spans="1:12" x14ac:dyDescent="0.3">
      <c r="A29">
        <v>1832</v>
      </c>
      <c r="B29" s="83">
        <v>43817.270833333336</v>
      </c>
      <c r="C29">
        <v>3.1136636982736499</v>
      </c>
      <c r="D29">
        <v>2.8640031814575195E-5</v>
      </c>
      <c r="E29" s="109" t="s">
        <v>69</v>
      </c>
      <c r="F29">
        <v>3</v>
      </c>
      <c r="G29">
        <v>2</v>
      </c>
      <c r="H29" s="83">
        <v>44261.91030614583</v>
      </c>
      <c r="I29" s="109" t="s">
        <v>74</v>
      </c>
      <c r="J29" s="109" t="s">
        <v>75</v>
      </c>
      <c r="K29" s="109" t="s">
        <v>76</v>
      </c>
      <c r="L29" s="109" t="s">
        <v>77</v>
      </c>
    </row>
    <row r="30" spans="1:12" x14ac:dyDescent="0.3">
      <c r="A30">
        <v>1495</v>
      </c>
      <c r="B30" s="83">
        <v>43817.291666666664</v>
      </c>
      <c r="C30">
        <v>3.4829769866481217</v>
      </c>
      <c r="D30">
        <v>0</v>
      </c>
      <c r="E30" s="109" t="s">
        <v>69</v>
      </c>
      <c r="F30">
        <v>3</v>
      </c>
      <c r="G30">
        <v>1</v>
      </c>
      <c r="H30" s="83">
        <v>44261.905976388887</v>
      </c>
      <c r="I30" s="109" t="s">
        <v>70</v>
      </c>
      <c r="J30" s="109" t="s">
        <v>71</v>
      </c>
      <c r="K30" s="109" t="s">
        <v>72</v>
      </c>
      <c r="L30" s="109" t="s">
        <v>73</v>
      </c>
    </row>
    <row r="31" spans="1:12" x14ac:dyDescent="0.3">
      <c r="A31">
        <v>1831</v>
      </c>
      <c r="B31" s="83">
        <v>43817.291666666664</v>
      </c>
      <c r="C31">
        <v>3.5089635834896375</v>
      </c>
      <c r="D31">
        <v>0</v>
      </c>
      <c r="E31" s="109" t="s">
        <v>69</v>
      </c>
      <c r="F31">
        <v>3</v>
      </c>
      <c r="G31">
        <v>2</v>
      </c>
      <c r="H31" s="83">
        <v>44261.91030614583</v>
      </c>
      <c r="I31" s="109" t="s">
        <v>74</v>
      </c>
      <c r="J31" s="109" t="s">
        <v>75</v>
      </c>
      <c r="K31" s="109" t="s">
        <v>76</v>
      </c>
      <c r="L31" s="109" t="s">
        <v>77</v>
      </c>
    </row>
    <row r="32" spans="1:12" x14ac:dyDescent="0.3">
      <c r="A32">
        <v>1494</v>
      </c>
      <c r="B32" s="83">
        <v>43817.3125</v>
      </c>
      <c r="C32">
        <v>3.7590679145326087</v>
      </c>
      <c r="D32">
        <v>0</v>
      </c>
      <c r="E32" s="109" t="s">
        <v>69</v>
      </c>
      <c r="F32">
        <v>3</v>
      </c>
      <c r="G32">
        <v>1</v>
      </c>
      <c r="H32" s="83">
        <v>44261.905976388887</v>
      </c>
      <c r="I32" s="109" t="s">
        <v>70</v>
      </c>
      <c r="J32" s="109" t="s">
        <v>71</v>
      </c>
      <c r="K32" s="109" t="s">
        <v>72</v>
      </c>
      <c r="L32" s="109" t="s">
        <v>73</v>
      </c>
    </row>
    <row r="33" spans="1:12" x14ac:dyDescent="0.3">
      <c r="A33">
        <v>1830</v>
      </c>
      <c r="B33" s="83">
        <v>43817.3125</v>
      </c>
      <c r="C33">
        <v>3.8004958844148979</v>
      </c>
      <c r="D33">
        <v>3.7879347801208496E-3</v>
      </c>
      <c r="E33" s="109" t="s">
        <v>69</v>
      </c>
      <c r="F33">
        <v>3</v>
      </c>
      <c r="G33">
        <v>2</v>
      </c>
      <c r="H33" s="83">
        <v>44261.91030614583</v>
      </c>
      <c r="I33" s="109" t="s">
        <v>74</v>
      </c>
      <c r="J33" s="109" t="s">
        <v>75</v>
      </c>
      <c r="K33" s="109" t="s">
        <v>76</v>
      </c>
      <c r="L33" s="109" t="s">
        <v>77</v>
      </c>
    </row>
    <row r="34" spans="1:12" x14ac:dyDescent="0.3">
      <c r="A34">
        <v>1493</v>
      </c>
      <c r="B34" s="83">
        <v>43817.333333333336</v>
      </c>
      <c r="C34">
        <v>3.7987567814875223</v>
      </c>
      <c r="D34">
        <v>0</v>
      </c>
      <c r="E34" s="109" t="s">
        <v>69</v>
      </c>
      <c r="F34">
        <v>3</v>
      </c>
      <c r="G34">
        <v>1</v>
      </c>
      <c r="H34" s="83">
        <v>44261.905976388887</v>
      </c>
      <c r="I34" s="109" t="s">
        <v>70</v>
      </c>
      <c r="J34" s="109" t="s">
        <v>71</v>
      </c>
      <c r="K34" s="109" t="s">
        <v>72</v>
      </c>
      <c r="L34" s="109" t="s">
        <v>73</v>
      </c>
    </row>
    <row r="35" spans="1:12" x14ac:dyDescent="0.3">
      <c r="A35">
        <v>1829</v>
      </c>
      <c r="B35" s="83">
        <v>43817.333333333336</v>
      </c>
      <c r="C35">
        <v>3.902519606306289</v>
      </c>
      <c r="D35">
        <v>6.0426592826843262E-3</v>
      </c>
      <c r="E35" s="109" t="s">
        <v>69</v>
      </c>
      <c r="F35">
        <v>3</v>
      </c>
      <c r="G35">
        <v>2</v>
      </c>
      <c r="H35" s="83">
        <v>44261.91030614583</v>
      </c>
      <c r="I35" s="109" t="s">
        <v>74</v>
      </c>
      <c r="J35" s="109" t="s">
        <v>75</v>
      </c>
      <c r="K35" s="109" t="s">
        <v>76</v>
      </c>
      <c r="L35" s="109" t="s">
        <v>77</v>
      </c>
    </row>
    <row r="36" spans="1:12" x14ac:dyDescent="0.3">
      <c r="A36">
        <v>1492</v>
      </c>
      <c r="B36" s="83">
        <v>43817.354166666664</v>
      </c>
      <c r="C36">
        <v>3.8153472860085755</v>
      </c>
      <c r="D36">
        <v>1.0803914629770393E-2</v>
      </c>
      <c r="E36" s="109" t="s">
        <v>69</v>
      </c>
      <c r="F36">
        <v>3</v>
      </c>
      <c r="G36">
        <v>1</v>
      </c>
      <c r="H36" s="83">
        <v>44261.905976388887</v>
      </c>
      <c r="I36" s="109" t="s">
        <v>70</v>
      </c>
      <c r="J36" s="109" t="s">
        <v>71</v>
      </c>
      <c r="K36" s="109" t="s">
        <v>72</v>
      </c>
      <c r="L36" s="109" t="s">
        <v>73</v>
      </c>
    </row>
    <row r="37" spans="1:12" x14ac:dyDescent="0.3">
      <c r="A37">
        <v>1828</v>
      </c>
      <c r="B37" s="83">
        <v>43817.354166666664</v>
      </c>
      <c r="C37">
        <v>3.8875484774170084</v>
      </c>
      <c r="D37">
        <v>5.0760656595230103E-2</v>
      </c>
      <c r="E37" s="109" t="s">
        <v>69</v>
      </c>
      <c r="F37">
        <v>3</v>
      </c>
      <c r="G37">
        <v>2</v>
      </c>
      <c r="H37" s="83">
        <v>44261.91030614583</v>
      </c>
      <c r="I37" s="109" t="s">
        <v>74</v>
      </c>
      <c r="J37" s="109" t="s">
        <v>75</v>
      </c>
      <c r="K37" s="109" t="s">
        <v>76</v>
      </c>
      <c r="L37" s="109" t="s">
        <v>77</v>
      </c>
    </row>
    <row r="38" spans="1:12" x14ac:dyDescent="0.3">
      <c r="A38">
        <v>1509</v>
      </c>
      <c r="B38" s="83">
        <v>43817.375</v>
      </c>
      <c r="C38">
        <v>3.8393587656668831</v>
      </c>
      <c r="D38">
        <v>6.201356830150781E-2</v>
      </c>
      <c r="E38" s="109" t="s">
        <v>69</v>
      </c>
      <c r="F38">
        <v>3</v>
      </c>
      <c r="G38">
        <v>1</v>
      </c>
      <c r="H38" s="83">
        <v>44261.905976388887</v>
      </c>
      <c r="I38" s="109" t="s">
        <v>70</v>
      </c>
      <c r="J38" s="109" t="s">
        <v>71</v>
      </c>
      <c r="K38" s="109" t="s">
        <v>72</v>
      </c>
      <c r="L38" s="109" t="s">
        <v>73</v>
      </c>
    </row>
    <row r="39" spans="1:12" x14ac:dyDescent="0.3">
      <c r="A39">
        <v>1845</v>
      </c>
      <c r="B39" s="83">
        <v>43817.375</v>
      </c>
      <c r="C39">
        <v>3.9625082879470086</v>
      </c>
      <c r="D39">
        <v>5.4352611303329468E-2</v>
      </c>
      <c r="E39" s="109" t="s">
        <v>69</v>
      </c>
      <c r="F39">
        <v>3</v>
      </c>
      <c r="G39">
        <v>2</v>
      </c>
      <c r="H39" s="83">
        <v>44261.91030614583</v>
      </c>
      <c r="I39" s="109" t="s">
        <v>74</v>
      </c>
      <c r="J39" s="109" t="s">
        <v>75</v>
      </c>
      <c r="K39" s="109" t="s">
        <v>76</v>
      </c>
      <c r="L39" s="109" t="s">
        <v>77</v>
      </c>
    </row>
    <row r="40" spans="1:12" x14ac:dyDescent="0.3">
      <c r="A40">
        <v>1511</v>
      </c>
      <c r="B40" s="83">
        <v>43817.395833333336</v>
      </c>
      <c r="C40">
        <v>3.8446135544809472</v>
      </c>
      <c r="D40">
        <v>7.8639927485193217E-2</v>
      </c>
      <c r="E40" s="109" t="s">
        <v>69</v>
      </c>
      <c r="F40">
        <v>3</v>
      </c>
      <c r="G40">
        <v>1</v>
      </c>
      <c r="H40" s="83">
        <v>44261.905976388887</v>
      </c>
      <c r="I40" s="109" t="s">
        <v>70</v>
      </c>
      <c r="J40" s="109" t="s">
        <v>71</v>
      </c>
      <c r="K40" s="109" t="s">
        <v>72</v>
      </c>
      <c r="L40" s="109" t="s">
        <v>73</v>
      </c>
    </row>
    <row r="41" spans="1:12" x14ac:dyDescent="0.3">
      <c r="A41">
        <v>1847</v>
      </c>
      <c r="B41" s="83">
        <v>43817.395833333336</v>
      </c>
      <c r="C41">
        <v>3.9578971400682623</v>
      </c>
      <c r="D41">
        <v>7.6231390237808228E-2</v>
      </c>
      <c r="E41" s="109" t="s">
        <v>69</v>
      </c>
      <c r="F41">
        <v>3</v>
      </c>
      <c r="G41">
        <v>2</v>
      </c>
      <c r="H41" s="83">
        <v>44261.91030614583</v>
      </c>
      <c r="I41" s="109" t="s">
        <v>74</v>
      </c>
      <c r="J41" s="109" t="s">
        <v>75</v>
      </c>
      <c r="K41" s="109" t="s">
        <v>76</v>
      </c>
      <c r="L41" s="109" t="s">
        <v>77</v>
      </c>
    </row>
    <row r="42" spans="1:12" x14ac:dyDescent="0.3">
      <c r="A42">
        <v>1530</v>
      </c>
      <c r="B42" s="83">
        <v>43817.416666666664</v>
      </c>
      <c r="C42">
        <v>3.8029726712649397</v>
      </c>
      <c r="D42">
        <v>0.1125196085496101</v>
      </c>
      <c r="E42" s="109" t="s">
        <v>69</v>
      </c>
      <c r="F42">
        <v>3</v>
      </c>
      <c r="G42">
        <v>1</v>
      </c>
      <c r="H42" s="83">
        <v>44261.905976388887</v>
      </c>
      <c r="I42" s="109" t="s">
        <v>70</v>
      </c>
      <c r="J42" s="109" t="s">
        <v>71</v>
      </c>
      <c r="K42" s="109" t="s">
        <v>72</v>
      </c>
      <c r="L42" s="109" t="s">
        <v>73</v>
      </c>
    </row>
    <row r="43" spans="1:12" x14ac:dyDescent="0.3">
      <c r="A43">
        <v>1866</v>
      </c>
      <c r="B43" s="83">
        <v>43817.416666666664</v>
      </c>
      <c r="C43">
        <v>3.9477679655336408</v>
      </c>
      <c r="D43">
        <v>0.16076546907424927</v>
      </c>
      <c r="E43" s="109" t="s">
        <v>69</v>
      </c>
      <c r="F43">
        <v>3</v>
      </c>
      <c r="G43">
        <v>2</v>
      </c>
      <c r="H43" s="83">
        <v>44261.91030614583</v>
      </c>
      <c r="I43" s="109" t="s">
        <v>74</v>
      </c>
      <c r="J43" s="109" t="s">
        <v>75</v>
      </c>
      <c r="K43" s="109" t="s">
        <v>76</v>
      </c>
      <c r="L43" s="109" t="s">
        <v>77</v>
      </c>
    </row>
    <row r="44" spans="1:12" x14ac:dyDescent="0.3">
      <c r="A44">
        <v>1512</v>
      </c>
      <c r="B44" s="83">
        <v>43817.4375</v>
      </c>
      <c r="C44">
        <v>3.7971259976468525</v>
      </c>
      <c r="D44">
        <v>0.12904956223795494</v>
      </c>
      <c r="E44" s="109" t="s">
        <v>69</v>
      </c>
      <c r="F44">
        <v>3</v>
      </c>
      <c r="G44">
        <v>1</v>
      </c>
      <c r="H44" s="83">
        <v>44261.905976388887</v>
      </c>
      <c r="I44" s="109" t="s">
        <v>70</v>
      </c>
      <c r="J44" s="109" t="s">
        <v>71</v>
      </c>
      <c r="K44" s="109" t="s">
        <v>72</v>
      </c>
      <c r="L44" s="109" t="s">
        <v>73</v>
      </c>
    </row>
    <row r="45" spans="1:12" x14ac:dyDescent="0.3">
      <c r="A45">
        <v>1848</v>
      </c>
      <c r="B45" s="83">
        <v>43817.4375</v>
      </c>
      <c r="C45">
        <v>3.919168462043328</v>
      </c>
      <c r="D45">
        <v>0.1666882336139679</v>
      </c>
      <c r="E45" s="109" t="s">
        <v>69</v>
      </c>
      <c r="F45">
        <v>3</v>
      </c>
      <c r="G45">
        <v>2</v>
      </c>
      <c r="H45" s="83">
        <v>44261.91030614583</v>
      </c>
      <c r="I45" s="109" t="s">
        <v>74</v>
      </c>
      <c r="J45" s="109" t="s">
        <v>75</v>
      </c>
      <c r="K45" s="109" t="s">
        <v>76</v>
      </c>
      <c r="L45" s="109" t="s">
        <v>77</v>
      </c>
    </row>
    <row r="46" spans="1:12" x14ac:dyDescent="0.3">
      <c r="A46">
        <v>1529</v>
      </c>
      <c r="B46" s="83">
        <v>43817.458333333336</v>
      </c>
      <c r="C46">
        <v>3.7812552146901388</v>
      </c>
      <c r="D46">
        <v>0.11556028701505569</v>
      </c>
      <c r="E46" s="109" t="s">
        <v>69</v>
      </c>
      <c r="F46">
        <v>3</v>
      </c>
      <c r="G46">
        <v>1</v>
      </c>
      <c r="H46" s="83">
        <v>44261.905976388887</v>
      </c>
      <c r="I46" s="109" t="s">
        <v>70</v>
      </c>
      <c r="J46" s="109" t="s">
        <v>71</v>
      </c>
      <c r="K46" s="109" t="s">
        <v>72</v>
      </c>
      <c r="L46" s="109" t="s">
        <v>73</v>
      </c>
    </row>
    <row r="47" spans="1:12" x14ac:dyDescent="0.3">
      <c r="A47">
        <v>1865</v>
      </c>
      <c r="B47" s="83">
        <v>43817.458333333336</v>
      </c>
      <c r="C47">
        <v>3.8649413080695636</v>
      </c>
      <c r="D47">
        <v>0.18175703287124634</v>
      </c>
      <c r="E47" s="109" t="s">
        <v>69</v>
      </c>
      <c r="F47">
        <v>3</v>
      </c>
      <c r="G47">
        <v>2</v>
      </c>
      <c r="H47" s="83">
        <v>44261.91030614583</v>
      </c>
      <c r="I47" s="109" t="s">
        <v>74</v>
      </c>
      <c r="J47" s="109" t="s">
        <v>75</v>
      </c>
      <c r="K47" s="109" t="s">
        <v>76</v>
      </c>
      <c r="L47" s="109" t="s">
        <v>77</v>
      </c>
    </row>
    <row r="48" spans="1:12" x14ac:dyDescent="0.3">
      <c r="A48">
        <v>1528</v>
      </c>
      <c r="B48" s="83">
        <v>43817.479166666664</v>
      </c>
      <c r="C48">
        <v>3.7848787664586818</v>
      </c>
      <c r="D48">
        <v>0.12696907364978446</v>
      </c>
      <c r="E48" s="109" t="s">
        <v>69</v>
      </c>
      <c r="F48">
        <v>3</v>
      </c>
      <c r="G48">
        <v>1</v>
      </c>
      <c r="H48" s="83">
        <v>44261.905976388887</v>
      </c>
      <c r="I48" s="109" t="s">
        <v>70</v>
      </c>
      <c r="J48" s="109" t="s">
        <v>71</v>
      </c>
      <c r="K48" s="109" t="s">
        <v>72</v>
      </c>
      <c r="L48" s="109" t="s">
        <v>73</v>
      </c>
    </row>
    <row r="49" spans="1:12" x14ac:dyDescent="0.3">
      <c r="A49">
        <v>1864</v>
      </c>
      <c r="B49" s="83">
        <v>43817.479166666664</v>
      </c>
      <c r="C49">
        <v>3.8729694979007303</v>
      </c>
      <c r="D49">
        <v>0.17246279120445251</v>
      </c>
      <c r="E49" s="109" t="s">
        <v>69</v>
      </c>
      <c r="F49">
        <v>3</v>
      </c>
      <c r="G49">
        <v>2</v>
      </c>
      <c r="H49" s="83">
        <v>44261.91030614583</v>
      </c>
      <c r="I49" s="109" t="s">
        <v>74</v>
      </c>
      <c r="J49" s="109" t="s">
        <v>75</v>
      </c>
      <c r="K49" s="109" t="s">
        <v>76</v>
      </c>
      <c r="L49" s="109" t="s">
        <v>77</v>
      </c>
    </row>
    <row r="50" spans="1:12" x14ac:dyDescent="0.3">
      <c r="A50">
        <v>1527</v>
      </c>
      <c r="B50" s="83">
        <v>43817.5</v>
      </c>
      <c r="C50">
        <v>3.8811250270076738</v>
      </c>
      <c r="D50">
        <v>0.18554687509047577</v>
      </c>
      <c r="E50" s="109" t="s">
        <v>69</v>
      </c>
      <c r="F50">
        <v>3</v>
      </c>
      <c r="G50">
        <v>1</v>
      </c>
      <c r="H50" s="83">
        <v>44261.905976388887</v>
      </c>
      <c r="I50" s="109" t="s">
        <v>70</v>
      </c>
      <c r="J50" s="109" t="s">
        <v>71</v>
      </c>
      <c r="K50" s="109" t="s">
        <v>72</v>
      </c>
      <c r="L50" s="109" t="s">
        <v>73</v>
      </c>
    </row>
    <row r="51" spans="1:12" x14ac:dyDescent="0.3">
      <c r="A51">
        <v>1863</v>
      </c>
      <c r="B51" s="83">
        <v>43817.5</v>
      </c>
      <c r="C51">
        <v>3.8981888743074191</v>
      </c>
      <c r="D51">
        <v>0.2419796884059906</v>
      </c>
      <c r="E51" s="109" t="s">
        <v>69</v>
      </c>
      <c r="F51">
        <v>3</v>
      </c>
      <c r="G51">
        <v>2</v>
      </c>
      <c r="H51" s="83">
        <v>44261.91030614583</v>
      </c>
      <c r="I51" s="109" t="s">
        <v>74</v>
      </c>
      <c r="J51" s="109" t="s">
        <v>75</v>
      </c>
      <c r="K51" s="109" t="s">
        <v>76</v>
      </c>
      <c r="L51" s="109" t="s">
        <v>77</v>
      </c>
    </row>
    <row r="52" spans="1:12" x14ac:dyDescent="0.3">
      <c r="A52">
        <v>1526</v>
      </c>
      <c r="B52" s="83">
        <v>43817.520833333336</v>
      </c>
      <c r="C52">
        <v>3.8835130088930452</v>
      </c>
      <c r="D52">
        <v>0.16878668665563143</v>
      </c>
      <c r="E52" s="109" t="s">
        <v>69</v>
      </c>
      <c r="F52">
        <v>3</v>
      </c>
      <c r="G52">
        <v>1</v>
      </c>
      <c r="H52" s="83">
        <v>44261.905976388887</v>
      </c>
      <c r="I52" s="109" t="s">
        <v>70</v>
      </c>
      <c r="J52" s="109" t="s">
        <v>71</v>
      </c>
      <c r="K52" s="109" t="s">
        <v>72</v>
      </c>
      <c r="L52" s="109" t="s">
        <v>73</v>
      </c>
    </row>
    <row r="53" spans="1:12" x14ac:dyDescent="0.3">
      <c r="A53">
        <v>1862</v>
      </c>
      <c r="B53" s="83">
        <v>43817.520833333336</v>
      </c>
      <c r="C53">
        <v>3.8941609584174328</v>
      </c>
      <c r="D53">
        <v>0.20195126533508301</v>
      </c>
      <c r="E53" s="109" t="s">
        <v>69</v>
      </c>
      <c r="F53">
        <v>3</v>
      </c>
      <c r="G53">
        <v>2</v>
      </c>
      <c r="H53" s="83">
        <v>44261.91030614583</v>
      </c>
      <c r="I53" s="109" t="s">
        <v>74</v>
      </c>
      <c r="J53" s="109" t="s">
        <v>75</v>
      </c>
      <c r="K53" s="109" t="s">
        <v>76</v>
      </c>
      <c r="L53" s="109" t="s">
        <v>77</v>
      </c>
    </row>
    <row r="54" spans="1:12" x14ac:dyDescent="0.3">
      <c r="A54">
        <v>1525</v>
      </c>
      <c r="B54" s="83">
        <v>43817.541666666664</v>
      </c>
      <c r="C54">
        <v>3.7853744830882698</v>
      </c>
      <c r="D54">
        <v>0.13617832032315941</v>
      </c>
      <c r="E54" s="109" t="s">
        <v>69</v>
      </c>
      <c r="F54">
        <v>3</v>
      </c>
      <c r="G54">
        <v>1</v>
      </c>
      <c r="H54" s="83">
        <v>44261.905976388887</v>
      </c>
      <c r="I54" s="109" t="s">
        <v>70</v>
      </c>
      <c r="J54" s="109" t="s">
        <v>71</v>
      </c>
      <c r="K54" s="109" t="s">
        <v>72</v>
      </c>
      <c r="L54" s="109" t="s">
        <v>73</v>
      </c>
    </row>
    <row r="55" spans="1:12" x14ac:dyDescent="0.3">
      <c r="A55">
        <v>1861</v>
      </c>
      <c r="B55" s="83">
        <v>43817.541666666664</v>
      </c>
      <c r="C55">
        <v>3.8707535005008036</v>
      </c>
      <c r="D55">
        <v>0.15645134449005127</v>
      </c>
      <c r="E55" s="109" t="s">
        <v>69</v>
      </c>
      <c r="F55">
        <v>3</v>
      </c>
      <c r="G55">
        <v>2</v>
      </c>
      <c r="H55" s="83">
        <v>44261.91030614583</v>
      </c>
      <c r="I55" s="109" t="s">
        <v>74</v>
      </c>
      <c r="J55" s="109" t="s">
        <v>75</v>
      </c>
      <c r="K55" s="109" t="s">
        <v>76</v>
      </c>
      <c r="L55" s="109" t="s">
        <v>77</v>
      </c>
    </row>
    <row r="56" spans="1:12" x14ac:dyDescent="0.3">
      <c r="A56">
        <v>1524</v>
      </c>
      <c r="B56" s="83">
        <v>43817.5625</v>
      </c>
      <c r="C56">
        <v>3.7673757787790576</v>
      </c>
      <c r="D56">
        <v>0.12714336502727108</v>
      </c>
      <c r="E56" s="109" t="s">
        <v>69</v>
      </c>
      <c r="F56">
        <v>3</v>
      </c>
      <c r="G56">
        <v>1</v>
      </c>
      <c r="H56" s="83">
        <v>44261.905976388887</v>
      </c>
      <c r="I56" s="109" t="s">
        <v>70</v>
      </c>
      <c r="J56" s="109" t="s">
        <v>71</v>
      </c>
      <c r="K56" s="109" t="s">
        <v>72</v>
      </c>
      <c r="L56" s="109" t="s">
        <v>73</v>
      </c>
    </row>
    <row r="57" spans="1:12" x14ac:dyDescent="0.3">
      <c r="A57">
        <v>1860</v>
      </c>
      <c r="B57" s="83">
        <v>43817.5625</v>
      </c>
      <c r="C57">
        <v>3.857494389263874</v>
      </c>
      <c r="D57">
        <v>0.13034161925315857</v>
      </c>
      <c r="E57" s="109" t="s">
        <v>69</v>
      </c>
      <c r="F57">
        <v>3</v>
      </c>
      <c r="G57">
        <v>2</v>
      </c>
      <c r="H57" s="83">
        <v>44261.91030614583</v>
      </c>
      <c r="I57" s="109" t="s">
        <v>74</v>
      </c>
      <c r="J57" s="109" t="s">
        <v>75</v>
      </c>
      <c r="K57" s="109" t="s">
        <v>76</v>
      </c>
      <c r="L57" s="109" t="s">
        <v>77</v>
      </c>
    </row>
    <row r="58" spans="1:12" x14ac:dyDescent="0.3">
      <c r="A58">
        <v>1523</v>
      </c>
      <c r="B58" s="83">
        <v>43817.583333333336</v>
      </c>
      <c r="C58">
        <v>3.7102417841700706</v>
      </c>
      <c r="D58">
        <v>9.4298444384328953E-2</v>
      </c>
      <c r="E58" s="109" t="s">
        <v>69</v>
      </c>
      <c r="F58">
        <v>3</v>
      </c>
      <c r="G58">
        <v>1</v>
      </c>
      <c r="H58" s="83">
        <v>44261.905976388887</v>
      </c>
      <c r="I58" s="109" t="s">
        <v>70</v>
      </c>
      <c r="J58" s="109" t="s">
        <v>71</v>
      </c>
      <c r="K58" s="109" t="s">
        <v>72</v>
      </c>
      <c r="L58" s="109" t="s">
        <v>73</v>
      </c>
    </row>
    <row r="59" spans="1:12" x14ac:dyDescent="0.3">
      <c r="A59">
        <v>1859</v>
      </c>
      <c r="B59" s="83">
        <v>43817.583333333336</v>
      </c>
      <c r="C59">
        <v>3.8164787091073022</v>
      </c>
      <c r="D59">
        <v>9.5760494470596313E-2</v>
      </c>
      <c r="E59" s="109" t="s">
        <v>69</v>
      </c>
      <c r="F59">
        <v>3</v>
      </c>
      <c r="G59">
        <v>2</v>
      </c>
      <c r="H59" s="83">
        <v>44261.91030614583</v>
      </c>
      <c r="I59" s="109" t="s">
        <v>74</v>
      </c>
      <c r="J59" s="109" t="s">
        <v>75</v>
      </c>
      <c r="K59" s="109" t="s">
        <v>76</v>
      </c>
      <c r="L59" s="109" t="s">
        <v>77</v>
      </c>
    </row>
    <row r="60" spans="1:12" x14ac:dyDescent="0.3">
      <c r="A60">
        <v>1522</v>
      </c>
      <c r="B60" s="83">
        <v>43817.604166666664</v>
      </c>
      <c r="C60">
        <v>3.7342249645575376</v>
      </c>
      <c r="D60">
        <v>4.4347024935319321E-2</v>
      </c>
      <c r="E60" s="109" t="s">
        <v>69</v>
      </c>
      <c r="F60">
        <v>3</v>
      </c>
      <c r="G60">
        <v>1</v>
      </c>
      <c r="H60" s="83">
        <v>44261.905976388887</v>
      </c>
      <c r="I60" s="109" t="s">
        <v>70</v>
      </c>
      <c r="J60" s="109" t="s">
        <v>71</v>
      </c>
      <c r="K60" s="109" t="s">
        <v>72</v>
      </c>
      <c r="L60" s="109" t="s">
        <v>73</v>
      </c>
    </row>
    <row r="61" spans="1:12" x14ac:dyDescent="0.3">
      <c r="A61">
        <v>1858</v>
      </c>
      <c r="B61" s="83">
        <v>43817.604166666664</v>
      </c>
      <c r="C61">
        <v>3.8291653100723546</v>
      </c>
      <c r="D61">
        <v>5.531466007232666E-2</v>
      </c>
      <c r="E61" s="109" t="s">
        <v>69</v>
      </c>
      <c r="F61">
        <v>3</v>
      </c>
      <c r="G61">
        <v>2</v>
      </c>
      <c r="H61" s="83">
        <v>44261.91030614583</v>
      </c>
      <c r="I61" s="109" t="s">
        <v>74</v>
      </c>
      <c r="J61" s="109" t="s">
        <v>75</v>
      </c>
      <c r="K61" s="109" t="s">
        <v>76</v>
      </c>
      <c r="L61" s="109" t="s">
        <v>77</v>
      </c>
    </row>
    <row r="62" spans="1:12" x14ac:dyDescent="0.3">
      <c r="A62">
        <v>1521</v>
      </c>
      <c r="B62" s="83">
        <v>43817.625</v>
      </c>
      <c r="C62">
        <v>3.6446541058707154</v>
      </c>
      <c r="D62">
        <v>2.3013809225254041E-2</v>
      </c>
      <c r="E62" s="109" t="s">
        <v>69</v>
      </c>
      <c r="F62">
        <v>3</v>
      </c>
      <c r="G62">
        <v>1</v>
      </c>
      <c r="H62" s="83">
        <v>44261.905976388887</v>
      </c>
      <c r="I62" s="109" t="s">
        <v>70</v>
      </c>
      <c r="J62" s="109" t="s">
        <v>71</v>
      </c>
      <c r="K62" s="109" t="s">
        <v>72</v>
      </c>
      <c r="L62" s="109" t="s">
        <v>73</v>
      </c>
    </row>
    <row r="63" spans="1:12" x14ac:dyDescent="0.3">
      <c r="A63">
        <v>1857</v>
      </c>
      <c r="B63" s="83">
        <v>43817.625</v>
      </c>
      <c r="C63">
        <v>3.8394446750405726</v>
      </c>
      <c r="D63">
        <v>4.4002324342727661E-2</v>
      </c>
      <c r="E63" s="109" t="s">
        <v>69</v>
      </c>
      <c r="F63">
        <v>3</v>
      </c>
      <c r="G63">
        <v>2</v>
      </c>
      <c r="H63" s="83">
        <v>44261.91030614583</v>
      </c>
      <c r="I63" s="109" t="s">
        <v>74</v>
      </c>
      <c r="J63" s="109" t="s">
        <v>75</v>
      </c>
      <c r="K63" s="109" t="s">
        <v>76</v>
      </c>
      <c r="L63" s="109" t="s">
        <v>77</v>
      </c>
    </row>
    <row r="64" spans="1:12" x14ac:dyDescent="0.3">
      <c r="A64">
        <v>1520</v>
      </c>
      <c r="B64" s="83">
        <v>43817.645833333336</v>
      </c>
      <c r="C64">
        <v>3.8111165011465915</v>
      </c>
      <c r="D64">
        <v>0</v>
      </c>
      <c r="E64" s="109" t="s">
        <v>69</v>
      </c>
      <c r="F64">
        <v>3</v>
      </c>
      <c r="G64">
        <v>1</v>
      </c>
      <c r="H64" s="83">
        <v>44261.905976388887</v>
      </c>
      <c r="I64" s="109" t="s">
        <v>70</v>
      </c>
      <c r="J64" s="109" t="s">
        <v>71</v>
      </c>
      <c r="K64" s="109" t="s">
        <v>72</v>
      </c>
      <c r="L64" s="109" t="s">
        <v>73</v>
      </c>
    </row>
    <row r="65" spans="1:12" x14ac:dyDescent="0.3">
      <c r="A65">
        <v>1856</v>
      </c>
      <c r="B65" s="83">
        <v>43817.645833333336</v>
      </c>
      <c r="C65">
        <v>3.9342298288568927</v>
      </c>
      <c r="D65">
        <v>0</v>
      </c>
      <c r="E65" s="109" t="s">
        <v>69</v>
      </c>
      <c r="F65">
        <v>3</v>
      </c>
      <c r="G65">
        <v>2</v>
      </c>
      <c r="H65" s="83">
        <v>44261.91030614583</v>
      </c>
      <c r="I65" s="109" t="s">
        <v>74</v>
      </c>
      <c r="J65" s="109" t="s">
        <v>75</v>
      </c>
      <c r="K65" s="109" t="s">
        <v>76</v>
      </c>
      <c r="L65" s="109" t="s">
        <v>77</v>
      </c>
    </row>
    <row r="66" spans="1:12" x14ac:dyDescent="0.3">
      <c r="A66">
        <v>1519</v>
      </c>
      <c r="B66" s="83">
        <v>43817.666666666664</v>
      </c>
      <c r="C66">
        <v>4.3152253724169043</v>
      </c>
      <c r="D66">
        <v>0</v>
      </c>
      <c r="E66" s="109" t="s">
        <v>69</v>
      </c>
      <c r="F66">
        <v>3</v>
      </c>
      <c r="G66">
        <v>1</v>
      </c>
      <c r="H66" s="83">
        <v>44261.905976388887</v>
      </c>
      <c r="I66" s="109" t="s">
        <v>70</v>
      </c>
      <c r="J66" s="109" t="s">
        <v>71</v>
      </c>
      <c r="K66" s="109" t="s">
        <v>72</v>
      </c>
      <c r="L66" s="109" t="s">
        <v>73</v>
      </c>
    </row>
    <row r="67" spans="1:12" x14ac:dyDescent="0.3">
      <c r="A67">
        <v>1855</v>
      </c>
      <c r="B67" s="83">
        <v>43817.666666666664</v>
      </c>
      <c r="C67">
        <v>4.4139980504352661</v>
      </c>
      <c r="D67">
        <v>1.1888742446899414E-2</v>
      </c>
      <c r="E67" s="109" t="s">
        <v>69</v>
      </c>
      <c r="F67">
        <v>3</v>
      </c>
      <c r="G67">
        <v>2</v>
      </c>
      <c r="H67" s="83">
        <v>44261.91030614583</v>
      </c>
      <c r="I67" s="109" t="s">
        <v>74</v>
      </c>
      <c r="J67" s="109" t="s">
        <v>75</v>
      </c>
      <c r="K67" s="109" t="s">
        <v>76</v>
      </c>
      <c r="L67" s="109" t="s">
        <v>77</v>
      </c>
    </row>
    <row r="68" spans="1:12" x14ac:dyDescent="0.3">
      <c r="A68">
        <v>1518</v>
      </c>
      <c r="B68" s="83">
        <v>43817.6875</v>
      </c>
      <c r="C68">
        <v>4.7316015122776864</v>
      </c>
      <c r="D68">
        <v>0</v>
      </c>
      <c r="E68" s="109" t="s">
        <v>69</v>
      </c>
      <c r="F68">
        <v>3</v>
      </c>
      <c r="G68">
        <v>1</v>
      </c>
      <c r="H68" s="83">
        <v>44261.905976388887</v>
      </c>
      <c r="I68" s="109" t="s">
        <v>70</v>
      </c>
      <c r="J68" s="109" t="s">
        <v>71</v>
      </c>
      <c r="K68" s="109" t="s">
        <v>72</v>
      </c>
      <c r="L68" s="109" t="s">
        <v>73</v>
      </c>
    </row>
    <row r="69" spans="1:12" x14ac:dyDescent="0.3">
      <c r="A69">
        <v>1854</v>
      </c>
      <c r="B69" s="83">
        <v>43817.6875</v>
      </c>
      <c r="C69">
        <v>4.7451097865205512</v>
      </c>
      <c r="D69">
        <v>0</v>
      </c>
      <c r="E69" s="109" t="s">
        <v>69</v>
      </c>
      <c r="F69">
        <v>3</v>
      </c>
      <c r="G69">
        <v>2</v>
      </c>
      <c r="H69" s="83">
        <v>44261.91030614583</v>
      </c>
      <c r="I69" s="109" t="s">
        <v>74</v>
      </c>
      <c r="J69" s="109" t="s">
        <v>75</v>
      </c>
      <c r="K69" s="109" t="s">
        <v>76</v>
      </c>
      <c r="L69" s="109" t="s">
        <v>77</v>
      </c>
    </row>
    <row r="70" spans="1:12" x14ac:dyDescent="0.3">
      <c r="A70">
        <v>1517</v>
      </c>
      <c r="B70" s="83">
        <v>43817.708333333336</v>
      </c>
      <c r="C70">
        <v>4.9297808733999648</v>
      </c>
      <c r="D70">
        <v>0</v>
      </c>
      <c r="E70" s="109" t="s">
        <v>69</v>
      </c>
      <c r="F70">
        <v>3</v>
      </c>
      <c r="G70">
        <v>1</v>
      </c>
      <c r="H70" s="83">
        <v>44261.905976388887</v>
      </c>
      <c r="I70" s="109" t="s">
        <v>70</v>
      </c>
      <c r="J70" s="109" t="s">
        <v>71</v>
      </c>
      <c r="K70" s="109" t="s">
        <v>72</v>
      </c>
      <c r="L70" s="109" t="s">
        <v>73</v>
      </c>
    </row>
    <row r="71" spans="1:12" x14ac:dyDescent="0.3">
      <c r="A71">
        <v>1853</v>
      </c>
      <c r="B71" s="83">
        <v>43817.708333333336</v>
      </c>
      <c r="C71">
        <v>5.0761074968319289</v>
      </c>
      <c r="D71">
        <v>0</v>
      </c>
      <c r="E71" s="109" t="s">
        <v>69</v>
      </c>
      <c r="F71">
        <v>3</v>
      </c>
      <c r="G71">
        <v>2</v>
      </c>
      <c r="H71" s="83">
        <v>44261.91030614583</v>
      </c>
      <c r="I71" s="109" t="s">
        <v>74</v>
      </c>
      <c r="J71" s="109" t="s">
        <v>75</v>
      </c>
      <c r="K71" s="109" t="s">
        <v>76</v>
      </c>
      <c r="L71" s="109" t="s">
        <v>77</v>
      </c>
    </row>
    <row r="72" spans="1:12" x14ac:dyDescent="0.3">
      <c r="A72">
        <v>1516</v>
      </c>
      <c r="B72" s="83">
        <v>43817.729166666664</v>
      </c>
      <c r="C72">
        <v>4.9789271983225118</v>
      </c>
      <c r="D72">
        <v>0</v>
      </c>
      <c r="E72" s="109" t="s">
        <v>69</v>
      </c>
      <c r="F72">
        <v>3</v>
      </c>
      <c r="G72">
        <v>1</v>
      </c>
      <c r="H72" s="83">
        <v>44261.905976388887</v>
      </c>
      <c r="I72" s="109" t="s">
        <v>70</v>
      </c>
      <c r="J72" s="109" t="s">
        <v>71</v>
      </c>
      <c r="K72" s="109" t="s">
        <v>72</v>
      </c>
      <c r="L72" s="109" t="s">
        <v>73</v>
      </c>
    </row>
    <row r="73" spans="1:12" x14ac:dyDescent="0.3">
      <c r="A73">
        <v>1852</v>
      </c>
      <c r="B73" s="83">
        <v>43817.729166666664</v>
      </c>
      <c r="C73">
        <v>5.0401215995058308</v>
      </c>
      <c r="D73">
        <v>0</v>
      </c>
      <c r="E73" s="109" t="s">
        <v>69</v>
      </c>
      <c r="F73">
        <v>3</v>
      </c>
      <c r="G73">
        <v>2</v>
      </c>
      <c r="H73" s="83">
        <v>44261.91030614583</v>
      </c>
      <c r="I73" s="109" t="s">
        <v>74</v>
      </c>
      <c r="J73" s="109" t="s">
        <v>75</v>
      </c>
      <c r="K73" s="109" t="s">
        <v>76</v>
      </c>
      <c r="L73" s="109" t="s">
        <v>77</v>
      </c>
    </row>
    <row r="74" spans="1:12" x14ac:dyDescent="0.3">
      <c r="A74">
        <v>1515</v>
      </c>
      <c r="B74" s="83">
        <v>43817.75</v>
      </c>
      <c r="C74">
        <v>4.8902224846378237</v>
      </c>
      <c r="D74">
        <v>0</v>
      </c>
      <c r="E74" s="109" t="s">
        <v>69</v>
      </c>
      <c r="F74">
        <v>3</v>
      </c>
      <c r="G74">
        <v>1</v>
      </c>
      <c r="H74" s="83">
        <v>44261.905976388887</v>
      </c>
      <c r="I74" s="109" t="s">
        <v>70</v>
      </c>
      <c r="J74" s="109" t="s">
        <v>71</v>
      </c>
      <c r="K74" s="109" t="s">
        <v>72</v>
      </c>
      <c r="L74" s="109" t="s">
        <v>73</v>
      </c>
    </row>
    <row r="75" spans="1:12" x14ac:dyDescent="0.3">
      <c r="A75">
        <v>1851</v>
      </c>
      <c r="B75" s="83">
        <v>43817.75</v>
      </c>
      <c r="C75">
        <v>5.006481506559739</v>
      </c>
      <c r="D75">
        <v>3.859102725982666E-4</v>
      </c>
      <c r="E75" s="109" t="s">
        <v>69</v>
      </c>
      <c r="F75">
        <v>3</v>
      </c>
      <c r="G75">
        <v>2</v>
      </c>
      <c r="H75" s="83">
        <v>44261.91030614583</v>
      </c>
      <c r="I75" s="109" t="s">
        <v>74</v>
      </c>
      <c r="J75" s="109" t="s">
        <v>75</v>
      </c>
      <c r="K75" s="109" t="s">
        <v>76</v>
      </c>
      <c r="L75" s="109" t="s">
        <v>77</v>
      </c>
    </row>
    <row r="76" spans="1:12" x14ac:dyDescent="0.3">
      <c r="A76">
        <v>1514</v>
      </c>
      <c r="B76" s="83">
        <v>43817.770833333336</v>
      </c>
      <c r="C76">
        <v>4.7881442143051602</v>
      </c>
      <c r="D76">
        <v>0</v>
      </c>
      <c r="E76" s="109" t="s">
        <v>69</v>
      </c>
      <c r="F76">
        <v>3</v>
      </c>
      <c r="G76">
        <v>1</v>
      </c>
      <c r="H76" s="83">
        <v>44261.905976388887</v>
      </c>
      <c r="I76" s="109" t="s">
        <v>70</v>
      </c>
      <c r="J76" s="109" t="s">
        <v>71</v>
      </c>
      <c r="K76" s="109" t="s">
        <v>72</v>
      </c>
      <c r="L76" s="109" t="s">
        <v>73</v>
      </c>
    </row>
    <row r="77" spans="1:12" x14ac:dyDescent="0.3">
      <c r="A77">
        <v>1850</v>
      </c>
      <c r="B77" s="83">
        <v>43817.770833333336</v>
      </c>
      <c r="C77">
        <v>4.8342026364470581</v>
      </c>
      <c r="D77">
        <v>0</v>
      </c>
      <c r="E77" s="109" t="s">
        <v>69</v>
      </c>
      <c r="F77">
        <v>3</v>
      </c>
      <c r="G77">
        <v>2</v>
      </c>
      <c r="H77" s="83">
        <v>44261.91030614583</v>
      </c>
      <c r="I77" s="109" t="s">
        <v>74</v>
      </c>
      <c r="J77" s="109" t="s">
        <v>75</v>
      </c>
      <c r="K77" s="109" t="s">
        <v>76</v>
      </c>
      <c r="L77" s="109" t="s">
        <v>77</v>
      </c>
    </row>
    <row r="78" spans="1:12" x14ac:dyDescent="0.3">
      <c r="A78">
        <v>1513</v>
      </c>
      <c r="B78" s="83">
        <v>43817.791666666664</v>
      </c>
      <c r="C78">
        <v>4.5352684182322829</v>
      </c>
      <c r="D78">
        <v>0</v>
      </c>
      <c r="E78" s="109" t="s">
        <v>69</v>
      </c>
      <c r="F78">
        <v>3</v>
      </c>
      <c r="G78">
        <v>1</v>
      </c>
      <c r="H78" s="83">
        <v>44261.905976388887</v>
      </c>
      <c r="I78" s="109" t="s">
        <v>70</v>
      </c>
      <c r="J78" s="109" t="s">
        <v>71</v>
      </c>
      <c r="K78" s="109" t="s">
        <v>72</v>
      </c>
      <c r="L78" s="109" t="s">
        <v>73</v>
      </c>
    </row>
    <row r="79" spans="1:12" x14ac:dyDescent="0.3">
      <c r="A79">
        <v>1849</v>
      </c>
      <c r="B79" s="83">
        <v>43817.791666666664</v>
      </c>
      <c r="C79">
        <v>4.6386091844324806</v>
      </c>
      <c r="D79">
        <v>0</v>
      </c>
      <c r="E79" s="109" t="s">
        <v>69</v>
      </c>
      <c r="F79">
        <v>3</v>
      </c>
      <c r="G79">
        <v>2</v>
      </c>
      <c r="H79" s="83">
        <v>44261.91030614583</v>
      </c>
      <c r="I79" s="109" t="s">
        <v>74</v>
      </c>
      <c r="J79" s="109" t="s">
        <v>75</v>
      </c>
      <c r="K79" s="109" t="s">
        <v>76</v>
      </c>
      <c r="L79" s="109" t="s">
        <v>77</v>
      </c>
    </row>
    <row r="80" spans="1:12" x14ac:dyDescent="0.3">
      <c r="A80">
        <v>1491</v>
      </c>
      <c r="B80" s="83">
        <v>43817.8125</v>
      </c>
      <c r="C80">
        <v>4.344578531990976</v>
      </c>
      <c r="D80">
        <v>0</v>
      </c>
      <c r="E80" s="109" t="s">
        <v>69</v>
      </c>
      <c r="F80">
        <v>3</v>
      </c>
      <c r="G80">
        <v>1</v>
      </c>
      <c r="H80" s="83">
        <v>44261.905976388887</v>
      </c>
      <c r="I80" s="109" t="s">
        <v>70</v>
      </c>
      <c r="J80" s="109" t="s">
        <v>71</v>
      </c>
      <c r="K80" s="109" t="s">
        <v>72</v>
      </c>
      <c r="L80" s="109" t="s">
        <v>73</v>
      </c>
    </row>
    <row r="81" spans="1:12" x14ac:dyDescent="0.3">
      <c r="A81">
        <v>1827</v>
      </c>
      <c r="B81" s="83">
        <v>43817.8125</v>
      </c>
      <c r="C81">
        <v>4.4423515855363771</v>
      </c>
      <c r="D81">
        <v>0</v>
      </c>
      <c r="E81" s="109" t="s">
        <v>69</v>
      </c>
      <c r="F81">
        <v>3</v>
      </c>
      <c r="G81">
        <v>2</v>
      </c>
      <c r="H81" s="83">
        <v>44261.91030614583</v>
      </c>
      <c r="I81" s="109" t="s">
        <v>74</v>
      </c>
      <c r="J81" s="109" t="s">
        <v>75</v>
      </c>
      <c r="K81" s="109" t="s">
        <v>76</v>
      </c>
      <c r="L81" s="109" t="s">
        <v>77</v>
      </c>
    </row>
    <row r="82" spans="1:12" x14ac:dyDescent="0.3">
      <c r="A82">
        <v>1510</v>
      </c>
      <c r="B82" s="83">
        <v>43817.833333333336</v>
      </c>
      <c r="C82">
        <v>4.0779586839588244</v>
      </c>
      <c r="D82">
        <v>0</v>
      </c>
      <c r="E82" s="109" t="s">
        <v>69</v>
      </c>
      <c r="F82">
        <v>3</v>
      </c>
      <c r="G82">
        <v>1</v>
      </c>
      <c r="H82" s="83">
        <v>44261.905976388887</v>
      </c>
      <c r="I82" s="109" t="s">
        <v>70</v>
      </c>
      <c r="J82" s="109" t="s">
        <v>71</v>
      </c>
      <c r="K82" s="109" t="s">
        <v>72</v>
      </c>
      <c r="L82" s="109" t="s">
        <v>73</v>
      </c>
    </row>
    <row r="83" spans="1:12" x14ac:dyDescent="0.3">
      <c r="A83">
        <v>1846</v>
      </c>
      <c r="B83" s="83">
        <v>43817.833333333336</v>
      </c>
      <c r="C83">
        <v>4.2332484147907401</v>
      </c>
      <c r="D83">
        <v>0</v>
      </c>
      <c r="E83" s="109" t="s">
        <v>69</v>
      </c>
      <c r="F83">
        <v>3</v>
      </c>
      <c r="G83">
        <v>2</v>
      </c>
      <c r="H83" s="83">
        <v>44261.91030614583</v>
      </c>
      <c r="I83" s="109" t="s">
        <v>74</v>
      </c>
      <c r="J83" s="109" t="s">
        <v>75</v>
      </c>
      <c r="K83" s="109" t="s">
        <v>76</v>
      </c>
      <c r="L83" s="109" t="s">
        <v>77</v>
      </c>
    </row>
    <row r="84" spans="1:12" x14ac:dyDescent="0.3">
      <c r="A84">
        <v>1490</v>
      </c>
      <c r="B84" s="83">
        <v>43817.854166666664</v>
      </c>
      <c r="C84">
        <v>3.8662395250464541</v>
      </c>
      <c r="D84">
        <v>0</v>
      </c>
      <c r="E84" s="109" t="s">
        <v>69</v>
      </c>
      <c r="F84">
        <v>3</v>
      </c>
      <c r="G84">
        <v>1</v>
      </c>
      <c r="H84" s="83">
        <v>44261.905976388887</v>
      </c>
      <c r="I84" s="109" t="s">
        <v>70</v>
      </c>
      <c r="J84" s="109" t="s">
        <v>71</v>
      </c>
      <c r="K84" s="109" t="s">
        <v>72</v>
      </c>
      <c r="L84" s="109" t="s">
        <v>73</v>
      </c>
    </row>
    <row r="85" spans="1:12" x14ac:dyDescent="0.3">
      <c r="A85">
        <v>1826</v>
      </c>
      <c r="B85" s="83">
        <v>43817.854166666664</v>
      </c>
      <c r="C85">
        <v>3.9927262617707897</v>
      </c>
      <c r="D85">
        <v>0</v>
      </c>
      <c r="E85" s="109" t="s">
        <v>69</v>
      </c>
      <c r="F85">
        <v>3</v>
      </c>
      <c r="G85">
        <v>2</v>
      </c>
      <c r="H85" s="83">
        <v>44261.91030614583</v>
      </c>
      <c r="I85" s="109" t="s">
        <v>74</v>
      </c>
      <c r="J85" s="109" t="s">
        <v>75</v>
      </c>
      <c r="K85" s="109" t="s">
        <v>76</v>
      </c>
      <c r="L85" s="109" t="s">
        <v>77</v>
      </c>
    </row>
    <row r="86" spans="1:12" x14ac:dyDescent="0.3">
      <c r="A86">
        <v>1468</v>
      </c>
      <c r="B86" s="83">
        <v>43817.875</v>
      </c>
      <c r="C86">
        <v>3.5784953514515196</v>
      </c>
      <c r="D86">
        <v>0</v>
      </c>
      <c r="E86" s="109" t="s">
        <v>69</v>
      </c>
      <c r="F86">
        <v>3</v>
      </c>
      <c r="G86">
        <v>1</v>
      </c>
      <c r="H86" s="83">
        <v>44261.905976388887</v>
      </c>
      <c r="I86" s="109" t="s">
        <v>70</v>
      </c>
      <c r="J86" s="109" t="s">
        <v>71</v>
      </c>
      <c r="K86" s="109" t="s">
        <v>72</v>
      </c>
      <c r="L86" s="109" t="s">
        <v>73</v>
      </c>
    </row>
    <row r="87" spans="1:12" x14ac:dyDescent="0.3">
      <c r="A87">
        <v>1804</v>
      </c>
      <c r="B87" s="83">
        <v>43817.875</v>
      </c>
      <c r="C87">
        <v>3.730497961583592</v>
      </c>
      <c r="D87">
        <v>0</v>
      </c>
      <c r="E87" s="109" t="s">
        <v>69</v>
      </c>
      <c r="F87">
        <v>3</v>
      </c>
      <c r="G87">
        <v>2</v>
      </c>
      <c r="H87" s="83">
        <v>44261.91030614583</v>
      </c>
      <c r="I87" s="109" t="s">
        <v>74</v>
      </c>
      <c r="J87" s="109" t="s">
        <v>75</v>
      </c>
      <c r="K87" s="109" t="s">
        <v>76</v>
      </c>
      <c r="L87" s="109" t="s">
        <v>77</v>
      </c>
    </row>
    <row r="88" spans="1:12" x14ac:dyDescent="0.3">
      <c r="A88">
        <v>1466</v>
      </c>
      <c r="B88" s="83">
        <v>43817.895833333336</v>
      </c>
      <c r="C88">
        <v>3.308595074258001</v>
      </c>
      <c r="D88">
        <v>0</v>
      </c>
      <c r="E88" s="109" t="s">
        <v>69</v>
      </c>
      <c r="F88">
        <v>3</v>
      </c>
      <c r="G88">
        <v>1</v>
      </c>
      <c r="H88" s="83">
        <v>44261.905976388887</v>
      </c>
      <c r="I88" s="109" t="s">
        <v>70</v>
      </c>
      <c r="J88" s="109" t="s">
        <v>71</v>
      </c>
      <c r="K88" s="109" t="s">
        <v>72</v>
      </c>
      <c r="L88" s="109" t="s">
        <v>73</v>
      </c>
    </row>
    <row r="89" spans="1:12" x14ac:dyDescent="0.3">
      <c r="A89">
        <v>1802</v>
      </c>
      <c r="B89" s="83">
        <v>43817.895833333336</v>
      </c>
      <c r="C89">
        <v>3.4713621781733495</v>
      </c>
      <c r="D89">
        <v>0</v>
      </c>
      <c r="E89" s="109" t="s">
        <v>69</v>
      </c>
      <c r="F89">
        <v>3</v>
      </c>
      <c r="G89">
        <v>2</v>
      </c>
      <c r="H89" s="83">
        <v>44261.91030614583</v>
      </c>
      <c r="I89" s="109" t="s">
        <v>74</v>
      </c>
      <c r="J89" s="109" t="s">
        <v>75</v>
      </c>
      <c r="K89" s="109" t="s">
        <v>76</v>
      </c>
      <c r="L89" s="109" t="s">
        <v>77</v>
      </c>
    </row>
    <row r="90" spans="1:12" x14ac:dyDescent="0.3">
      <c r="A90">
        <v>1465</v>
      </c>
      <c r="B90" s="83">
        <v>43817.916666666664</v>
      </c>
      <c r="C90">
        <v>3.0367138058796761</v>
      </c>
      <c r="D90">
        <v>0</v>
      </c>
      <c r="E90" s="109" t="s">
        <v>69</v>
      </c>
      <c r="F90">
        <v>3</v>
      </c>
      <c r="G90">
        <v>1</v>
      </c>
      <c r="H90" s="83">
        <v>44261.905976388887</v>
      </c>
      <c r="I90" s="109" t="s">
        <v>70</v>
      </c>
      <c r="J90" s="109" t="s">
        <v>71</v>
      </c>
      <c r="K90" s="109" t="s">
        <v>72</v>
      </c>
      <c r="L90" s="109" t="s">
        <v>73</v>
      </c>
    </row>
    <row r="91" spans="1:12" x14ac:dyDescent="0.3">
      <c r="A91">
        <v>1801</v>
      </c>
      <c r="B91" s="83">
        <v>43817.916666666664</v>
      </c>
      <c r="C91">
        <v>3.1805845903066712</v>
      </c>
      <c r="D91">
        <v>0</v>
      </c>
      <c r="E91" s="109" t="s">
        <v>69</v>
      </c>
      <c r="F91">
        <v>3</v>
      </c>
      <c r="G91">
        <v>2</v>
      </c>
      <c r="H91" s="83">
        <v>44261.91030614583</v>
      </c>
      <c r="I91" s="109" t="s">
        <v>74</v>
      </c>
      <c r="J91" s="109" t="s">
        <v>75</v>
      </c>
      <c r="K91" s="109" t="s">
        <v>76</v>
      </c>
      <c r="L91" s="109" t="s">
        <v>77</v>
      </c>
    </row>
    <row r="92" spans="1:12" x14ac:dyDescent="0.3">
      <c r="A92">
        <v>1464</v>
      </c>
      <c r="B92" s="83">
        <v>43817.9375</v>
      </c>
      <c r="C92">
        <v>2.6951508056567532</v>
      </c>
      <c r="D92">
        <v>0</v>
      </c>
      <c r="E92" s="109" t="s">
        <v>69</v>
      </c>
      <c r="F92">
        <v>3</v>
      </c>
      <c r="G92">
        <v>1</v>
      </c>
      <c r="H92" s="83">
        <v>44261.905976388887</v>
      </c>
      <c r="I92" s="109" t="s">
        <v>70</v>
      </c>
      <c r="J92" s="109" t="s">
        <v>71</v>
      </c>
      <c r="K92" s="109" t="s">
        <v>72</v>
      </c>
      <c r="L92" s="109" t="s">
        <v>73</v>
      </c>
    </row>
    <row r="93" spans="1:12" x14ac:dyDescent="0.3">
      <c r="A93">
        <v>1800</v>
      </c>
      <c r="B93" s="83">
        <v>43817.9375</v>
      </c>
      <c r="C93">
        <v>2.8382177450513155</v>
      </c>
      <c r="D93">
        <v>0</v>
      </c>
      <c r="E93" s="109" t="s">
        <v>69</v>
      </c>
      <c r="F93">
        <v>3</v>
      </c>
      <c r="G93">
        <v>2</v>
      </c>
      <c r="H93" s="83">
        <v>44261.91030614583</v>
      </c>
      <c r="I93" s="109" t="s">
        <v>74</v>
      </c>
      <c r="J93" s="109" t="s">
        <v>75</v>
      </c>
      <c r="K93" s="109" t="s">
        <v>76</v>
      </c>
      <c r="L93" s="109" t="s">
        <v>77</v>
      </c>
    </row>
    <row r="94" spans="1:12" x14ac:dyDescent="0.3">
      <c r="A94">
        <v>1463</v>
      </c>
      <c r="B94" s="83">
        <v>43817.958333333336</v>
      </c>
      <c r="C94">
        <v>2.4428079545186487</v>
      </c>
      <c r="D94">
        <v>0</v>
      </c>
      <c r="E94" s="109" t="s">
        <v>69</v>
      </c>
      <c r="F94">
        <v>3</v>
      </c>
      <c r="G94">
        <v>1</v>
      </c>
      <c r="H94" s="83">
        <v>44261.905976388887</v>
      </c>
      <c r="I94" s="109" t="s">
        <v>70</v>
      </c>
      <c r="J94" s="109" t="s">
        <v>71</v>
      </c>
      <c r="K94" s="109" t="s">
        <v>72</v>
      </c>
      <c r="L94" s="109" t="s">
        <v>73</v>
      </c>
    </row>
    <row r="95" spans="1:12" x14ac:dyDescent="0.3">
      <c r="A95">
        <v>1799</v>
      </c>
      <c r="B95" s="83">
        <v>43817.958333333336</v>
      </c>
      <c r="C95">
        <v>2.5196547012335748</v>
      </c>
      <c r="D95">
        <v>0</v>
      </c>
      <c r="E95" s="109" t="s">
        <v>69</v>
      </c>
      <c r="F95">
        <v>3</v>
      </c>
      <c r="G95">
        <v>2</v>
      </c>
      <c r="H95" s="83">
        <v>44261.91030614583</v>
      </c>
      <c r="I95" s="109" t="s">
        <v>74</v>
      </c>
      <c r="J95" s="109" t="s">
        <v>75</v>
      </c>
      <c r="K95" s="109" t="s">
        <v>76</v>
      </c>
      <c r="L95" s="109" t="s">
        <v>77</v>
      </c>
    </row>
    <row r="96" spans="1:12" x14ac:dyDescent="0.3">
      <c r="A96">
        <v>1462</v>
      </c>
      <c r="B96" s="83">
        <v>43817.979166666664</v>
      </c>
      <c r="C96">
        <v>2.2599694048579417</v>
      </c>
      <c r="D96">
        <v>0</v>
      </c>
      <c r="E96" s="109" t="s">
        <v>69</v>
      </c>
      <c r="F96">
        <v>3</v>
      </c>
      <c r="G96">
        <v>1</v>
      </c>
      <c r="H96" s="83">
        <v>44261.905976388887</v>
      </c>
      <c r="I96" s="109" t="s">
        <v>70</v>
      </c>
      <c r="J96" s="109" t="s">
        <v>71</v>
      </c>
      <c r="K96" s="109" t="s">
        <v>72</v>
      </c>
      <c r="L96" s="109" t="s">
        <v>73</v>
      </c>
    </row>
    <row r="97" spans="1:12" x14ac:dyDescent="0.3">
      <c r="A97">
        <v>1798</v>
      </c>
      <c r="B97" s="83">
        <v>43817.979166666664</v>
      </c>
      <c r="C97">
        <v>2.342266840814641</v>
      </c>
      <c r="D97">
        <v>0</v>
      </c>
      <c r="E97" s="109" t="s">
        <v>69</v>
      </c>
      <c r="F97">
        <v>3</v>
      </c>
      <c r="G97">
        <v>2</v>
      </c>
      <c r="H97" s="83">
        <v>44261.91030614583</v>
      </c>
      <c r="I97" s="109" t="s">
        <v>74</v>
      </c>
      <c r="J97" s="109" t="s">
        <v>75</v>
      </c>
      <c r="K97" s="109" t="s">
        <v>76</v>
      </c>
      <c r="L97" s="109" t="s">
        <v>77</v>
      </c>
    </row>
    <row r="98" spans="1:12" x14ac:dyDescent="0.3">
      <c r="A98">
        <v>1461</v>
      </c>
      <c r="B98" s="83">
        <v>43818</v>
      </c>
      <c r="C98">
        <v>2.5251761046813868</v>
      </c>
      <c r="D98">
        <v>0</v>
      </c>
      <c r="E98" s="109" t="s">
        <v>69</v>
      </c>
      <c r="F98">
        <v>3</v>
      </c>
      <c r="G98">
        <v>1</v>
      </c>
      <c r="H98" s="83">
        <v>44261.905976388887</v>
      </c>
      <c r="I98" s="109" t="s">
        <v>70</v>
      </c>
      <c r="J98" s="109" t="s">
        <v>71</v>
      </c>
      <c r="K98" s="109" t="s">
        <v>72</v>
      </c>
      <c r="L98" s="109" t="s">
        <v>73</v>
      </c>
    </row>
    <row r="99" spans="1:12" x14ac:dyDescent="0.3">
      <c r="A99">
        <v>1797</v>
      </c>
      <c r="B99" s="83">
        <v>43818</v>
      </c>
      <c r="C99">
        <v>2.5835091038930629</v>
      </c>
      <c r="D99">
        <v>0</v>
      </c>
      <c r="E99" s="109" t="s">
        <v>69</v>
      </c>
      <c r="F99">
        <v>3</v>
      </c>
      <c r="G99">
        <v>2</v>
      </c>
      <c r="H99" s="83">
        <v>44261.91030614583</v>
      </c>
      <c r="I99" s="109" t="s">
        <v>74</v>
      </c>
      <c r="J99" s="109" t="s">
        <v>75</v>
      </c>
      <c r="K99" s="109" t="s">
        <v>76</v>
      </c>
      <c r="L99" s="109" t="s">
        <v>77</v>
      </c>
    </row>
    <row r="100" spans="1:12" x14ac:dyDescent="0.3">
      <c r="A100">
        <v>1460</v>
      </c>
      <c r="B100" s="83">
        <v>43818.020833333336</v>
      </c>
      <c r="C100">
        <v>2.4690750362165161</v>
      </c>
      <c r="D100">
        <v>0</v>
      </c>
      <c r="E100" s="109" t="s">
        <v>69</v>
      </c>
      <c r="F100">
        <v>3</v>
      </c>
      <c r="G100">
        <v>1</v>
      </c>
      <c r="H100" s="83">
        <v>44261.905976388887</v>
      </c>
      <c r="I100" s="109" t="s">
        <v>70</v>
      </c>
      <c r="J100" s="109" t="s">
        <v>71</v>
      </c>
      <c r="K100" s="109" t="s">
        <v>72</v>
      </c>
      <c r="L100" s="109" t="s">
        <v>73</v>
      </c>
    </row>
    <row r="101" spans="1:12" x14ac:dyDescent="0.3">
      <c r="A101">
        <v>1796</v>
      </c>
      <c r="B101" s="83">
        <v>43818.020833333336</v>
      </c>
      <c r="C101">
        <v>2.5132739055716065</v>
      </c>
      <c r="D101">
        <v>0</v>
      </c>
      <c r="E101" s="109" t="s">
        <v>69</v>
      </c>
      <c r="F101">
        <v>3</v>
      </c>
      <c r="G101">
        <v>2</v>
      </c>
      <c r="H101" s="83">
        <v>44261.91030614583</v>
      </c>
      <c r="I101" s="109" t="s">
        <v>74</v>
      </c>
      <c r="J101" s="109" t="s">
        <v>75</v>
      </c>
      <c r="K101" s="109" t="s">
        <v>76</v>
      </c>
      <c r="L101" s="109" t="s">
        <v>77</v>
      </c>
    </row>
    <row r="102" spans="1:12" x14ac:dyDescent="0.3">
      <c r="A102">
        <v>1459</v>
      </c>
      <c r="B102" s="83">
        <v>43818.041666666664</v>
      </c>
      <c r="C102">
        <v>2.2873832002363179</v>
      </c>
      <c r="D102">
        <v>0</v>
      </c>
      <c r="E102" s="109" t="s">
        <v>69</v>
      </c>
      <c r="F102">
        <v>3</v>
      </c>
      <c r="G102">
        <v>1</v>
      </c>
      <c r="H102" s="83">
        <v>44261.905976388887</v>
      </c>
      <c r="I102" s="109" t="s">
        <v>70</v>
      </c>
      <c r="J102" s="109" t="s">
        <v>71</v>
      </c>
      <c r="K102" s="109" t="s">
        <v>72</v>
      </c>
      <c r="L102" s="109" t="s">
        <v>73</v>
      </c>
    </row>
    <row r="103" spans="1:12" x14ac:dyDescent="0.3">
      <c r="A103">
        <v>1795</v>
      </c>
      <c r="B103" s="83">
        <v>43818.041666666664</v>
      </c>
      <c r="C103">
        <v>2.3347811008362811</v>
      </c>
      <c r="D103">
        <v>0</v>
      </c>
      <c r="E103" s="109" t="s">
        <v>69</v>
      </c>
      <c r="F103">
        <v>3</v>
      </c>
      <c r="G103">
        <v>2</v>
      </c>
      <c r="H103" s="83">
        <v>44261.91030614583</v>
      </c>
      <c r="I103" s="109" t="s">
        <v>74</v>
      </c>
      <c r="J103" s="109" t="s">
        <v>75</v>
      </c>
      <c r="K103" s="109" t="s">
        <v>76</v>
      </c>
      <c r="L103" s="109" t="s">
        <v>77</v>
      </c>
    </row>
    <row r="104" spans="1:12" x14ac:dyDescent="0.3">
      <c r="A104">
        <v>1458</v>
      </c>
      <c r="B104" s="83">
        <v>43818.0625</v>
      </c>
      <c r="C104">
        <v>2.2179399125881787</v>
      </c>
      <c r="D104">
        <v>0</v>
      </c>
      <c r="E104" s="109" t="s">
        <v>69</v>
      </c>
      <c r="F104">
        <v>3</v>
      </c>
      <c r="G104">
        <v>1</v>
      </c>
      <c r="H104" s="83">
        <v>44261.905976388887</v>
      </c>
      <c r="I104" s="109" t="s">
        <v>70</v>
      </c>
      <c r="J104" s="109" t="s">
        <v>71</v>
      </c>
      <c r="K104" s="109" t="s">
        <v>72</v>
      </c>
      <c r="L104" s="109" t="s">
        <v>73</v>
      </c>
    </row>
    <row r="105" spans="1:12" x14ac:dyDescent="0.3">
      <c r="A105">
        <v>1794</v>
      </c>
      <c r="B105" s="83">
        <v>43818.0625</v>
      </c>
      <c r="C105">
        <v>2.2713909306209161</v>
      </c>
      <c r="D105">
        <v>0</v>
      </c>
      <c r="E105" s="109" t="s">
        <v>69</v>
      </c>
      <c r="F105">
        <v>3</v>
      </c>
      <c r="G105">
        <v>2</v>
      </c>
      <c r="H105" s="83">
        <v>44261.91030614583</v>
      </c>
      <c r="I105" s="109" t="s">
        <v>74</v>
      </c>
      <c r="J105" s="109" t="s">
        <v>75</v>
      </c>
      <c r="K105" s="109" t="s">
        <v>76</v>
      </c>
      <c r="L105" s="109" t="s">
        <v>77</v>
      </c>
    </row>
    <row r="106" spans="1:12" x14ac:dyDescent="0.3">
      <c r="A106">
        <v>1457</v>
      </c>
      <c r="B106" s="83">
        <v>43818.083333333336</v>
      </c>
      <c r="C106">
        <v>2.167238056196227</v>
      </c>
      <c r="D106">
        <v>0</v>
      </c>
      <c r="E106" s="109" t="s">
        <v>69</v>
      </c>
      <c r="F106">
        <v>3</v>
      </c>
      <c r="G106">
        <v>1</v>
      </c>
      <c r="H106" s="83">
        <v>44261.905976388887</v>
      </c>
      <c r="I106" s="109" t="s">
        <v>70</v>
      </c>
      <c r="J106" s="109" t="s">
        <v>71</v>
      </c>
      <c r="K106" s="109" t="s">
        <v>72</v>
      </c>
      <c r="L106" s="109" t="s">
        <v>73</v>
      </c>
    </row>
    <row r="107" spans="1:12" x14ac:dyDescent="0.3">
      <c r="A107">
        <v>1793</v>
      </c>
      <c r="B107" s="83">
        <v>43818.083333333336</v>
      </c>
      <c r="C107">
        <v>2.2001237685383419</v>
      </c>
      <c r="D107">
        <v>5.2571296691894531E-5</v>
      </c>
      <c r="E107" s="109" t="s">
        <v>69</v>
      </c>
      <c r="F107">
        <v>3</v>
      </c>
      <c r="G107">
        <v>2</v>
      </c>
      <c r="H107" s="83">
        <v>44261.91030614583</v>
      </c>
      <c r="I107" s="109" t="s">
        <v>74</v>
      </c>
      <c r="J107" s="109" t="s">
        <v>75</v>
      </c>
      <c r="K107" s="109" t="s">
        <v>76</v>
      </c>
      <c r="L107" s="109" t="s">
        <v>77</v>
      </c>
    </row>
    <row r="108" spans="1:12" x14ac:dyDescent="0.3">
      <c r="A108">
        <v>1456</v>
      </c>
      <c r="B108" s="83">
        <v>43818.104166666664</v>
      </c>
      <c r="C108">
        <v>2.1196983611463889</v>
      </c>
      <c r="D108">
        <v>0</v>
      </c>
      <c r="E108" s="109" t="s">
        <v>69</v>
      </c>
      <c r="F108">
        <v>3</v>
      </c>
      <c r="G108">
        <v>1</v>
      </c>
      <c r="H108" s="83">
        <v>44261.905976388887</v>
      </c>
      <c r="I108" s="109" t="s">
        <v>70</v>
      </c>
      <c r="J108" s="109" t="s">
        <v>71</v>
      </c>
      <c r="K108" s="109" t="s">
        <v>72</v>
      </c>
      <c r="L108" s="109" t="s">
        <v>73</v>
      </c>
    </row>
    <row r="109" spans="1:12" x14ac:dyDescent="0.3">
      <c r="A109">
        <v>1792</v>
      </c>
      <c r="B109" s="83">
        <v>43818.104166666664</v>
      </c>
      <c r="C109">
        <v>2.1530263621225321</v>
      </c>
      <c r="D109">
        <v>4.0000677108764648E-4</v>
      </c>
      <c r="E109" s="109" t="s">
        <v>69</v>
      </c>
      <c r="F109">
        <v>3</v>
      </c>
      <c r="G109">
        <v>2</v>
      </c>
      <c r="H109" s="83">
        <v>44261.91030614583</v>
      </c>
      <c r="I109" s="109" t="s">
        <v>74</v>
      </c>
      <c r="J109" s="109" t="s">
        <v>75</v>
      </c>
      <c r="K109" s="109" t="s">
        <v>76</v>
      </c>
      <c r="L109" s="109" t="s">
        <v>77</v>
      </c>
    </row>
    <row r="110" spans="1:12" x14ac:dyDescent="0.3">
      <c r="A110">
        <v>1455</v>
      </c>
      <c r="B110" s="83">
        <v>43818.125</v>
      </c>
      <c r="C110">
        <v>2.0476083033070007</v>
      </c>
      <c r="D110">
        <v>0</v>
      </c>
      <c r="E110" s="109" t="s">
        <v>69</v>
      </c>
      <c r="F110">
        <v>3</v>
      </c>
      <c r="G110">
        <v>1</v>
      </c>
      <c r="H110" s="83">
        <v>44261.905976388887</v>
      </c>
      <c r="I110" s="109" t="s">
        <v>70</v>
      </c>
      <c r="J110" s="109" t="s">
        <v>71</v>
      </c>
      <c r="K110" s="109" t="s">
        <v>72</v>
      </c>
      <c r="L110" s="109" t="s">
        <v>73</v>
      </c>
    </row>
    <row r="111" spans="1:12" x14ac:dyDescent="0.3">
      <c r="A111">
        <v>1791</v>
      </c>
      <c r="B111" s="83">
        <v>43818.125</v>
      </c>
      <c r="C111">
        <v>2.0696489117092089</v>
      </c>
      <c r="D111">
        <v>0</v>
      </c>
      <c r="E111" s="109" t="s">
        <v>69</v>
      </c>
      <c r="F111">
        <v>3</v>
      </c>
      <c r="G111">
        <v>2</v>
      </c>
      <c r="H111" s="83">
        <v>44261.91030614583</v>
      </c>
      <c r="I111" s="109" t="s">
        <v>74</v>
      </c>
      <c r="J111" s="109" t="s">
        <v>75</v>
      </c>
      <c r="K111" s="109" t="s">
        <v>76</v>
      </c>
      <c r="L111" s="109" t="s">
        <v>77</v>
      </c>
    </row>
    <row r="112" spans="1:12" x14ac:dyDescent="0.3">
      <c r="A112">
        <v>1454</v>
      </c>
      <c r="B112" s="83">
        <v>43818.145833333336</v>
      </c>
      <c r="C112">
        <v>2.0129114936238004</v>
      </c>
      <c r="D112">
        <v>0</v>
      </c>
      <c r="E112" s="109" t="s">
        <v>69</v>
      </c>
      <c r="F112">
        <v>3</v>
      </c>
      <c r="G112">
        <v>1</v>
      </c>
      <c r="H112" s="83">
        <v>44261.905976388887</v>
      </c>
      <c r="I112" s="109" t="s">
        <v>70</v>
      </c>
      <c r="J112" s="109" t="s">
        <v>71</v>
      </c>
      <c r="K112" s="109" t="s">
        <v>72</v>
      </c>
      <c r="L112" s="109" t="s">
        <v>73</v>
      </c>
    </row>
    <row r="113" spans="1:12" x14ac:dyDescent="0.3">
      <c r="A113">
        <v>1790</v>
      </c>
      <c r="B113" s="83">
        <v>43818.145833333336</v>
      </c>
      <c r="C113">
        <v>2.0192409894735501</v>
      </c>
      <c r="D113">
        <v>4.4086575508117676E-4</v>
      </c>
      <c r="E113" s="109" t="s">
        <v>69</v>
      </c>
      <c r="F113">
        <v>3</v>
      </c>
      <c r="G113">
        <v>2</v>
      </c>
      <c r="H113" s="83">
        <v>44261.91030614583</v>
      </c>
      <c r="I113" s="109" t="s">
        <v>74</v>
      </c>
      <c r="J113" s="109" t="s">
        <v>75</v>
      </c>
      <c r="K113" s="109" t="s">
        <v>76</v>
      </c>
      <c r="L113" s="109" t="s">
        <v>77</v>
      </c>
    </row>
    <row r="114" spans="1:12" x14ac:dyDescent="0.3">
      <c r="A114">
        <v>1453</v>
      </c>
      <c r="B114" s="83">
        <v>43818.166666666664</v>
      </c>
      <c r="C114">
        <v>1.9560492133798526</v>
      </c>
      <c r="D114">
        <v>0</v>
      </c>
      <c r="E114" s="109" t="s">
        <v>69</v>
      </c>
      <c r="F114">
        <v>3</v>
      </c>
      <c r="G114">
        <v>1</v>
      </c>
      <c r="H114" s="83">
        <v>44261.905976388887</v>
      </c>
      <c r="I114" s="109" t="s">
        <v>70</v>
      </c>
      <c r="J114" s="109" t="s">
        <v>71</v>
      </c>
      <c r="K114" s="109" t="s">
        <v>72</v>
      </c>
      <c r="L114" s="109" t="s">
        <v>73</v>
      </c>
    </row>
    <row r="115" spans="1:12" x14ac:dyDescent="0.3">
      <c r="A115">
        <v>1789</v>
      </c>
      <c r="B115" s="83">
        <v>43818.166666666664</v>
      </c>
      <c r="C115">
        <v>1.9892494692006064</v>
      </c>
      <c r="D115">
        <v>0</v>
      </c>
      <c r="E115" s="109" t="s">
        <v>69</v>
      </c>
      <c r="F115">
        <v>3</v>
      </c>
      <c r="G115">
        <v>2</v>
      </c>
      <c r="H115" s="83">
        <v>44261.91030614583</v>
      </c>
      <c r="I115" s="109" t="s">
        <v>74</v>
      </c>
      <c r="J115" s="109" t="s">
        <v>75</v>
      </c>
      <c r="K115" s="109" t="s">
        <v>76</v>
      </c>
      <c r="L115" s="109" t="s">
        <v>77</v>
      </c>
    </row>
    <row r="116" spans="1:12" x14ac:dyDescent="0.3">
      <c r="A116">
        <v>1452</v>
      </c>
      <c r="B116" s="83">
        <v>43818.1875</v>
      </c>
      <c r="C116">
        <v>1.9371840536054088</v>
      </c>
      <c r="D116">
        <v>0</v>
      </c>
      <c r="E116" s="109" t="s">
        <v>69</v>
      </c>
      <c r="F116">
        <v>3</v>
      </c>
      <c r="G116">
        <v>1</v>
      </c>
      <c r="H116" s="83">
        <v>44261.905976388887</v>
      </c>
      <c r="I116" s="109" t="s">
        <v>70</v>
      </c>
      <c r="J116" s="109" t="s">
        <v>71</v>
      </c>
      <c r="K116" s="109" t="s">
        <v>72</v>
      </c>
      <c r="L116" s="109" t="s">
        <v>73</v>
      </c>
    </row>
    <row r="117" spans="1:12" x14ac:dyDescent="0.3">
      <c r="A117">
        <v>1788</v>
      </c>
      <c r="B117" s="83">
        <v>43818.1875</v>
      </c>
      <c r="C117">
        <v>1.9567328904985073</v>
      </c>
      <c r="D117">
        <v>4.386603832244873E-4</v>
      </c>
      <c r="E117" s="109" t="s">
        <v>69</v>
      </c>
      <c r="F117">
        <v>3</v>
      </c>
      <c r="G117">
        <v>2</v>
      </c>
      <c r="H117" s="83">
        <v>44261.91030614583</v>
      </c>
      <c r="I117" s="109" t="s">
        <v>74</v>
      </c>
      <c r="J117" s="109" t="s">
        <v>75</v>
      </c>
      <c r="K117" s="109" t="s">
        <v>76</v>
      </c>
      <c r="L117" s="109" t="s">
        <v>77</v>
      </c>
    </row>
    <row r="118" spans="1:12" x14ac:dyDescent="0.3">
      <c r="A118">
        <v>1451</v>
      </c>
      <c r="B118" s="83">
        <v>43818.208333333336</v>
      </c>
      <c r="C118">
        <v>2.0522259134466392</v>
      </c>
      <c r="D118">
        <v>0</v>
      </c>
      <c r="E118" s="109" t="s">
        <v>69</v>
      </c>
      <c r="F118">
        <v>3</v>
      </c>
      <c r="G118">
        <v>1</v>
      </c>
      <c r="H118" s="83">
        <v>44261.905976388887</v>
      </c>
      <c r="I118" s="109" t="s">
        <v>70</v>
      </c>
      <c r="J118" s="109" t="s">
        <v>71</v>
      </c>
      <c r="K118" s="109" t="s">
        <v>72</v>
      </c>
      <c r="L118" s="109" t="s">
        <v>73</v>
      </c>
    </row>
    <row r="119" spans="1:12" x14ac:dyDescent="0.3">
      <c r="A119">
        <v>1787</v>
      </c>
      <c r="B119" s="83">
        <v>43818.208333333336</v>
      </c>
      <c r="C119">
        <v>2.0509877972879296</v>
      </c>
      <c r="D119">
        <v>0</v>
      </c>
      <c r="E119" s="109" t="s">
        <v>69</v>
      </c>
      <c r="F119">
        <v>3</v>
      </c>
      <c r="G119">
        <v>2</v>
      </c>
      <c r="H119" s="83">
        <v>44261.91030614583</v>
      </c>
      <c r="I119" s="109" t="s">
        <v>74</v>
      </c>
      <c r="J119" s="109" t="s">
        <v>75</v>
      </c>
      <c r="K119" s="109" t="s">
        <v>76</v>
      </c>
      <c r="L119" s="109" t="s">
        <v>77</v>
      </c>
    </row>
    <row r="120" spans="1:12" x14ac:dyDescent="0.3">
      <c r="A120">
        <v>1450</v>
      </c>
      <c r="B120" s="83">
        <v>43818.229166666664</v>
      </c>
      <c r="C120">
        <v>2.1709260323867143</v>
      </c>
      <c r="D120">
        <v>0</v>
      </c>
      <c r="E120" s="109" t="s">
        <v>69</v>
      </c>
      <c r="F120">
        <v>3</v>
      </c>
      <c r="G120">
        <v>1</v>
      </c>
      <c r="H120" s="83">
        <v>44261.905976388887</v>
      </c>
      <c r="I120" s="109" t="s">
        <v>70</v>
      </c>
      <c r="J120" s="109" t="s">
        <v>71</v>
      </c>
      <c r="K120" s="109" t="s">
        <v>72</v>
      </c>
      <c r="L120" s="109" t="s">
        <v>73</v>
      </c>
    </row>
    <row r="121" spans="1:12" x14ac:dyDescent="0.3">
      <c r="A121">
        <v>1786</v>
      </c>
      <c r="B121" s="83">
        <v>43818.229166666664</v>
      </c>
      <c r="C121">
        <v>2.1535973337930603</v>
      </c>
      <c r="D121">
        <v>4.4283270835876465E-4</v>
      </c>
      <c r="E121" s="109" t="s">
        <v>69</v>
      </c>
      <c r="F121">
        <v>3</v>
      </c>
      <c r="G121">
        <v>2</v>
      </c>
      <c r="H121" s="83">
        <v>44261.91030614583</v>
      </c>
      <c r="I121" s="109" t="s">
        <v>74</v>
      </c>
      <c r="J121" s="109" t="s">
        <v>75</v>
      </c>
      <c r="K121" s="109" t="s">
        <v>76</v>
      </c>
      <c r="L121" s="109" t="s">
        <v>77</v>
      </c>
    </row>
    <row r="122" spans="1:12" x14ac:dyDescent="0.3">
      <c r="A122">
        <v>1467</v>
      </c>
      <c r="B122" s="83">
        <v>43818.25</v>
      </c>
      <c r="C122">
        <v>2.6197651980685097</v>
      </c>
      <c r="D122">
        <v>0</v>
      </c>
      <c r="E122" s="109" t="s">
        <v>69</v>
      </c>
      <c r="F122">
        <v>3</v>
      </c>
      <c r="G122">
        <v>1</v>
      </c>
      <c r="H122" s="83">
        <v>44261.905976388887</v>
      </c>
      <c r="I122" s="109" t="s">
        <v>70</v>
      </c>
      <c r="J122" s="109" t="s">
        <v>71</v>
      </c>
      <c r="K122" s="109" t="s">
        <v>72</v>
      </c>
      <c r="L122" s="109" t="s">
        <v>73</v>
      </c>
    </row>
    <row r="123" spans="1:12" x14ac:dyDescent="0.3">
      <c r="A123">
        <v>1803</v>
      </c>
      <c r="B123" s="83">
        <v>43818.25</v>
      </c>
      <c r="C123">
        <v>2.7009846533888004</v>
      </c>
      <c r="D123">
        <v>2.0200014114379883E-4</v>
      </c>
      <c r="E123" s="109" t="s">
        <v>69</v>
      </c>
      <c r="F123">
        <v>3</v>
      </c>
      <c r="G123">
        <v>2</v>
      </c>
      <c r="H123" s="83">
        <v>44261.91030614583</v>
      </c>
      <c r="I123" s="109" t="s">
        <v>74</v>
      </c>
      <c r="J123" s="109" t="s">
        <v>75</v>
      </c>
      <c r="K123" s="109" t="s">
        <v>76</v>
      </c>
      <c r="L123" s="109" t="s">
        <v>77</v>
      </c>
    </row>
    <row r="124" spans="1:12" x14ac:dyDescent="0.3">
      <c r="A124">
        <v>1469</v>
      </c>
      <c r="B124" s="83">
        <v>43818.270833333336</v>
      </c>
      <c r="C124">
        <v>2.9683378725127678</v>
      </c>
      <c r="D124">
        <v>0</v>
      </c>
      <c r="E124" s="109" t="s">
        <v>69</v>
      </c>
      <c r="F124">
        <v>3</v>
      </c>
      <c r="G124">
        <v>1</v>
      </c>
      <c r="H124" s="83">
        <v>44261.905976388887</v>
      </c>
      <c r="I124" s="109" t="s">
        <v>70</v>
      </c>
      <c r="J124" s="109" t="s">
        <v>71</v>
      </c>
      <c r="K124" s="109" t="s">
        <v>72</v>
      </c>
      <c r="L124" s="109" t="s">
        <v>73</v>
      </c>
    </row>
    <row r="125" spans="1:12" x14ac:dyDescent="0.3">
      <c r="A125">
        <v>1805</v>
      </c>
      <c r="B125" s="83">
        <v>43818.270833333336</v>
      </c>
      <c r="C125">
        <v>2.9321101331719093</v>
      </c>
      <c r="D125">
        <v>2.8556585311889648E-4</v>
      </c>
      <c r="E125" s="109" t="s">
        <v>69</v>
      </c>
      <c r="F125">
        <v>3</v>
      </c>
      <c r="G125">
        <v>2</v>
      </c>
      <c r="H125" s="83">
        <v>44261.91030614583</v>
      </c>
      <c r="I125" s="109" t="s">
        <v>74</v>
      </c>
      <c r="J125" s="109" t="s">
        <v>75</v>
      </c>
      <c r="K125" s="109" t="s">
        <v>76</v>
      </c>
      <c r="L125" s="109" t="s">
        <v>77</v>
      </c>
    </row>
    <row r="126" spans="1:12" x14ac:dyDescent="0.3">
      <c r="A126">
        <v>1488</v>
      </c>
      <c r="B126" s="83">
        <v>43818.291666666664</v>
      </c>
      <c r="C126">
        <v>3.3258758986623946</v>
      </c>
      <c r="D126">
        <v>0</v>
      </c>
      <c r="E126" s="109" t="s">
        <v>69</v>
      </c>
      <c r="F126">
        <v>3</v>
      </c>
      <c r="G126">
        <v>1</v>
      </c>
      <c r="H126" s="83">
        <v>44261.905976388887</v>
      </c>
      <c r="I126" s="109" t="s">
        <v>70</v>
      </c>
      <c r="J126" s="109" t="s">
        <v>71</v>
      </c>
      <c r="K126" s="109" t="s">
        <v>72</v>
      </c>
      <c r="L126" s="109" t="s">
        <v>73</v>
      </c>
    </row>
    <row r="127" spans="1:12" x14ac:dyDescent="0.3">
      <c r="A127">
        <v>1824</v>
      </c>
      <c r="B127" s="83">
        <v>43818.291666666664</v>
      </c>
      <c r="C127">
        <v>3.4623025085142403</v>
      </c>
      <c r="D127">
        <v>0</v>
      </c>
      <c r="E127" s="109" t="s">
        <v>69</v>
      </c>
      <c r="F127">
        <v>3</v>
      </c>
      <c r="G127">
        <v>2</v>
      </c>
      <c r="H127" s="83">
        <v>44261.91030614583</v>
      </c>
      <c r="I127" s="109" t="s">
        <v>74</v>
      </c>
      <c r="J127" s="109" t="s">
        <v>75</v>
      </c>
      <c r="K127" s="109" t="s">
        <v>76</v>
      </c>
      <c r="L127" s="109" t="s">
        <v>77</v>
      </c>
    </row>
    <row r="128" spans="1:12" x14ac:dyDescent="0.3">
      <c r="A128">
        <v>1470</v>
      </c>
      <c r="B128" s="83">
        <v>43818.3125</v>
      </c>
      <c r="C128">
        <v>3.6823969859256418</v>
      </c>
      <c r="D128">
        <v>0</v>
      </c>
      <c r="E128" s="109" t="s">
        <v>69</v>
      </c>
      <c r="F128">
        <v>3</v>
      </c>
      <c r="G128">
        <v>1</v>
      </c>
      <c r="H128" s="83">
        <v>44261.905976388887</v>
      </c>
      <c r="I128" s="109" t="s">
        <v>70</v>
      </c>
      <c r="J128" s="109" t="s">
        <v>71</v>
      </c>
      <c r="K128" s="109" t="s">
        <v>72</v>
      </c>
      <c r="L128" s="109" t="s">
        <v>73</v>
      </c>
    </row>
    <row r="129" spans="1:12" x14ac:dyDescent="0.3">
      <c r="A129">
        <v>1806</v>
      </c>
      <c r="B129" s="83">
        <v>43818.3125</v>
      </c>
      <c r="C129">
        <v>3.5873305312396115</v>
      </c>
      <c r="D129">
        <v>4.099428653717041E-3</v>
      </c>
      <c r="E129" s="109" t="s">
        <v>69</v>
      </c>
      <c r="F129">
        <v>3</v>
      </c>
      <c r="G129">
        <v>2</v>
      </c>
      <c r="H129" s="83">
        <v>44261.91030614583</v>
      </c>
      <c r="I129" s="109" t="s">
        <v>74</v>
      </c>
      <c r="J129" s="109" t="s">
        <v>75</v>
      </c>
      <c r="K129" s="109" t="s">
        <v>76</v>
      </c>
      <c r="L129" s="109" t="s">
        <v>77</v>
      </c>
    </row>
    <row r="130" spans="1:12" x14ac:dyDescent="0.3">
      <c r="A130">
        <v>1487</v>
      </c>
      <c r="B130" s="83">
        <v>43818.333333333336</v>
      </c>
      <c r="C130">
        <v>3.786148407132766</v>
      </c>
      <c r="D130">
        <v>0</v>
      </c>
      <c r="E130" s="109" t="s">
        <v>69</v>
      </c>
      <c r="F130">
        <v>3</v>
      </c>
      <c r="G130">
        <v>1</v>
      </c>
      <c r="H130" s="83">
        <v>44261.905976388887</v>
      </c>
      <c r="I130" s="109" t="s">
        <v>70</v>
      </c>
      <c r="J130" s="109" t="s">
        <v>71</v>
      </c>
      <c r="K130" s="109" t="s">
        <v>72</v>
      </c>
      <c r="L130" s="109" t="s">
        <v>73</v>
      </c>
    </row>
    <row r="131" spans="1:12" x14ac:dyDescent="0.3">
      <c r="A131">
        <v>1823</v>
      </c>
      <c r="B131" s="83">
        <v>43818.333333333336</v>
      </c>
      <c r="C131">
        <v>3.8325221474344993</v>
      </c>
      <c r="D131">
        <v>0</v>
      </c>
      <c r="E131" s="109" t="s">
        <v>69</v>
      </c>
      <c r="F131">
        <v>3</v>
      </c>
      <c r="G131">
        <v>2</v>
      </c>
      <c r="H131" s="83">
        <v>44261.91030614583</v>
      </c>
      <c r="I131" s="109" t="s">
        <v>74</v>
      </c>
      <c r="J131" s="109" t="s">
        <v>75</v>
      </c>
      <c r="K131" s="109" t="s">
        <v>76</v>
      </c>
      <c r="L131" s="109" t="s">
        <v>77</v>
      </c>
    </row>
    <row r="132" spans="1:12" x14ac:dyDescent="0.3">
      <c r="A132">
        <v>1486</v>
      </c>
      <c r="B132" s="83">
        <v>43818.354166666664</v>
      </c>
      <c r="C132">
        <v>3.8027389116538193</v>
      </c>
      <c r="D132">
        <v>1.7036325186850061E-2</v>
      </c>
      <c r="E132" s="109" t="s">
        <v>69</v>
      </c>
      <c r="F132">
        <v>3</v>
      </c>
      <c r="G132">
        <v>1</v>
      </c>
      <c r="H132" s="83">
        <v>44261.905976388887</v>
      </c>
      <c r="I132" s="109" t="s">
        <v>70</v>
      </c>
      <c r="J132" s="109" t="s">
        <v>71</v>
      </c>
      <c r="K132" s="109" t="s">
        <v>72</v>
      </c>
      <c r="L132" s="109" t="s">
        <v>73</v>
      </c>
    </row>
    <row r="133" spans="1:12" x14ac:dyDescent="0.3">
      <c r="A133">
        <v>1822</v>
      </c>
      <c r="B133" s="83">
        <v>43818.354166666664</v>
      </c>
      <c r="C133">
        <v>3.8239760810879999</v>
      </c>
      <c r="D133">
        <v>4.0128082036972046E-2</v>
      </c>
      <c r="E133" s="109" t="s">
        <v>69</v>
      </c>
      <c r="F133">
        <v>3</v>
      </c>
      <c r="G133">
        <v>2</v>
      </c>
      <c r="H133" s="83">
        <v>44261.91030614583</v>
      </c>
      <c r="I133" s="109" t="s">
        <v>74</v>
      </c>
      <c r="J133" s="109" t="s">
        <v>75</v>
      </c>
      <c r="K133" s="109" t="s">
        <v>76</v>
      </c>
      <c r="L133" s="109" t="s">
        <v>77</v>
      </c>
    </row>
    <row r="134" spans="1:12" x14ac:dyDescent="0.3">
      <c r="A134">
        <v>1485</v>
      </c>
      <c r="B134" s="83">
        <v>43818.375</v>
      </c>
      <c r="C134">
        <v>3.8292380143065166</v>
      </c>
      <c r="D134">
        <v>0.14564321803377472</v>
      </c>
      <c r="E134" s="109" t="s">
        <v>69</v>
      </c>
      <c r="F134">
        <v>3</v>
      </c>
      <c r="G134">
        <v>1</v>
      </c>
      <c r="H134" s="83">
        <v>44261.905976388887</v>
      </c>
      <c r="I134" s="109" t="s">
        <v>70</v>
      </c>
      <c r="J134" s="109" t="s">
        <v>71</v>
      </c>
      <c r="K134" s="109" t="s">
        <v>72</v>
      </c>
      <c r="L134" s="109" t="s">
        <v>73</v>
      </c>
    </row>
    <row r="135" spans="1:12" x14ac:dyDescent="0.3">
      <c r="A135">
        <v>1821</v>
      </c>
      <c r="B135" s="83">
        <v>43818.375</v>
      </c>
      <c r="C135">
        <v>3.8279160597000352</v>
      </c>
      <c r="D135">
        <v>0.16523739695549011</v>
      </c>
      <c r="E135" s="109" t="s">
        <v>69</v>
      </c>
      <c r="F135">
        <v>3</v>
      </c>
      <c r="G135">
        <v>2</v>
      </c>
      <c r="H135" s="83">
        <v>44261.91030614583</v>
      </c>
      <c r="I135" s="109" t="s">
        <v>74</v>
      </c>
      <c r="J135" s="109" t="s">
        <v>75</v>
      </c>
      <c r="K135" s="109" t="s">
        <v>76</v>
      </c>
      <c r="L135" s="109" t="s">
        <v>77</v>
      </c>
    </row>
    <row r="136" spans="1:12" x14ac:dyDescent="0.3">
      <c r="A136">
        <v>1484</v>
      </c>
      <c r="B136" s="83">
        <v>43818.395833333336</v>
      </c>
      <c r="C136">
        <v>3.8234709493023082</v>
      </c>
      <c r="D136">
        <v>0.17409597087180059</v>
      </c>
      <c r="E136" s="109" t="s">
        <v>69</v>
      </c>
      <c r="F136">
        <v>3</v>
      </c>
      <c r="G136">
        <v>1</v>
      </c>
      <c r="H136" s="83">
        <v>44261.905976388887</v>
      </c>
      <c r="I136" s="109" t="s">
        <v>70</v>
      </c>
      <c r="J136" s="109" t="s">
        <v>71</v>
      </c>
      <c r="K136" s="109" t="s">
        <v>72</v>
      </c>
      <c r="L136" s="109" t="s">
        <v>73</v>
      </c>
    </row>
    <row r="137" spans="1:12" x14ac:dyDescent="0.3">
      <c r="A137">
        <v>1820</v>
      </c>
      <c r="B137" s="83">
        <v>43818.395833333336</v>
      </c>
      <c r="C137">
        <v>3.828734925435076</v>
      </c>
      <c r="D137">
        <v>0.23272141814231873</v>
      </c>
      <c r="E137" s="109" t="s">
        <v>69</v>
      </c>
      <c r="F137">
        <v>3</v>
      </c>
      <c r="G137">
        <v>2</v>
      </c>
      <c r="H137" s="83">
        <v>44261.91030614583</v>
      </c>
      <c r="I137" s="109" t="s">
        <v>74</v>
      </c>
      <c r="J137" s="109" t="s">
        <v>75</v>
      </c>
      <c r="K137" s="109" t="s">
        <v>76</v>
      </c>
      <c r="L137" s="109" t="s">
        <v>77</v>
      </c>
    </row>
    <row r="138" spans="1:12" x14ac:dyDescent="0.3">
      <c r="A138">
        <v>1483</v>
      </c>
      <c r="B138" s="83">
        <v>43818.416666666664</v>
      </c>
      <c r="C138">
        <v>3.7464576974538142</v>
      </c>
      <c r="D138">
        <v>0.28348175638427564</v>
      </c>
      <c r="E138" s="109" t="s">
        <v>69</v>
      </c>
      <c r="F138">
        <v>3</v>
      </c>
      <c r="G138">
        <v>1</v>
      </c>
      <c r="H138" s="83">
        <v>44261.905976388887</v>
      </c>
      <c r="I138" s="109" t="s">
        <v>70</v>
      </c>
      <c r="J138" s="109" t="s">
        <v>71</v>
      </c>
      <c r="K138" s="109" t="s">
        <v>72</v>
      </c>
      <c r="L138" s="109" t="s">
        <v>73</v>
      </c>
    </row>
    <row r="139" spans="1:12" x14ac:dyDescent="0.3">
      <c r="A139">
        <v>1819</v>
      </c>
      <c r="B139" s="83">
        <v>43818.416666666664</v>
      </c>
      <c r="C139">
        <v>3.721506899012859</v>
      </c>
      <c r="D139">
        <v>0.2814997136592865</v>
      </c>
      <c r="E139" s="109" t="s">
        <v>69</v>
      </c>
      <c r="F139">
        <v>3</v>
      </c>
      <c r="G139">
        <v>2</v>
      </c>
      <c r="H139" s="83">
        <v>44261.91030614583</v>
      </c>
      <c r="I139" s="109" t="s">
        <v>74</v>
      </c>
      <c r="J139" s="109" t="s">
        <v>75</v>
      </c>
      <c r="K139" s="109" t="s">
        <v>76</v>
      </c>
      <c r="L139" s="109" t="s">
        <v>77</v>
      </c>
    </row>
    <row r="140" spans="1:12" x14ac:dyDescent="0.3">
      <c r="A140">
        <v>1482</v>
      </c>
      <c r="B140" s="83">
        <v>43818.4375</v>
      </c>
      <c r="C140">
        <v>3.7057914874563687</v>
      </c>
      <c r="D140">
        <v>0.31609186174503545</v>
      </c>
      <c r="E140" s="109" t="s">
        <v>69</v>
      </c>
      <c r="F140">
        <v>3</v>
      </c>
      <c r="G140">
        <v>1</v>
      </c>
      <c r="H140" s="83">
        <v>44261.905976388887</v>
      </c>
      <c r="I140" s="109" t="s">
        <v>70</v>
      </c>
      <c r="J140" s="109" t="s">
        <v>71</v>
      </c>
      <c r="K140" s="109" t="s">
        <v>72</v>
      </c>
      <c r="L140" s="109" t="s">
        <v>73</v>
      </c>
    </row>
    <row r="141" spans="1:12" x14ac:dyDescent="0.3">
      <c r="A141">
        <v>1818</v>
      </c>
      <c r="B141" s="83">
        <v>43818.4375</v>
      </c>
      <c r="C141">
        <v>3.688203060708084</v>
      </c>
      <c r="D141">
        <v>0.29659563302993774</v>
      </c>
      <c r="E141" s="109" t="s">
        <v>69</v>
      </c>
      <c r="F141">
        <v>3</v>
      </c>
      <c r="G141">
        <v>2</v>
      </c>
      <c r="H141" s="83">
        <v>44261.91030614583</v>
      </c>
      <c r="I141" s="109" t="s">
        <v>74</v>
      </c>
      <c r="J141" s="109" t="s">
        <v>75</v>
      </c>
      <c r="K141" s="109" t="s">
        <v>76</v>
      </c>
      <c r="L141" s="109" t="s">
        <v>77</v>
      </c>
    </row>
    <row r="142" spans="1:12" x14ac:dyDescent="0.3">
      <c r="A142">
        <v>1481</v>
      </c>
      <c r="B142" s="83">
        <v>43818.458333333336</v>
      </c>
      <c r="C142">
        <v>3.7457617228506406</v>
      </c>
      <c r="D142">
        <v>0.47071902759670153</v>
      </c>
      <c r="E142" s="109" t="s">
        <v>69</v>
      </c>
      <c r="F142">
        <v>3</v>
      </c>
      <c r="G142">
        <v>1</v>
      </c>
      <c r="H142" s="83">
        <v>44261.905976388887</v>
      </c>
      <c r="I142" s="109" t="s">
        <v>70</v>
      </c>
      <c r="J142" s="109" t="s">
        <v>71</v>
      </c>
      <c r="K142" s="109" t="s">
        <v>72</v>
      </c>
      <c r="L142" s="109" t="s">
        <v>73</v>
      </c>
    </row>
    <row r="143" spans="1:12" x14ac:dyDescent="0.3">
      <c r="A143">
        <v>1817</v>
      </c>
      <c r="B143" s="83">
        <v>43818.458333333336</v>
      </c>
      <c r="C143">
        <v>3.726893902159341</v>
      </c>
      <c r="D143">
        <v>0.51458287239074707</v>
      </c>
      <c r="E143" s="109" t="s">
        <v>69</v>
      </c>
      <c r="F143">
        <v>3</v>
      </c>
      <c r="G143">
        <v>2</v>
      </c>
      <c r="H143" s="83">
        <v>44261.91030614583</v>
      </c>
      <c r="I143" s="109" t="s">
        <v>74</v>
      </c>
      <c r="J143" s="109" t="s">
        <v>75</v>
      </c>
      <c r="K143" s="109" t="s">
        <v>76</v>
      </c>
      <c r="L143" s="109" t="s">
        <v>77</v>
      </c>
    </row>
    <row r="144" spans="1:12" x14ac:dyDescent="0.3">
      <c r="A144">
        <v>1480</v>
      </c>
      <c r="B144" s="83">
        <v>43818.479166666664</v>
      </c>
      <c r="C144">
        <v>3.7177261449495309</v>
      </c>
      <c r="D144">
        <v>0.47469057476498977</v>
      </c>
      <c r="E144" s="109" t="s">
        <v>69</v>
      </c>
      <c r="F144">
        <v>3</v>
      </c>
      <c r="G144">
        <v>1</v>
      </c>
      <c r="H144" s="83">
        <v>44261.905976388887</v>
      </c>
      <c r="I144" s="109" t="s">
        <v>70</v>
      </c>
      <c r="J144" s="109" t="s">
        <v>71</v>
      </c>
      <c r="K144" s="109" t="s">
        <v>72</v>
      </c>
      <c r="L144" s="109" t="s">
        <v>73</v>
      </c>
    </row>
    <row r="145" spans="1:12" x14ac:dyDescent="0.3">
      <c r="A145">
        <v>1816</v>
      </c>
      <c r="B145" s="83">
        <v>43818.479166666664</v>
      </c>
      <c r="C145">
        <v>3.6884920462278985</v>
      </c>
      <c r="D145">
        <v>0.60087239742279053</v>
      </c>
      <c r="E145" s="109" t="s">
        <v>69</v>
      </c>
      <c r="F145">
        <v>3</v>
      </c>
      <c r="G145">
        <v>2</v>
      </c>
      <c r="H145" s="83">
        <v>44261.91030614583</v>
      </c>
      <c r="I145" s="109" t="s">
        <v>74</v>
      </c>
      <c r="J145" s="109" t="s">
        <v>75</v>
      </c>
      <c r="K145" s="109" t="s">
        <v>76</v>
      </c>
      <c r="L145" s="109" t="s">
        <v>77</v>
      </c>
    </row>
    <row r="146" spans="1:12" x14ac:dyDescent="0.3">
      <c r="A146">
        <v>1479</v>
      </c>
      <c r="B146" s="83">
        <v>43818.5</v>
      </c>
      <c r="C146">
        <v>3.8089002691800449</v>
      </c>
      <c r="D146">
        <v>0.35580443276094065</v>
      </c>
      <c r="E146" s="109" t="s">
        <v>69</v>
      </c>
      <c r="F146">
        <v>3</v>
      </c>
      <c r="G146">
        <v>1</v>
      </c>
      <c r="H146" s="83">
        <v>44261.905976388887</v>
      </c>
      <c r="I146" s="109" t="s">
        <v>70</v>
      </c>
      <c r="J146" s="109" t="s">
        <v>71</v>
      </c>
      <c r="K146" s="109" t="s">
        <v>72</v>
      </c>
      <c r="L146" s="109" t="s">
        <v>73</v>
      </c>
    </row>
    <row r="147" spans="1:12" x14ac:dyDescent="0.3">
      <c r="A147">
        <v>1815</v>
      </c>
      <c r="B147" s="83">
        <v>43818.5</v>
      </c>
      <c r="C147">
        <v>3.6967933568604487</v>
      </c>
      <c r="D147">
        <v>0.42736750841140747</v>
      </c>
      <c r="E147" s="109" t="s">
        <v>69</v>
      </c>
      <c r="F147">
        <v>3</v>
      </c>
      <c r="G147">
        <v>2</v>
      </c>
      <c r="H147" s="83">
        <v>44261.91030614583</v>
      </c>
      <c r="I147" s="109" t="s">
        <v>74</v>
      </c>
      <c r="J147" s="109" t="s">
        <v>75</v>
      </c>
      <c r="K147" s="109" t="s">
        <v>76</v>
      </c>
      <c r="L147" s="109" t="s">
        <v>77</v>
      </c>
    </row>
    <row r="148" spans="1:12" x14ac:dyDescent="0.3">
      <c r="A148">
        <v>1478</v>
      </c>
      <c r="B148" s="83">
        <v>43818.520833333336</v>
      </c>
      <c r="C148">
        <v>3.7810235067696141</v>
      </c>
      <c r="D148">
        <v>0.30804825567950478</v>
      </c>
      <c r="E148" s="109" t="s">
        <v>69</v>
      </c>
      <c r="F148">
        <v>3</v>
      </c>
      <c r="G148">
        <v>1</v>
      </c>
      <c r="H148" s="83">
        <v>44261.905976388887</v>
      </c>
      <c r="I148" s="109" t="s">
        <v>70</v>
      </c>
      <c r="J148" s="109" t="s">
        <v>71</v>
      </c>
      <c r="K148" s="109" t="s">
        <v>72</v>
      </c>
      <c r="L148" s="109" t="s">
        <v>73</v>
      </c>
    </row>
    <row r="149" spans="1:12" x14ac:dyDescent="0.3">
      <c r="A149">
        <v>1814</v>
      </c>
      <c r="B149" s="83">
        <v>43818.520833333336</v>
      </c>
      <c r="C149">
        <v>3.6908827190135001</v>
      </c>
      <c r="D149">
        <v>0.44468975067138672</v>
      </c>
      <c r="E149" s="109" t="s">
        <v>69</v>
      </c>
      <c r="F149">
        <v>3</v>
      </c>
      <c r="G149">
        <v>2</v>
      </c>
      <c r="H149" s="83">
        <v>44261.91030614583</v>
      </c>
      <c r="I149" s="109" t="s">
        <v>74</v>
      </c>
      <c r="J149" s="109" t="s">
        <v>75</v>
      </c>
      <c r="K149" s="109" t="s">
        <v>76</v>
      </c>
      <c r="L149" s="109" t="s">
        <v>77</v>
      </c>
    </row>
    <row r="150" spans="1:12" x14ac:dyDescent="0.3">
      <c r="A150">
        <v>1477</v>
      </c>
      <c r="B150" s="83">
        <v>43818.541666666664</v>
      </c>
      <c r="C150">
        <v>3.7042136560739509</v>
      </c>
      <c r="D150">
        <v>0.2946905105952371</v>
      </c>
      <c r="E150" s="109" t="s">
        <v>69</v>
      </c>
      <c r="F150">
        <v>3</v>
      </c>
      <c r="G150">
        <v>1</v>
      </c>
      <c r="H150" s="83">
        <v>44261.905976388887</v>
      </c>
      <c r="I150" s="109" t="s">
        <v>70</v>
      </c>
      <c r="J150" s="109" t="s">
        <v>71</v>
      </c>
      <c r="K150" s="109" t="s">
        <v>72</v>
      </c>
      <c r="L150" s="109" t="s">
        <v>73</v>
      </c>
    </row>
    <row r="151" spans="1:12" x14ac:dyDescent="0.3">
      <c r="A151">
        <v>1813</v>
      </c>
      <c r="B151" s="83">
        <v>43818.541666666664</v>
      </c>
      <c r="C151">
        <v>3.6933562359900622</v>
      </c>
      <c r="D151">
        <v>0.33324027061462402</v>
      </c>
      <c r="E151" s="109" t="s">
        <v>69</v>
      </c>
      <c r="F151">
        <v>3</v>
      </c>
      <c r="G151">
        <v>2</v>
      </c>
      <c r="H151" s="83">
        <v>44261.91030614583</v>
      </c>
      <c r="I151" s="109" t="s">
        <v>74</v>
      </c>
      <c r="J151" s="109" t="s">
        <v>75</v>
      </c>
      <c r="K151" s="109" t="s">
        <v>76</v>
      </c>
      <c r="L151" s="109" t="s">
        <v>77</v>
      </c>
    </row>
    <row r="152" spans="1:12" x14ac:dyDescent="0.3">
      <c r="A152">
        <v>1476</v>
      </c>
      <c r="B152" s="83">
        <v>43818.5625</v>
      </c>
      <c r="C152">
        <v>3.6820391360366549</v>
      </c>
      <c r="D152">
        <v>0.250952722455834</v>
      </c>
      <c r="E152" s="109" t="s">
        <v>69</v>
      </c>
      <c r="F152">
        <v>3</v>
      </c>
      <c r="G152">
        <v>1</v>
      </c>
      <c r="H152" s="83">
        <v>44261.905976388887</v>
      </c>
      <c r="I152" s="109" t="s">
        <v>70</v>
      </c>
      <c r="J152" s="109" t="s">
        <v>71</v>
      </c>
      <c r="K152" s="109" t="s">
        <v>72</v>
      </c>
      <c r="L152" s="109" t="s">
        <v>73</v>
      </c>
    </row>
    <row r="153" spans="1:12" x14ac:dyDescent="0.3">
      <c r="A153">
        <v>1812</v>
      </c>
      <c r="B153" s="83">
        <v>43818.5625</v>
      </c>
      <c r="C153">
        <v>3.6714539625438705</v>
      </c>
      <c r="D153">
        <v>0.29927176237106323</v>
      </c>
      <c r="E153" s="109" t="s">
        <v>69</v>
      </c>
      <c r="F153">
        <v>3</v>
      </c>
      <c r="G153">
        <v>2</v>
      </c>
      <c r="H153" s="83">
        <v>44261.91030614583</v>
      </c>
      <c r="I153" s="109" t="s">
        <v>74</v>
      </c>
      <c r="J153" s="109" t="s">
        <v>75</v>
      </c>
      <c r="K153" s="109" t="s">
        <v>76</v>
      </c>
      <c r="L153" s="109" t="s">
        <v>77</v>
      </c>
    </row>
    <row r="154" spans="1:12" x14ac:dyDescent="0.3">
      <c r="A154">
        <v>1475</v>
      </c>
      <c r="B154" s="83">
        <v>43818.583333333336</v>
      </c>
      <c r="C154">
        <v>3.5929635135349178</v>
      </c>
      <c r="D154">
        <v>0.19487622121025677</v>
      </c>
      <c r="E154" s="109" t="s">
        <v>69</v>
      </c>
      <c r="F154">
        <v>3</v>
      </c>
      <c r="G154">
        <v>1</v>
      </c>
      <c r="H154" s="83">
        <v>44261.905976388887</v>
      </c>
      <c r="I154" s="109" t="s">
        <v>70</v>
      </c>
      <c r="J154" s="109" t="s">
        <v>71</v>
      </c>
      <c r="K154" s="109" t="s">
        <v>72</v>
      </c>
      <c r="L154" s="109" t="s">
        <v>73</v>
      </c>
    </row>
    <row r="155" spans="1:12" x14ac:dyDescent="0.3">
      <c r="A155">
        <v>1811</v>
      </c>
      <c r="B155" s="83">
        <v>43818.583333333336</v>
      </c>
      <c r="C155">
        <v>3.6412587843977646</v>
      </c>
      <c r="D155">
        <v>0.27600550651550293</v>
      </c>
      <c r="E155" s="109" t="s">
        <v>69</v>
      </c>
      <c r="F155">
        <v>3</v>
      </c>
      <c r="G155">
        <v>2</v>
      </c>
      <c r="H155" s="83">
        <v>44261.91030614583</v>
      </c>
      <c r="I155" s="109" t="s">
        <v>74</v>
      </c>
      <c r="J155" s="109" t="s">
        <v>75</v>
      </c>
      <c r="K155" s="109" t="s">
        <v>76</v>
      </c>
      <c r="L155" s="109" t="s">
        <v>77</v>
      </c>
    </row>
    <row r="156" spans="1:12" x14ac:dyDescent="0.3">
      <c r="A156">
        <v>1474</v>
      </c>
      <c r="B156" s="83">
        <v>43818.604166666664</v>
      </c>
      <c r="C156">
        <v>3.6163391159493217</v>
      </c>
      <c r="D156">
        <v>0.12447872830220599</v>
      </c>
      <c r="E156" s="109" t="s">
        <v>69</v>
      </c>
      <c r="F156">
        <v>3</v>
      </c>
      <c r="G156">
        <v>1</v>
      </c>
      <c r="H156" s="83">
        <v>44261.905976388887</v>
      </c>
      <c r="I156" s="109" t="s">
        <v>70</v>
      </c>
      <c r="J156" s="109" t="s">
        <v>71</v>
      </c>
      <c r="K156" s="109" t="s">
        <v>72</v>
      </c>
      <c r="L156" s="109" t="s">
        <v>73</v>
      </c>
    </row>
    <row r="157" spans="1:12" x14ac:dyDescent="0.3">
      <c r="A157">
        <v>1810</v>
      </c>
      <c r="B157" s="83">
        <v>43818.604166666664</v>
      </c>
      <c r="C157">
        <v>3.6192526417599464</v>
      </c>
      <c r="D157">
        <v>0.18979835510253906</v>
      </c>
      <c r="E157" s="109" t="s">
        <v>69</v>
      </c>
      <c r="F157">
        <v>3</v>
      </c>
      <c r="G157">
        <v>2</v>
      </c>
      <c r="H157" s="83">
        <v>44261.91030614583</v>
      </c>
      <c r="I157" s="109" t="s">
        <v>74</v>
      </c>
      <c r="J157" s="109" t="s">
        <v>75</v>
      </c>
      <c r="K157" s="109" t="s">
        <v>76</v>
      </c>
      <c r="L157" s="109" t="s">
        <v>77</v>
      </c>
    </row>
    <row r="158" spans="1:12" x14ac:dyDescent="0.3">
      <c r="A158">
        <v>1473</v>
      </c>
      <c r="B158" s="83">
        <v>43818.625</v>
      </c>
      <c r="C158">
        <v>3.6080300058805723</v>
      </c>
      <c r="D158">
        <v>6.0745139510897675E-2</v>
      </c>
      <c r="E158" s="109" t="s">
        <v>69</v>
      </c>
      <c r="F158">
        <v>3</v>
      </c>
      <c r="G158">
        <v>1</v>
      </c>
      <c r="H158" s="83">
        <v>44261.905976388887</v>
      </c>
      <c r="I158" s="109" t="s">
        <v>70</v>
      </c>
      <c r="J158" s="109" t="s">
        <v>71</v>
      </c>
      <c r="K158" s="109" t="s">
        <v>72</v>
      </c>
      <c r="L158" s="109" t="s">
        <v>73</v>
      </c>
    </row>
    <row r="159" spans="1:12" x14ac:dyDescent="0.3">
      <c r="A159">
        <v>1809</v>
      </c>
      <c r="B159" s="83">
        <v>43818.625</v>
      </c>
      <c r="C159">
        <v>3.6910886963950138</v>
      </c>
      <c r="D159">
        <v>9.1493576765060425E-2</v>
      </c>
      <c r="E159" s="109" t="s">
        <v>69</v>
      </c>
      <c r="F159">
        <v>3</v>
      </c>
      <c r="G159">
        <v>2</v>
      </c>
      <c r="H159" s="83">
        <v>44261.91030614583</v>
      </c>
      <c r="I159" s="109" t="s">
        <v>74</v>
      </c>
      <c r="J159" s="109" t="s">
        <v>75</v>
      </c>
      <c r="K159" s="109" t="s">
        <v>76</v>
      </c>
      <c r="L159" s="109" t="s">
        <v>77</v>
      </c>
    </row>
    <row r="160" spans="1:12" x14ac:dyDescent="0.3">
      <c r="A160">
        <v>1472</v>
      </c>
      <c r="B160" s="83">
        <v>43818.645833333336</v>
      </c>
      <c r="C160">
        <v>3.7714531892860745</v>
      </c>
      <c r="D160">
        <v>1.6871849391233568E-2</v>
      </c>
      <c r="E160" s="109" t="s">
        <v>69</v>
      </c>
      <c r="F160">
        <v>3</v>
      </c>
      <c r="G160">
        <v>1</v>
      </c>
      <c r="H160" s="83">
        <v>44261.905976388887</v>
      </c>
      <c r="I160" s="109" t="s">
        <v>70</v>
      </c>
      <c r="J160" s="109" t="s">
        <v>71</v>
      </c>
      <c r="K160" s="109" t="s">
        <v>72</v>
      </c>
      <c r="L160" s="109" t="s">
        <v>73</v>
      </c>
    </row>
    <row r="161" spans="1:12" x14ac:dyDescent="0.3">
      <c r="A161">
        <v>1808</v>
      </c>
      <c r="B161" s="83">
        <v>43818.645833333336</v>
      </c>
      <c r="C161">
        <v>3.8362085477810872</v>
      </c>
      <c r="D161">
        <v>3.113284707069397E-2</v>
      </c>
      <c r="E161" s="109" t="s">
        <v>69</v>
      </c>
      <c r="F161">
        <v>3</v>
      </c>
      <c r="G161">
        <v>2</v>
      </c>
      <c r="H161" s="83">
        <v>44261.91030614583</v>
      </c>
      <c r="I161" s="109" t="s">
        <v>74</v>
      </c>
      <c r="J161" s="109" t="s">
        <v>75</v>
      </c>
      <c r="K161" s="109" t="s">
        <v>76</v>
      </c>
      <c r="L161" s="109" t="s">
        <v>77</v>
      </c>
    </row>
    <row r="162" spans="1:12" x14ac:dyDescent="0.3">
      <c r="A162">
        <v>1471</v>
      </c>
      <c r="B162" s="83">
        <v>43818.666666666664</v>
      </c>
      <c r="C162">
        <v>4.2567662158745172</v>
      </c>
      <c r="D162">
        <v>0</v>
      </c>
      <c r="E162" s="109" t="s">
        <v>69</v>
      </c>
      <c r="F162">
        <v>3</v>
      </c>
      <c r="G162">
        <v>1</v>
      </c>
      <c r="H162" s="83">
        <v>44261.905976388887</v>
      </c>
      <c r="I162" s="109" t="s">
        <v>70</v>
      </c>
      <c r="J162" s="109" t="s">
        <v>71</v>
      </c>
      <c r="K162" s="109" t="s">
        <v>72</v>
      </c>
      <c r="L162" s="109" t="s">
        <v>73</v>
      </c>
    </row>
    <row r="163" spans="1:12" x14ac:dyDescent="0.3">
      <c r="A163">
        <v>1807</v>
      </c>
      <c r="B163" s="83">
        <v>43818.666666666664</v>
      </c>
      <c r="C163">
        <v>4.299794041794442</v>
      </c>
      <c r="D163">
        <v>1.1820167303085327E-2</v>
      </c>
      <c r="E163" s="109" t="s">
        <v>69</v>
      </c>
      <c r="F163">
        <v>3</v>
      </c>
      <c r="G163">
        <v>2</v>
      </c>
      <c r="H163" s="83">
        <v>44261.91030614583</v>
      </c>
      <c r="I163" s="109" t="s">
        <v>74</v>
      </c>
      <c r="J163" s="109" t="s">
        <v>75</v>
      </c>
      <c r="K163" s="109" t="s">
        <v>76</v>
      </c>
      <c r="L163" s="109" t="s">
        <v>77</v>
      </c>
    </row>
    <row r="164" spans="1:12" x14ac:dyDescent="0.3">
      <c r="A164">
        <v>1489</v>
      </c>
      <c r="B164" s="83">
        <v>43818.6875</v>
      </c>
      <c r="C164">
        <v>4.6507857629182245</v>
      </c>
      <c r="D164">
        <v>0</v>
      </c>
      <c r="E164" s="109" t="s">
        <v>69</v>
      </c>
      <c r="F164">
        <v>3</v>
      </c>
      <c r="G164">
        <v>1</v>
      </c>
      <c r="H164" s="83">
        <v>44261.905976388887</v>
      </c>
      <c r="I164" s="109" t="s">
        <v>70</v>
      </c>
      <c r="J164" s="109" t="s">
        <v>71</v>
      </c>
      <c r="K164" s="109" t="s">
        <v>72</v>
      </c>
      <c r="L164" s="109" t="s">
        <v>73</v>
      </c>
    </row>
    <row r="165" spans="1:12" x14ac:dyDescent="0.3">
      <c r="A165">
        <v>1825</v>
      </c>
      <c r="B165" s="83">
        <v>43818.6875</v>
      </c>
      <c r="C165">
        <v>4.6283853839664477</v>
      </c>
      <c r="D165">
        <v>0</v>
      </c>
      <c r="E165" s="109" t="s">
        <v>69</v>
      </c>
      <c r="F165">
        <v>3</v>
      </c>
      <c r="G165">
        <v>2</v>
      </c>
      <c r="H165" s="83">
        <v>44261.91030614583</v>
      </c>
      <c r="I165" s="109" t="s">
        <v>74</v>
      </c>
      <c r="J165" s="109" t="s">
        <v>75</v>
      </c>
      <c r="K165" s="109" t="s">
        <v>76</v>
      </c>
      <c r="L165" s="109" t="s">
        <v>77</v>
      </c>
    </row>
    <row r="166" spans="1:12" x14ac:dyDescent="0.3">
      <c r="A166">
        <v>1531</v>
      </c>
      <c r="B166" s="83">
        <v>43818.708333333336</v>
      </c>
      <c r="C166">
        <v>4.8500753742689966</v>
      </c>
      <c r="D166">
        <v>0</v>
      </c>
      <c r="E166" s="109" t="s">
        <v>69</v>
      </c>
      <c r="F166">
        <v>3</v>
      </c>
      <c r="G166">
        <v>1</v>
      </c>
      <c r="H166" s="83">
        <v>44261.905976388887</v>
      </c>
      <c r="I166" s="109" t="s">
        <v>70</v>
      </c>
      <c r="J166" s="109" t="s">
        <v>71</v>
      </c>
      <c r="K166" s="109" t="s">
        <v>72</v>
      </c>
      <c r="L166" s="109" t="s">
        <v>73</v>
      </c>
    </row>
    <row r="167" spans="1:12" x14ac:dyDescent="0.3">
      <c r="A167">
        <v>1867</v>
      </c>
      <c r="B167" s="83">
        <v>43818.708333333336</v>
      </c>
      <c r="C167">
        <v>4.9604972443572564</v>
      </c>
      <c r="D167">
        <v>1.5374422073364258E-3</v>
      </c>
      <c r="E167" s="109" t="s">
        <v>69</v>
      </c>
      <c r="F167">
        <v>3</v>
      </c>
      <c r="G167">
        <v>2</v>
      </c>
      <c r="H167" s="83">
        <v>44261.91030614583</v>
      </c>
      <c r="I167" s="109" t="s">
        <v>74</v>
      </c>
      <c r="J167" s="109" t="s">
        <v>75</v>
      </c>
      <c r="K167" s="109" t="s">
        <v>76</v>
      </c>
      <c r="L167" s="109" t="s">
        <v>77</v>
      </c>
    </row>
    <row r="168" spans="1:12" x14ac:dyDescent="0.3">
      <c r="A168">
        <v>1532</v>
      </c>
      <c r="B168" s="83">
        <v>43818.729166666664</v>
      </c>
      <c r="C168">
        <v>4.894542734455432</v>
      </c>
      <c r="D168">
        <v>0</v>
      </c>
      <c r="E168" s="109" t="s">
        <v>69</v>
      </c>
      <c r="F168">
        <v>3</v>
      </c>
      <c r="G168">
        <v>1</v>
      </c>
      <c r="H168" s="83">
        <v>44261.905976388887</v>
      </c>
      <c r="I168" s="109" t="s">
        <v>70</v>
      </c>
      <c r="J168" s="109" t="s">
        <v>71</v>
      </c>
      <c r="K168" s="109" t="s">
        <v>72</v>
      </c>
      <c r="L168" s="109" t="s">
        <v>73</v>
      </c>
    </row>
    <row r="169" spans="1:12" x14ac:dyDescent="0.3">
      <c r="A169">
        <v>1868</v>
      </c>
      <c r="B169" s="83">
        <v>43818.729166666664</v>
      </c>
      <c r="C169">
        <v>4.9175962037363057</v>
      </c>
      <c r="D169">
        <v>2.5924444198608398E-3</v>
      </c>
      <c r="E169" s="109" t="s">
        <v>69</v>
      </c>
      <c r="F169">
        <v>3</v>
      </c>
      <c r="G169">
        <v>2</v>
      </c>
      <c r="H169" s="83">
        <v>44261.91030614583</v>
      </c>
      <c r="I169" s="109" t="s">
        <v>74</v>
      </c>
      <c r="J169" s="109" t="s">
        <v>75</v>
      </c>
      <c r="K169" s="109" t="s">
        <v>76</v>
      </c>
      <c r="L169" s="109" t="s">
        <v>77</v>
      </c>
    </row>
    <row r="170" spans="1:12" x14ac:dyDescent="0.3">
      <c r="A170">
        <v>1533</v>
      </c>
      <c r="B170" s="83">
        <v>43818.75</v>
      </c>
      <c r="C170">
        <v>4.8455817510448647</v>
      </c>
      <c r="D170">
        <v>0</v>
      </c>
      <c r="E170" s="109" t="s">
        <v>69</v>
      </c>
      <c r="F170">
        <v>3</v>
      </c>
      <c r="G170">
        <v>1</v>
      </c>
      <c r="H170" s="83">
        <v>44261.905976388887</v>
      </c>
      <c r="I170" s="109" t="s">
        <v>70</v>
      </c>
      <c r="J170" s="109" t="s">
        <v>71</v>
      </c>
      <c r="K170" s="109" t="s">
        <v>72</v>
      </c>
      <c r="L170" s="109" t="s">
        <v>73</v>
      </c>
    </row>
    <row r="171" spans="1:12" x14ac:dyDescent="0.3">
      <c r="A171">
        <v>1869</v>
      </c>
      <c r="B171" s="83">
        <v>43818.75</v>
      </c>
      <c r="C171">
        <v>4.86852648343711</v>
      </c>
      <c r="D171">
        <v>2.1249651908874512E-3</v>
      </c>
      <c r="E171" s="109" t="s">
        <v>69</v>
      </c>
      <c r="F171">
        <v>3</v>
      </c>
      <c r="G171">
        <v>2</v>
      </c>
      <c r="H171" s="83">
        <v>44261.91030614583</v>
      </c>
      <c r="I171" s="109" t="s">
        <v>74</v>
      </c>
      <c r="J171" s="109" t="s">
        <v>75</v>
      </c>
      <c r="K171" s="109" t="s">
        <v>76</v>
      </c>
      <c r="L171" s="109" t="s">
        <v>77</v>
      </c>
    </row>
    <row r="172" spans="1:12" x14ac:dyDescent="0.3">
      <c r="A172">
        <v>1592</v>
      </c>
      <c r="B172" s="83">
        <v>43818.770833333336</v>
      </c>
      <c r="C172">
        <v>4.7487168525991414</v>
      </c>
      <c r="D172">
        <v>0</v>
      </c>
      <c r="E172" s="109" t="s">
        <v>69</v>
      </c>
      <c r="F172">
        <v>3</v>
      </c>
      <c r="G172">
        <v>1</v>
      </c>
      <c r="H172" s="83">
        <v>44261.905976388887</v>
      </c>
      <c r="I172" s="109" t="s">
        <v>70</v>
      </c>
      <c r="J172" s="109" t="s">
        <v>71</v>
      </c>
      <c r="K172" s="109" t="s">
        <v>72</v>
      </c>
      <c r="L172" s="109" t="s">
        <v>73</v>
      </c>
    </row>
    <row r="173" spans="1:12" x14ac:dyDescent="0.3">
      <c r="A173">
        <v>1928</v>
      </c>
      <c r="B173" s="83">
        <v>43818.770833333336</v>
      </c>
      <c r="C173">
        <v>4.7173748247631746</v>
      </c>
      <c r="D173">
        <v>3.5487115383148193E-3</v>
      </c>
      <c r="E173" s="109" t="s">
        <v>69</v>
      </c>
      <c r="F173">
        <v>3</v>
      </c>
      <c r="G173">
        <v>2</v>
      </c>
      <c r="H173" s="83">
        <v>44261.91030614583</v>
      </c>
      <c r="I173" s="109" t="s">
        <v>74</v>
      </c>
      <c r="J173" s="109" t="s">
        <v>75</v>
      </c>
      <c r="K173" s="109" t="s">
        <v>76</v>
      </c>
      <c r="L173" s="109" t="s">
        <v>77</v>
      </c>
    </row>
    <row r="174" spans="1:12" x14ac:dyDescent="0.3">
      <c r="A174">
        <v>1591</v>
      </c>
      <c r="B174" s="83">
        <v>43818.791666666664</v>
      </c>
      <c r="C174">
        <v>4.5070129821320677</v>
      </c>
      <c r="D174">
        <v>0</v>
      </c>
      <c r="E174" s="109" t="s">
        <v>69</v>
      </c>
      <c r="F174">
        <v>3</v>
      </c>
      <c r="G174">
        <v>1</v>
      </c>
      <c r="H174" s="83">
        <v>44261.905976388887</v>
      </c>
      <c r="I174" s="109" t="s">
        <v>70</v>
      </c>
      <c r="J174" s="109" t="s">
        <v>71</v>
      </c>
      <c r="K174" s="109" t="s">
        <v>72</v>
      </c>
      <c r="L174" s="109" t="s">
        <v>73</v>
      </c>
    </row>
    <row r="175" spans="1:12" x14ac:dyDescent="0.3">
      <c r="A175">
        <v>1927</v>
      </c>
      <c r="B175" s="83">
        <v>43818.791666666664</v>
      </c>
      <c r="C175">
        <v>4.5633075422776503</v>
      </c>
      <c r="D175">
        <v>5.5792927742004395E-4</v>
      </c>
      <c r="E175" s="109" t="s">
        <v>69</v>
      </c>
      <c r="F175">
        <v>3</v>
      </c>
      <c r="G175">
        <v>2</v>
      </c>
      <c r="H175" s="83">
        <v>44261.91030614583</v>
      </c>
      <c r="I175" s="109" t="s">
        <v>74</v>
      </c>
      <c r="J175" s="109" t="s">
        <v>75</v>
      </c>
      <c r="K175" s="109" t="s">
        <v>76</v>
      </c>
      <c r="L175" s="109" t="s">
        <v>77</v>
      </c>
    </row>
    <row r="176" spans="1:12" x14ac:dyDescent="0.3">
      <c r="A176">
        <v>1590</v>
      </c>
      <c r="B176" s="83">
        <v>43818.8125</v>
      </c>
      <c r="C176">
        <v>4.3163232514207683</v>
      </c>
      <c r="D176">
        <v>0</v>
      </c>
      <c r="E176" s="109" t="s">
        <v>69</v>
      </c>
      <c r="F176">
        <v>3</v>
      </c>
      <c r="G176">
        <v>1</v>
      </c>
      <c r="H176" s="83">
        <v>44261.905976388887</v>
      </c>
      <c r="I176" s="109" t="s">
        <v>70</v>
      </c>
      <c r="J176" s="109" t="s">
        <v>71</v>
      </c>
      <c r="K176" s="109" t="s">
        <v>72</v>
      </c>
      <c r="L176" s="109" t="s">
        <v>73</v>
      </c>
    </row>
    <row r="177" spans="1:12" x14ac:dyDescent="0.3">
      <c r="A177">
        <v>1926</v>
      </c>
      <c r="B177" s="83">
        <v>43818.8125</v>
      </c>
      <c r="C177">
        <v>4.3534562410930508</v>
      </c>
      <c r="D177">
        <v>0</v>
      </c>
      <c r="E177" s="109" t="s">
        <v>69</v>
      </c>
      <c r="F177">
        <v>3</v>
      </c>
      <c r="G177">
        <v>2</v>
      </c>
      <c r="H177" s="83">
        <v>44261.91030614583</v>
      </c>
      <c r="I177" s="109" t="s">
        <v>74</v>
      </c>
      <c r="J177" s="109" t="s">
        <v>75</v>
      </c>
      <c r="K177" s="109" t="s">
        <v>76</v>
      </c>
      <c r="L177" s="109" t="s">
        <v>77</v>
      </c>
    </row>
    <row r="178" spans="1:12" x14ac:dyDescent="0.3">
      <c r="A178">
        <v>1589</v>
      </c>
      <c r="B178" s="83">
        <v>43818.833333333336</v>
      </c>
      <c r="C178">
        <v>4.0909733482742423</v>
      </c>
      <c r="D178">
        <v>0</v>
      </c>
      <c r="E178" s="109" t="s">
        <v>69</v>
      </c>
      <c r="F178">
        <v>3</v>
      </c>
      <c r="G178">
        <v>1</v>
      </c>
      <c r="H178" s="83">
        <v>44261.905976388887</v>
      </c>
      <c r="I178" s="109" t="s">
        <v>70</v>
      </c>
      <c r="J178" s="109" t="s">
        <v>71</v>
      </c>
      <c r="K178" s="109" t="s">
        <v>72</v>
      </c>
      <c r="L178" s="109" t="s">
        <v>73</v>
      </c>
    </row>
    <row r="179" spans="1:12" x14ac:dyDescent="0.3">
      <c r="A179">
        <v>1925</v>
      </c>
      <c r="B179" s="83">
        <v>43818.833333333336</v>
      </c>
      <c r="C179">
        <v>4.174960949911469</v>
      </c>
      <c r="D179">
        <v>3.8763880729675293E-4</v>
      </c>
      <c r="E179" s="109" t="s">
        <v>69</v>
      </c>
      <c r="F179">
        <v>3</v>
      </c>
      <c r="G179">
        <v>2</v>
      </c>
      <c r="H179" s="83">
        <v>44261.91030614583</v>
      </c>
      <c r="I179" s="109" t="s">
        <v>74</v>
      </c>
      <c r="J179" s="109" t="s">
        <v>75</v>
      </c>
      <c r="K179" s="109" t="s">
        <v>76</v>
      </c>
      <c r="L179" s="109" t="s">
        <v>77</v>
      </c>
    </row>
    <row r="180" spans="1:12" x14ac:dyDescent="0.3">
      <c r="A180">
        <v>1588</v>
      </c>
      <c r="B180" s="83">
        <v>43818.854166666664</v>
      </c>
      <c r="C180">
        <v>3.8727546244488988</v>
      </c>
      <c r="D180">
        <v>0</v>
      </c>
      <c r="E180" s="109" t="s">
        <v>69</v>
      </c>
      <c r="F180">
        <v>3</v>
      </c>
      <c r="G180">
        <v>1</v>
      </c>
      <c r="H180" s="83">
        <v>44261.905976388887</v>
      </c>
      <c r="I180" s="109" t="s">
        <v>70</v>
      </c>
      <c r="J180" s="109" t="s">
        <v>71</v>
      </c>
      <c r="K180" s="109" t="s">
        <v>72</v>
      </c>
      <c r="L180" s="109" t="s">
        <v>73</v>
      </c>
    </row>
    <row r="181" spans="1:12" x14ac:dyDescent="0.3">
      <c r="A181">
        <v>1924</v>
      </c>
      <c r="B181" s="83">
        <v>43818.854166666664</v>
      </c>
      <c r="C181">
        <v>3.9300428478036946</v>
      </c>
      <c r="D181">
        <v>3.3900141716003418E-4</v>
      </c>
      <c r="E181" s="109" t="s">
        <v>69</v>
      </c>
      <c r="F181">
        <v>3</v>
      </c>
      <c r="G181">
        <v>2</v>
      </c>
      <c r="H181" s="83">
        <v>44261.91030614583</v>
      </c>
      <c r="I181" s="109" t="s">
        <v>74</v>
      </c>
      <c r="J181" s="109" t="s">
        <v>75</v>
      </c>
      <c r="K181" s="109" t="s">
        <v>76</v>
      </c>
      <c r="L181" s="109" t="s">
        <v>77</v>
      </c>
    </row>
    <row r="182" spans="1:12" x14ac:dyDescent="0.3">
      <c r="A182">
        <v>1587</v>
      </c>
      <c r="B182" s="83">
        <v>43818.875</v>
      </c>
      <c r="C182">
        <v>3.6355832257534493</v>
      </c>
      <c r="D182">
        <v>0</v>
      </c>
      <c r="E182" s="109" t="s">
        <v>69</v>
      </c>
      <c r="F182">
        <v>3</v>
      </c>
      <c r="G182">
        <v>1</v>
      </c>
      <c r="H182" s="83">
        <v>44261.905976388887</v>
      </c>
      <c r="I182" s="109" t="s">
        <v>70</v>
      </c>
      <c r="J182" s="109" t="s">
        <v>71</v>
      </c>
      <c r="K182" s="109" t="s">
        <v>72</v>
      </c>
      <c r="L182" s="109" t="s">
        <v>73</v>
      </c>
    </row>
    <row r="183" spans="1:12" x14ac:dyDescent="0.3">
      <c r="A183">
        <v>1923</v>
      </c>
      <c r="B183" s="83">
        <v>43818.875</v>
      </c>
      <c r="C183">
        <v>3.7031993650182402</v>
      </c>
      <c r="D183">
        <v>2.5531649589538574E-4</v>
      </c>
      <c r="E183" s="109" t="s">
        <v>69</v>
      </c>
      <c r="F183">
        <v>3</v>
      </c>
      <c r="G183">
        <v>2</v>
      </c>
      <c r="H183" s="83">
        <v>44261.91030614583</v>
      </c>
      <c r="I183" s="109" t="s">
        <v>74</v>
      </c>
      <c r="J183" s="109" t="s">
        <v>75</v>
      </c>
      <c r="K183" s="109" t="s">
        <v>76</v>
      </c>
      <c r="L183" s="109" t="s">
        <v>77</v>
      </c>
    </row>
    <row r="184" spans="1:12" x14ac:dyDescent="0.3">
      <c r="A184">
        <v>1586</v>
      </c>
      <c r="B184" s="83">
        <v>43818.895833333336</v>
      </c>
      <c r="C184">
        <v>3.3415311755474209</v>
      </c>
      <c r="D184">
        <v>0</v>
      </c>
      <c r="E184" s="109" t="s">
        <v>69</v>
      </c>
      <c r="F184">
        <v>3</v>
      </c>
      <c r="G184">
        <v>1</v>
      </c>
      <c r="H184" s="83">
        <v>44261.905976388887</v>
      </c>
      <c r="I184" s="109" t="s">
        <v>70</v>
      </c>
      <c r="J184" s="109" t="s">
        <v>71</v>
      </c>
      <c r="K184" s="109" t="s">
        <v>72</v>
      </c>
      <c r="L184" s="109" t="s">
        <v>73</v>
      </c>
    </row>
    <row r="185" spans="1:12" x14ac:dyDescent="0.3">
      <c r="A185">
        <v>1922</v>
      </c>
      <c r="B185" s="83">
        <v>43818.895833333336</v>
      </c>
      <c r="C185">
        <v>3.4472370076553083</v>
      </c>
      <c r="D185">
        <v>2.7838349342346191E-4</v>
      </c>
      <c r="E185" s="109" t="s">
        <v>69</v>
      </c>
      <c r="F185">
        <v>3</v>
      </c>
      <c r="G185">
        <v>2</v>
      </c>
      <c r="H185" s="83">
        <v>44261.91030614583</v>
      </c>
      <c r="I185" s="109" t="s">
        <v>74</v>
      </c>
      <c r="J185" s="109" t="s">
        <v>75</v>
      </c>
      <c r="K185" s="109" t="s">
        <v>76</v>
      </c>
      <c r="L185" s="109" t="s">
        <v>77</v>
      </c>
    </row>
    <row r="186" spans="1:12" x14ac:dyDescent="0.3">
      <c r="A186">
        <v>1585</v>
      </c>
      <c r="B186" s="83">
        <v>43818.916666666664</v>
      </c>
      <c r="C186">
        <v>3.0533595263550266</v>
      </c>
      <c r="D186">
        <v>0</v>
      </c>
      <c r="E186" s="109" t="s">
        <v>69</v>
      </c>
      <c r="F186">
        <v>3</v>
      </c>
      <c r="G186">
        <v>1</v>
      </c>
      <c r="H186" s="83">
        <v>44261.905976388887</v>
      </c>
      <c r="I186" s="109" t="s">
        <v>70</v>
      </c>
      <c r="J186" s="109" t="s">
        <v>71</v>
      </c>
      <c r="K186" s="109" t="s">
        <v>72</v>
      </c>
      <c r="L186" s="109" t="s">
        <v>73</v>
      </c>
    </row>
    <row r="187" spans="1:12" x14ac:dyDescent="0.3">
      <c r="A187">
        <v>1921</v>
      </c>
      <c r="B187" s="83">
        <v>43818.916666666664</v>
      </c>
      <c r="C187">
        <v>3.1951848277725863</v>
      </c>
      <c r="D187">
        <v>2.5531649589538574E-4</v>
      </c>
      <c r="E187" s="109" t="s">
        <v>69</v>
      </c>
      <c r="F187">
        <v>3</v>
      </c>
      <c r="G187">
        <v>2</v>
      </c>
      <c r="H187" s="83">
        <v>44261.91030614583</v>
      </c>
      <c r="I187" s="109" t="s">
        <v>74</v>
      </c>
      <c r="J187" s="109" t="s">
        <v>75</v>
      </c>
      <c r="K187" s="109" t="s">
        <v>76</v>
      </c>
      <c r="L187" s="109" t="s">
        <v>77</v>
      </c>
    </row>
    <row r="188" spans="1:12" x14ac:dyDescent="0.3">
      <c r="A188">
        <v>1584</v>
      </c>
      <c r="B188" s="83">
        <v>43818.9375</v>
      </c>
      <c r="C188">
        <v>2.6951401855994948</v>
      </c>
      <c r="D188">
        <v>0</v>
      </c>
      <c r="E188" s="109" t="s">
        <v>69</v>
      </c>
      <c r="F188">
        <v>3</v>
      </c>
      <c r="G188">
        <v>1</v>
      </c>
      <c r="H188" s="83">
        <v>44261.905976388887</v>
      </c>
      <c r="I188" s="109" t="s">
        <v>70</v>
      </c>
      <c r="J188" s="109" t="s">
        <v>71</v>
      </c>
      <c r="K188" s="109" t="s">
        <v>72</v>
      </c>
      <c r="L188" s="109" t="s">
        <v>73</v>
      </c>
    </row>
    <row r="189" spans="1:12" x14ac:dyDescent="0.3">
      <c r="A189">
        <v>1920</v>
      </c>
      <c r="B189" s="83">
        <v>43818.9375</v>
      </c>
      <c r="C189">
        <v>2.8365240968015706</v>
      </c>
      <c r="D189">
        <v>2.7838349342346191E-4</v>
      </c>
      <c r="E189" s="109" t="s">
        <v>69</v>
      </c>
      <c r="F189">
        <v>3</v>
      </c>
      <c r="G189">
        <v>2</v>
      </c>
      <c r="H189" s="83">
        <v>44261.91030614583</v>
      </c>
      <c r="I189" s="109" t="s">
        <v>74</v>
      </c>
      <c r="J189" s="109" t="s">
        <v>75</v>
      </c>
      <c r="K189" s="109" t="s">
        <v>76</v>
      </c>
      <c r="L189" s="109" t="s">
        <v>77</v>
      </c>
    </row>
    <row r="190" spans="1:12" x14ac:dyDescent="0.3">
      <c r="A190">
        <v>1583</v>
      </c>
      <c r="B190" s="83">
        <v>43818.958333333336</v>
      </c>
      <c r="C190">
        <v>2.4403983591455174</v>
      </c>
      <c r="D190">
        <v>0</v>
      </c>
      <c r="E190" s="109" t="s">
        <v>69</v>
      </c>
      <c r="F190">
        <v>3</v>
      </c>
      <c r="G190">
        <v>1</v>
      </c>
      <c r="H190" s="83">
        <v>44261.905976388887</v>
      </c>
      <c r="I190" s="109" t="s">
        <v>70</v>
      </c>
      <c r="J190" s="109" t="s">
        <v>71</v>
      </c>
      <c r="K190" s="109" t="s">
        <v>72</v>
      </c>
      <c r="L190" s="109" t="s">
        <v>73</v>
      </c>
    </row>
    <row r="191" spans="1:12" x14ac:dyDescent="0.3">
      <c r="A191">
        <v>1919</v>
      </c>
      <c r="B191" s="83">
        <v>43818.958333333336</v>
      </c>
      <c r="C191">
        <v>2.542836071530417</v>
      </c>
      <c r="D191">
        <v>3.1489133834838867E-4</v>
      </c>
      <c r="E191" s="109" t="s">
        <v>69</v>
      </c>
      <c r="F191">
        <v>3</v>
      </c>
      <c r="G191">
        <v>2</v>
      </c>
      <c r="H191" s="83">
        <v>44261.91030614583</v>
      </c>
      <c r="I191" s="109" t="s">
        <v>74</v>
      </c>
      <c r="J191" s="109" t="s">
        <v>75</v>
      </c>
      <c r="K191" s="109" t="s">
        <v>76</v>
      </c>
      <c r="L191" s="109" t="s">
        <v>77</v>
      </c>
    </row>
    <row r="192" spans="1:12" x14ac:dyDescent="0.3">
      <c r="A192">
        <v>1582</v>
      </c>
      <c r="B192" s="83">
        <v>43818.979166666664</v>
      </c>
      <c r="C192">
        <v>2.2444916477678225</v>
      </c>
      <c r="D192">
        <v>0</v>
      </c>
      <c r="E192" s="109" t="s">
        <v>69</v>
      </c>
      <c r="F192">
        <v>3</v>
      </c>
      <c r="G192">
        <v>1</v>
      </c>
      <c r="H192" s="83">
        <v>44261.905976388887</v>
      </c>
      <c r="I192" s="109" t="s">
        <v>70</v>
      </c>
      <c r="J192" s="109" t="s">
        <v>71</v>
      </c>
      <c r="K192" s="109" t="s">
        <v>72</v>
      </c>
      <c r="L192" s="109" t="s">
        <v>73</v>
      </c>
    </row>
    <row r="193" spans="1:12" x14ac:dyDescent="0.3">
      <c r="A193">
        <v>1918</v>
      </c>
      <c r="B193" s="83">
        <v>43818.979166666664</v>
      </c>
      <c r="C193">
        <v>2.4301087345713452</v>
      </c>
      <c r="D193">
        <v>1.1476874351501465E-4</v>
      </c>
      <c r="E193" s="109" t="s">
        <v>69</v>
      </c>
      <c r="F193">
        <v>3</v>
      </c>
      <c r="G193">
        <v>2</v>
      </c>
      <c r="H193" s="83">
        <v>44261.91030614583</v>
      </c>
      <c r="I193" s="109" t="s">
        <v>74</v>
      </c>
      <c r="J193" s="109" t="s">
        <v>75</v>
      </c>
      <c r="K193" s="109" t="s">
        <v>76</v>
      </c>
      <c r="L193" s="109" t="s">
        <v>77</v>
      </c>
    </row>
    <row r="194" spans="1:12" x14ac:dyDescent="0.3">
      <c r="A194">
        <v>1581</v>
      </c>
      <c r="B194" s="83">
        <v>43819</v>
      </c>
      <c r="C194">
        <v>2.549250541384517</v>
      </c>
      <c r="D194">
        <v>0</v>
      </c>
      <c r="E194" s="109" t="s">
        <v>69</v>
      </c>
      <c r="F194">
        <v>3</v>
      </c>
      <c r="G194">
        <v>1</v>
      </c>
      <c r="H194" s="83">
        <v>44261.905976388887</v>
      </c>
      <c r="I194" s="109" t="s">
        <v>70</v>
      </c>
      <c r="J194" s="109" t="s">
        <v>71</v>
      </c>
      <c r="K194" s="109" t="s">
        <v>72</v>
      </c>
      <c r="L194" s="109" t="s">
        <v>73</v>
      </c>
    </row>
    <row r="195" spans="1:12" x14ac:dyDescent="0.3">
      <c r="A195">
        <v>1917</v>
      </c>
      <c r="B195" s="83">
        <v>43819</v>
      </c>
      <c r="C195">
        <v>2.6009101974339233</v>
      </c>
      <c r="D195">
        <v>8.3488225936889648E-4</v>
      </c>
      <c r="E195" s="109" t="s">
        <v>69</v>
      </c>
      <c r="F195">
        <v>3</v>
      </c>
      <c r="G195">
        <v>2</v>
      </c>
      <c r="H195" s="83">
        <v>44261.91030614583</v>
      </c>
      <c r="I195" s="109" t="s">
        <v>74</v>
      </c>
      <c r="J195" s="109" t="s">
        <v>75</v>
      </c>
      <c r="K195" s="109" t="s">
        <v>76</v>
      </c>
      <c r="L195" s="109" t="s">
        <v>77</v>
      </c>
    </row>
    <row r="196" spans="1:12" x14ac:dyDescent="0.3">
      <c r="A196">
        <v>1580</v>
      </c>
      <c r="B196" s="83">
        <v>43819.020833333336</v>
      </c>
      <c r="C196">
        <v>2.4931493951546426</v>
      </c>
      <c r="D196">
        <v>0</v>
      </c>
      <c r="E196" s="109" t="s">
        <v>69</v>
      </c>
      <c r="F196">
        <v>3</v>
      </c>
      <c r="G196">
        <v>1</v>
      </c>
      <c r="H196" s="83">
        <v>44261.905976388887</v>
      </c>
      <c r="I196" s="109" t="s">
        <v>70</v>
      </c>
      <c r="J196" s="109" t="s">
        <v>71</v>
      </c>
      <c r="K196" s="109" t="s">
        <v>72</v>
      </c>
      <c r="L196" s="109" t="s">
        <v>73</v>
      </c>
    </row>
    <row r="197" spans="1:12" x14ac:dyDescent="0.3">
      <c r="A197">
        <v>1916</v>
      </c>
      <c r="B197" s="83">
        <v>43819.020833333336</v>
      </c>
      <c r="C197">
        <v>2.5342823540406685</v>
      </c>
      <c r="D197">
        <v>1.1046230792999268E-3</v>
      </c>
      <c r="E197" s="109" t="s">
        <v>69</v>
      </c>
      <c r="F197">
        <v>3</v>
      </c>
      <c r="G197">
        <v>2</v>
      </c>
      <c r="H197" s="83">
        <v>44261.91030614583</v>
      </c>
      <c r="I197" s="109" t="s">
        <v>74</v>
      </c>
      <c r="J197" s="109" t="s">
        <v>75</v>
      </c>
      <c r="K197" s="109" t="s">
        <v>76</v>
      </c>
      <c r="L197" s="109" t="s">
        <v>77</v>
      </c>
    </row>
    <row r="198" spans="1:12" x14ac:dyDescent="0.3">
      <c r="A198">
        <v>1579</v>
      </c>
      <c r="B198" s="83">
        <v>43819.041666666664</v>
      </c>
      <c r="C198">
        <v>2.3250413522164051</v>
      </c>
      <c r="D198">
        <v>0</v>
      </c>
      <c r="E198" s="109" t="s">
        <v>69</v>
      </c>
      <c r="F198">
        <v>3</v>
      </c>
      <c r="G198">
        <v>1</v>
      </c>
      <c r="H198" s="83">
        <v>44261.905976388887</v>
      </c>
      <c r="I198" s="109" t="s">
        <v>70</v>
      </c>
      <c r="J198" s="109" t="s">
        <v>71</v>
      </c>
      <c r="K198" s="109" t="s">
        <v>72</v>
      </c>
      <c r="L198" s="109" t="s">
        <v>73</v>
      </c>
    </row>
    <row r="199" spans="1:12" x14ac:dyDescent="0.3">
      <c r="A199">
        <v>1915</v>
      </c>
      <c r="B199" s="83">
        <v>43819.041666666664</v>
      </c>
      <c r="C199">
        <v>2.3527377825786737</v>
      </c>
      <c r="D199">
        <v>0</v>
      </c>
      <c r="E199" s="109" t="s">
        <v>69</v>
      </c>
      <c r="F199">
        <v>3</v>
      </c>
      <c r="G199">
        <v>2</v>
      </c>
      <c r="H199" s="83">
        <v>44261.91030614583</v>
      </c>
      <c r="I199" s="109" t="s">
        <v>74</v>
      </c>
      <c r="J199" s="109" t="s">
        <v>75</v>
      </c>
      <c r="K199" s="109" t="s">
        <v>76</v>
      </c>
      <c r="L199" s="109" t="s">
        <v>77</v>
      </c>
    </row>
    <row r="200" spans="1:12" x14ac:dyDescent="0.3">
      <c r="A200">
        <v>1578</v>
      </c>
      <c r="B200" s="83">
        <v>43819.0625</v>
      </c>
      <c r="C200">
        <v>2.2484596260635556</v>
      </c>
      <c r="D200">
        <v>0</v>
      </c>
      <c r="E200" s="109" t="s">
        <v>69</v>
      </c>
      <c r="F200">
        <v>3</v>
      </c>
      <c r="G200">
        <v>1</v>
      </c>
      <c r="H200" s="83">
        <v>44261.905976388887</v>
      </c>
      <c r="I200" s="109" t="s">
        <v>70</v>
      </c>
      <c r="J200" s="109" t="s">
        <v>71</v>
      </c>
      <c r="K200" s="109" t="s">
        <v>72</v>
      </c>
      <c r="L200" s="109" t="s">
        <v>73</v>
      </c>
    </row>
    <row r="201" spans="1:12" x14ac:dyDescent="0.3">
      <c r="A201">
        <v>1914</v>
      </c>
      <c r="B201" s="83">
        <v>43819.0625</v>
      </c>
      <c r="C201">
        <v>2.2974089280388568</v>
      </c>
      <c r="D201">
        <v>0</v>
      </c>
      <c r="E201" s="109" t="s">
        <v>69</v>
      </c>
      <c r="F201">
        <v>3</v>
      </c>
      <c r="G201">
        <v>2</v>
      </c>
      <c r="H201" s="83">
        <v>44261.91030614583</v>
      </c>
      <c r="I201" s="109" t="s">
        <v>74</v>
      </c>
      <c r="J201" s="109" t="s">
        <v>75</v>
      </c>
      <c r="K201" s="109" t="s">
        <v>76</v>
      </c>
      <c r="L201" s="109" t="s">
        <v>77</v>
      </c>
    </row>
    <row r="202" spans="1:12" x14ac:dyDescent="0.3">
      <c r="A202">
        <v>1577</v>
      </c>
      <c r="B202" s="83">
        <v>43819.083333333336</v>
      </c>
      <c r="C202">
        <v>2.2243635417365488</v>
      </c>
      <c r="D202">
        <v>0</v>
      </c>
      <c r="E202" s="109" t="s">
        <v>69</v>
      </c>
      <c r="F202">
        <v>3</v>
      </c>
      <c r="G202">
        <v>1</v>
      </c>
      <c r="H202" s="83">
        <v>44261.905976388887</v>
      </c>
      <c r="I202" s="109" t="s">
        <v>70</v>
      </c>
      <c r="J202" s="109" t="s">
        <v>71</v>
      </c>
      <c r="K202" s="109" t="s">
        <v>72</v>
      </c>
      <c r="L202" s="109" t="s">
        <v>73</v>
      </c>
    </row>
    <row r="203" spans="1:12" x14ac:dyDescent="0.3">
      <c r="A203">
        <v>1913</v>
      </c>
      <c r="B203" s="83">
        <v>43819.083333333336</v>
      </c>
      <c r="C203">
        <v>2.2424541653362966</v>
      </c>
      <c r="D203">
        <v>0</v>
      </c>
      <c r="E203" s="109" t="s">
        <v>69</v>
      </c>
      <c r="F203">
        <v>3</v>
      </c>
      <c r="G203">
        <v>2</v>
      </c>
      <c r="H203" s="83">
        <v>44261.91030614583</v>
      </c>
      <c r="I203" s="109" t="s">
        <v>74</v>
      </c>
      <c r="J203" s="109" t="s">
        <v>75</v>
      </c>
      <c r="K203" s="109" t="s">
        <v>76</v>
      </c>
      <c r="L203" s="109" t="s">
        <v>77</v>
      </c>
    </row>
    <row r="204" spans="1:12" x14ac:dyDescent="0.3">
      <c r="A204">
        <v>1576</v>
      </c>
      <c r="B204" s="83">
        <v>43819.104166666664</v>
      </c>
      <c r="C204">
        <v>2.1768236911567036</v>
      </c>
      <c r="D204">
        <v>0</v>
      </c>
      <c r="E204" s="109" t="s">
        <v>69</v>
      </c>
      <c r="F204">
        <v>3</v>
      </c>
      <c r="G204">
        <v>1</v>
      </c>
      <c r="H204" s="83">
        <v>44261.905976388887</v>
      </c>
      <c r="I204" s="109" t="s">
        <v>70</v>
      </c>
      <c r="J204" s="109" t="s">
        <v>71</v>
      </c>
      <c r="K204" s="109" t="s">
        <v>72</v>
      </c>
      <c r="L204" s="109" t="s">
        <v>73</v>
      </c>
    </row>
    <row r="205" spans="1:12" x14ac:dyDescent="0.3">
      <c r="A205">
        <v>1912</v>
      </c>
      <c r="B205" s="83">
        <v>43819.104166666664</v>
      </c>
      <c r="C205">
        <v>2.2045591879011028</v>
      </c>
      <c r="D205">
        <v>0</v>
      </c>
      <c r="E205" s="109" t="s">
        <v>69</v>
      </c>
      <c r="F205">
        <v>3</v>
      </c>
      <c r="G205">
        <v>2</v>
      </c>
      <c r="H205" s="83">
        <v>44261.91030614583</v>
      </c>
      <c r="I205" s="109" t="s">
        <v>74</v>
      </c>
      <c r="J205" s="109" t="s">
        <v>75</v>
      </c>
      <c r="K205" s="109" t="s">
        <v>76</v>
      </c>
      <c r="L205" s="109" t="s">
        <v>77</v>
      </c>
    </row>
    <row r="206" spans="1:12" x14ac:dyDescent="0.3">
      <c r="A206">
        <v>1593</v>
      </c>
      <c r="B206" s="83">
        <v>43819.125</v>
      </c>
      <c r="C206">
        <v>2.0822187133496799</v>
      </c>
      <c r="D206">
        <v>0</v>
      </c>
      <c r="E206" s="109" t="s">
        <v>69</v>
      </c>
      <c r="F206">
        <v>3</v>
      </c>
      <c r="G206">
        <v>1</v>
      </c>
      <c r="H206" s="83">
        <v>44261.905976388887</v>
      </c>
      <c r="I206" s="109" t="s">
        <v>70</v>
      </c>
      <c r="J206" s="109" t="s">
        <v>71</v>
      </c>
      <c r="K206" s="109" t="s">
        <v>72</v>
      </c>
      <c r="L206" s="109" t="s">
        <v>73</v>
      </c>
    </row>
    <row r="207" spans="1:12" x14ac:dyDescent="0.3">
      <c r="A207">
        <v>1929</v>
      </c>
      <c r="B207" s="83">
        <v>43819.125</v>
      </c>
      <c r="C207">
        <v>2.1135117110735782</v>
      </c>
      <c r="D207">
        <v>6.6280364990234375E-5</v>
      </c>
      <c r="E207" s="109" t="s">
        <v>69</v>
      </c>
      <c r="F207">
        <v>3</v>
      </c>
      <c r="G207">
        <v>2</v>
      </c>
      <c r="H207" s="83">
        <v>44261.91030614583</v>
      </c>
      <c r="I207" s="109" t="s">
        <v>74</v>
      </c>
      <c r="J207" s="109" t="s">
        <v>75</v>
      </c>
      <c r="K207" s="109" t="s">
        <v>76</v>
      </c>
      <c r="L207" s="109" t="s">
        <v>77</v>
      </c>
    </row>
    <row r="208" spans="1:12" x14ac:dyDescent="0.3">
      <c r="A208">
        <v>1594</v>
      </c>
      <c r="B208" s="83">
        <v>43819.145833333336</v>
      </c>
      <c r="C208">
        <v>2.04752190366648</v>
      </c>
      <c r="D208">
        <v>0</v>
      </c>
      <c r="E208" s="109" t="s">
        <v>69</v>
      </c>
      <c r="F208">
        <v>3</v>
      </c>
      <c r="G208">
        <v>1</v>
      </c>
      <c r="H208" s="83">
        <v>44261.905976388887</v>
      </c>
      <c r="I208" s="109" t="s">
        <v>70</v>
      </c>
      <c r="J208" s="109" t="s">
        <v>71</v>
      </c>
      <c r="K208" s="109" t="s">
        <v>72</v>
      </c>
      <c r="L208" s="109" t="s">
        <v>73</v>
      </c>
    </row>
    <row r="209" spans="1:12" x14ac:dyDescent="0.3">
      <c r="A209">
        <v>1930</v>
      </c>
      <c r="B209" s="83">
        <v>43819.145833333336</v>
      </c>
      <c r="C209">
        <v>2.0762997990269407</v>
      </c>
      <c r="D209">
        <v>6.4522027969360352E-5</v>
      </c>
      <c r="E209" s="109" t="s">
        <v>69</v>
      </c>
      <c r="F209">
        <v>3</v>
      </c>
      <c r="G209">
        <v>2</v>
      </c>
      <c r="H209" s="83">
        <v>44261.91030614583</v>
      </c>
      <c r="I209" s="109" t="s">
        <v>74</v>
      </c>
      <c r="J209" s="109" t="s">
        <v>75</v>
      </c>
      <c r="K209" s="109" t="s">
        <v>76</v>
      </c>
      <c r="L209" s="109" t="s">
        <v>77</v>
      </c>
    </row>
    <row r="210" spans="1:12" x14ac:dyDescent="0.3">
      <c r="A210">
        <v>1595</v>
      </c>
      <c r="B210" s="83">
        <v>43819.166666666664</v>
      </c>
      <c r="C210">
        <v>1.9744253259916573</v>
      </c>
      <c r="D210">
        <v>0</v>
      </c>
      <c r="E210" s="109" t="s">
        <v>69</v>
      </c>
      <c r="F210">
        <v>3</v>
      </c>
      <c r="G210">
        <v>1</v>
      </c>
      <c r="H210" s="83">
        <v>44261.905976388887</v>
      </c>
      <c r="I210" s="109" t="s">
        <v>70</v>
      </c>
      <c r="J210" s="109" t="s">
        <v>71</v>
      </c>
      <c r="K210" s="109" t="s">
        <v>72</v>
      </c>
      <c r="L210" s="109" t="s">
        <v>73</v>
      </c>
    </row>
    <row r="211" spans="1:12" x14ac:dyDescent="0.3">
      <c r="A211">
        <v>1931</v>
      </c>
      <c r="B211" s="83">
        <v>43819.166666666664</v>
      </c>
      <c r="C211">
        <v>2.0090847881961813</v>
      </c>
      <c r="D211">
        <v>0</v>
      </c>
      <c r="E211" s="109" t="s">
        <v>69</v>
      </c>
      <c r="F211">
        <v>3</v>
      </c>
      <c r="G211">
        <v>2</v>
      </c>
      <c r="H211" s="83">
        <v>44261.91030614583</v>
      </c>
      <c r="I211" s="109" t="s">
        <v>74</v>
      </c>
      <c r="J211" s="109" t="s">
        <v>75</v>
      </c>
      <c r="K211" s="109" t="s">
        <v>76</v>
      </c>
      <c r="L211" s="109" t="s">
        <v>77</v>
      </c>
    </row>
    <row r="212" spans="1:12" x14ac:dyDescent="0.3">
      <c r="A212">
        <v>1596</v>
      </c>
      <c r="B212" s="83">
        <v>43819.1875</v>
      </c>
      <c r="C212">
        <v>1.9555601662172142</v>
      </c>
      <c r="D212">
        <v>0</v>
      </c>
      <c r="E212" s="109" t="s">
        <v>69</v>
      </c>
      <c r="F212">
        <v>3</v>
      </c>
      <c r="G212">
        <v>1</v>
      </c>
      <c r="H212" s="83">
        <v>44261.905976388887</v>
      </c>
      <c r="I212" s="109" t="s">
        <v>70</v>
      </c>
      <c r="J212" s="109" t="s">
        <v>71</v>
      </c>
      <c r="K212" s="109" t="s">
        <v>72</v>
      </c>
      <c r="L212" s="109" t="s">
        <v>73</v>
      </c>
    </row>
    <row r="213" spans="1:12" x14ac:dyDescent="0.3">
      <c r="A213">
        <v>1932</v>
      </c>
      <c r="B213" s="83">
        <v>43819.1875</v>
      </c>
      <c r="C213">
        <v>1.9930708231409184</v>
      </c>
      <c r="D213">
        <v>0</v>
      </c>
      <c r="E213" s="109" t="s">
        <v>69</v>
      </c>
      <c r="F213">
        <v>3</v>
      </c>
      <c r="G213">
        <v>2</v>
      </c>
      <c r="H213" s="83">
        <v>44261.91030614583</v>
      </c>
      <c r="I213" s="109" t="s">
        <v>74</v>
      </c>
      <c r="J213" s="109" t="s">
        <v>75</v>
      </c>
      <c r="K213" s="109" t="s">
        <v>76</v>
      </c>
      <c r="L213" s="109" t="s">
        <v>77</v>
      </c>
    </row>
    <row r="214" spans="1:12" x14ac:dyDescent="0.3">
      <c r="A214">
        <v>1614</v>
      </c>
      <c r="B214" s="83">
        <v>43819.208333333336</v>
      </c>
      <c r="C214">
        <v>2.0681701287593608</v>
      </c>
      <c r="D214">
        <v>0</v>
      </c>
      <c r="E214" s="109" t="s">
        <v>69</v>
      </c>
      <c r="F214">
        <v>3</v>
      </c>
      <c r="G214">
        <v>1</v>
      </c>
      <c r="H214" s="83">
        <v>44261.905976388887</v>
      </c>
      <c r="I214" s="109" t="s">
        <v>70</v>
      </c>
      <c r="J214" s="109" t="s">
        <v>71</v>
      </c>
      <c r="K214" s="109" t="s">
        <v>72</v>
      </c>
      <c r="L214" s="109" t="s">
        <v>73</v>
      </c>
    </row>
    <row r="215" spans="1:12" x14ac:dyDescent="0.3">
      <c r="A215">
        <v>1950</v>
      </c>
      <c r="B215" s="83">
        <v>43819.208333333336</v>
      </c>
      <c r="C215">
        <v>2.0612242249392811</v>
      </c>
      <c r="D215">
        <v>8.6823105812072754E-4</v>
      </c>
      <c r="E215" s="109" t="s">
        <v>69</v>
      </c>
      <c r="F215">
        <v>3</v>
      </c>
      <c r="G215">
        <v>2</v>
      </c>
      <c r="H215" s="83">
        <v>44261.91030614583</v>
      </c>
      <c r="I215" s="109" t="s">
        <v>74</v>
      </c>
      <c r="J215" s="109" t="s">
        <v>75</v>
      </c>
      <c r="K215" s="109" t="s">
        <v>76</v>
      </c>
      <c r="L215" s="109" t="s">
        <v>77</v>
      </c>
    </row>
    <row r="216" spans="1:12" x14ac:dyDescent="0.3">
      <c r="A216">
        <v>1613</v>
      </c>
      <c r="B216" s="83">
        <v>43819.229166666664</v>
      </c>
      <c r="C216">
        <v>2.1827712852230201</v>
      </c>
      <c r="D216">
        <v>0</v>
      </c>
      <c r="E216" s="109" t="s">
        <v>69</v>
      </c>
      <c r="F216">
        <v>3</v>
      </c>
      <c r="G216">
        <v>1</v>
      </c>
      <c r="H216" s="83">
        <v>44261.905976388887</v>
      </c>
      <c r="I216" s="109" t="s">
        <v>70</v>
      </c>
      <c r="J216" s="109" t="s">
        <v>71</v>
      </c>
      <c r="K216" s="109" t="s">
        <v>72</v>
      </c>
      <c r="L216" s="109" t="s">
        <v>73</v>
      </c>
    </row>
    <row r="217" spans="1:12" x14ac:dyDescent="0.3">
      <c r="A217">
        <v>1949</v>
      </c>
      <c r="B217" s="83">
        <v>43819.229166666664</v>
      </c>
      <c r="C217">
        <v>2.1693723853591842</v>
      </c>
      <c r="D217">
        <v>1.1458396911621094E-3</v>
      </c>
      <c r="E217" s="109" t="s">
        <v>69</v>
      </c>
      <c r="F217">
        <v>3</v>
      </c>
      <c r="G217">
        <v>2</v>
      </c>
      <c r="H217" s="83">
        <v>44261.91030614583</v>
      </c>
      <c r="I217" s="109" t="s">
        <v>74</v>
      </c>
      <c r="J217" s="109" t="s">
        <v>75</v>
      </c>
      <c r="K217" s="109" t="s">
        <v>76</v>
      </c>
      <c r="L217" s="109" t="s">
        <v>77</v>
      </c>
    </row>
    <row r="218" spans="1:12" x14ac:dyDescent="0.3">
      <c r="A218">
        <v>1612</v>
      </c>
      <c r="B218" s="83">
        <v>43819.25</v>
      </c>
      <c r="C218">
        <v>2.675283230582354</v>
      </c>
      <c r="D218">
        <v>0</v>
      </c>
      <c r="E218" s="109" t="s">
        <v>69</v>
      </c>
      <c r="F218">
        <v>3</v>
      </c>
      <c r="G218">
        <v>1</v>
      </c>
      <c r="H218" s="83">
        <v>44261.905976388887</v>
      </c>
      <c r="I218" s="109" t="s">
        <v>70</v>
      </c>
      <c r="J218" s="109" t="s">
        <v>71</v>
      </c>
      <c r="K218" s="109" t="s">
        <v>72</v>
      </c>
      <c r="L218" s="109" t="s">
        <v>73</v>
      </c>
    </row>
    <row r="219" spans="1:12" x14ac:dyDescent="0.3">
      <c r="A219">
        <v>1948</v>
      </c>
      <c r="B219" s="83">
        <v>43819.25</v>
      </c>
      <c r="C219">
        <v>2.662809615632062</v>
      </c>
      <c r="D219">
        <v>6.7269802093505859E-4</v>
      </c>
      <c r="E219" s="109" t="s">
        <v>69</v>
      </c>
      <c r="F219">
        <v>3</v>
      </c>
      <c r="G219">
        <v>2</v>
      </c>
      <c r="H219" s="83">
        <v>44261.91030614583</v>
      </c>
      <c r="I219" s="109" t="s">
        <v>74</v>
      </c>
      <c r="J219" s="109" t="s">
        <v>75</v>
      </c>
      <c r="K219" s="109" t="s">
        <v>76</v>
      </c>
      <c r="L219" s="109" t="s">
        <v>77</v>
      </c>
    </row>
    <row r="220" spans="1:12" x14ac:dyDescent="0.3">
      <c r="A220">
        <v>1611</v>
      </c>
      <c r="B220" s="83">
        <v>43819.270833333336</v>
      </c>
      <c r="C220">
        <v>3.0737348931072939</v>
      </c>
      <c r="D220">
        <v>0</v>
      </c>
      <c r="E220" s="109" t="s">
        <v>69</v>
      </c>
      <c r="F220">
        <v>3</v>
      </c>
      <c r="G220">
        <v>1</v>
      </c>
      <c r="H220" s="83">
        <v>44261.905976388887</v>
      </c>
      <c r="I220" s="109" t="s">
        <v>70</v>
      </c>
      <c r="J220" s="109" t="s">
        <v>71</v>
      </c>
      <c r="K220" s="109" t="s">
        <v>72</v>
      </c>
      <c r="L220" s="109" t="s">
        <v>73</v>
      </c>
    </row>
    <row r="221" spans="1:12" x14ac:dyDescent="0.3">
      <c r="A221">
        <v>1947</v>
      </c>
      <c r="B221" s="83">
        <v>43819.270833333336</v>
      </c>
      <c r="C221">
        <v>3.0083156132321354</v>
      </c>
      <c r="D221">
        <v>5.6707859039306641E-4</v>
      </c>
      <c r="E221" s="109" t="s">
        <v>69</v>
      </c>
      <c r="F221">
        <v>3</v>
      </c>
      <c r="G221">
        <v>2</v>
      </c>
      <c r="H221" s="83">
        <v>44261.91030614583</v>
      </c>
      <c r="I221" s="109" t="s">
        <v>74</v>
      </c>
      <c r="J221" s="109" t="s">
        <v>75</v>
      </c>
      <c r="K221" s="109" t="s">
        <v>76</v>
      </c>
      <c r="L221" s="109" t="s">
        <v>77</v>
      </c>
    </row>
    <row r="222" spans="1:12" x14ac:dyDescent="0.3">
      <c r="A222">
        <v>1610</v>
      </c>
      <c r="B222" s="83">
        <v>43819.291666666664</v>
      </c>
      <c r="C222">
        <v>3.3811677758905652</v>
      </c>
      <c r="D222">
        <v>0</v>
      </c>
      <c r="E222" s="109" t="s">
        <v>69</v>
      </c>
      <c r="F222">
        <v>3</v>
      </c>
      <c r="G222">
        <v>1</v>
      </c>
      <c r="H222" s="83">
        <v>44261.905976388887</v>
      </c>
      <c r="I222" s="109" t="s">
        <v>70</v>
      </c>
      <c r="J222" s="109" t="s">
        <v>71</v>
      </c>
      <c r="K222" s="109" t="s">
        <v>72</v>
      </c>
      <c r="L222" s="109" t="s">
        <v>73</v>
      </c>
    </row>
    <row r="223" spans="1:12" x14ac:dyDescent="0.3">
      <c r="A223">
        <v>1946</v>
      </c>
      <c r="B223" s="83">
        <v>43819.291666666664</v>
      </c>
      <c r="C223">
        <v>3.4207478991313396</v>
      </c>
      <c r="D223">
        <v>0</v>
      </c>
      <c r="E223" s="109" t="s">
        <v>69</v>
      </c>
      <c r="F223">
        <v>3</v>
      </c>
      <c r="G223">
        <v>2</v>
      </c>
      <c r="H223" s="83">
        <v>44261.91030614583</v>
      </c>
      <c r="I223" s="109" t="s">
        <v>74</v>
      </c>
      <c r="J223" s="109" t="s">
        <v>75</v>
      </c>
      <c r="K223" s="109" t="s">
        <v>76</v>
      </c>
      <c r="L223" s="109" t="s">
        <v>77</v>
      </c>
    </row>
    <row r="224" spans="1:12" x14ac:dyDescent="0.3">
      <c r="A224">
        <v>1609</v>
      </c>
      <c r="B224" s="83">
        <v>43819.3125</v>
      </c>
      <c r="C224">
        <v>3.7320748647129589</v>
      </c>
      <c r="D224">
        <v>0</v>
      </c>
      <c r="E224" s="109" t="s">
        <v>69</v>
      </c>
      <c r="F224">
        <v>3</v>
      </c>
      <c r="G224">
        <v>1</v>
      </c>
      <c r="H224" s="83">
        <v>44261.905976388887</v>
      </c>
      <c r="I224" s="109" t="s">
        <v>70</v>
      </c>
      <c r="J224" s="109" t="s">
        <v>71</v>
      </c>
      <c r="K224" s="109" t="s">
        <v>72</v>
      </c>
      <c r="L224" s="109" t="s">
        <v>73</v>
      </c>
    </row>
    <row r="225" spans="1:12" x14ac:dyDescent="0.3">
      <c r="A225">
        <v>1945</v>
      </c>
      <c r="B225" s="83">
        <v>43819.3125</v>
      </c>
      <c r="C225">
        <v>3.6630981272567418</v>
      </c>
      <c r="D225">
        <v>4.6056509017944336E-3</v>
      </c>
      <c r="E225" s="109" t="s">
        <v>69</v>
      </c>
      <c r="F225">
        <v>3</v>
      </c>
      <c r="G225">
        <v>2</v>
      </c>
      <c r="H225" s="83">
        <v>44261.91030614583</v>
      </c>
      <c r="I225" s="109" t="s">
        <v>74</v>
      </c>
      <c r="J225" s="109" t="s">
        <v>75</v>
      </c>
      <c r="K225" s="109" t="s">
        <v>76</v>
      </c>
      <c r="L225" s="109" t="s">
        <v>77</v>
      </c>
    </row>
    <row r="226" spans="1:12" x14ac:dyDescent="0.3">
      <c r="A226">
        <v>1608</v>
      </c>
      <c r="B226" s="83">
        <v>43819.333333333336</v>
      </c>
      <c r="C226">
        <v>3.799627070729191</v>
      </c>
      <c r="D226">
        <v>0</v>
      </c>
      <c r="E226" s="109" t="s">
        <v>69</v>
      </c>
      <c r="F226">
        <v>3</v>
      </c>
      <c r="G226">
        <v>1</v>
      </c>
      <c r="H226" s="83">
        <v>44261.905976388887</v>
      </c>
      <c r="I226" s="109" t="s">
        <v>70</v>
      </c>
      <c r="J226" s="109" t="s">
        <v>71</v>
      </c>
      <c r="K226" s="109" t="s">
        <v>72</v>
      </c>
      <c r="L226" s="109" t="s">
        <v>73</v>
      </c>
    </row>
    <row r="227" spans="1:12" x14ac:dyDescent="0.3">
      <c r="A227">
        <v>1944</v>
      </c>
      <c r="B227" s="83">
        <v>43819.333333333336</v>
      </c>
      <c r="C227">
        <v>3.8150165394319653</v>
      </c>
      <c r="D227">
        <v>8.6650252342224121E-4</v>
      </c>
      <c r="E227" s="109" t="s">
        <v>69</v>
      </c>
      <c r="F227">
        <v>3</v>
      </c>
      <c r="G227">
        <v>2</v>
      </c>
      <c r="H227" s="83">
        <v>44261.91030614583</v>
      </c>
      <c r="I227" s="109" t="s">
        <v>74</v>
      </c>
      <c r="J227" s="109" t="s">
        <v>75</v>
      </c>
      <c r="K227" s="109" t="s">
        <v>76</v>
      </c>
      <c r="L227" s="109" t="s">
        <v>77</v>
      </c>
    </row>
    <row r="228" spans="1:12" x14ac:dyDescent="0.3">
      <c r="A228">
        <v>1607</v>
      </c>
      <c r="B228" s="83">
        <v>43819.354166666664</v>
      </c>
      <c r="C228">
        <v>3.8154437453905294</v>
      </c>
      <c r="D228">
        <v>1.0803914629770393E-2</v>
      </c>
      <c r="E228" s="109" t="s">
        <v>69</v>
      </c>
      <c r="F228">
        <v>3</v>
      </c>
      <c r="G228">
        <v>1</v>
      </c>
      <c r="H228" s="83">
        <v>44261.905976388887</v>
      </c>
      <c r="I228" s="109" t="s">
        <v>70</v>
      </c>
      <c r="J228" s="109" t="s">
        <v>71</v>
      </c>
      <c r="K228" s="109" t="s">
        <v>72</v>
      </c>
      <c r="L228" s="109" t="s">
        <v>73</v>
      </c>
    </row>
    <row r="229" spans="1:12" x14ac:dyDescent="0.3">
      <c r="A229">
        <v>1943</v>
      </c>
      <c r="B229" s="83">
        <v>43819.354166666664</v>
      </c>
      <c r="C229">
        <v>3.8451889111274249</v>
      </c>
      <c r="D229">
        <v>5.1189959049224854E-2</v>
      </c>
      <c r="E229" s="109" t="s">
        <v>69</v>
      </c>
      <c r="F229">
        <v>3</v>
      </c>
      <c r="G229">
        <v>2</v>
      </c>
      <c r="H229" s="83">
        <v>44261.91030614583</v>
      </c>
      <c r="I229" s="109" t="s">
        <v>74</v>
      </c>
      <c r="J229" s="109" t="s">
        <v>75</v>
      </c>
      <c r="K229" s="109" t="s">
        <v>76</v>
      </c>
      <c r="L229" s="109" t="s">
        <v>77</v>
      </c>
    </row>
    <row r="230" spans="1:12" x14ac:dyDescent="0.3">
      <c r="A230">
        <v>1615</v>
      </c>
      <c r="B230" s="83">
        <v>43819.375</v>
      </c>
      <c r="C230">
        <v>3.8226246048285608</v>
      </c>
      <c r="D230">
        <v>0.24028130757828653</v>
      </c>
      <c r="E230" s="109" t="s">
        <v>69</v>
      </c>
      <c r="F230">
        <v>3</v>
      </c>
      <c r="G230">
        <v>1</v>
      </c>
      <c r="H230" s="83">
        <v>44261.905976388887</v>
      </c>
      <c r="I230" s="109" t="s">
        <v>70</v>
      </c>
      <c r="J230" s="109" t="s">
        <v>71</v>
      </c>
      <c r="K230" s="109" t="s">
        <v>72</v>
      </c>
      <c r="L230" s="109" t="s">
        <v>73</v>
      </c>
    </row>
    <row r="231" spans="1:12" x14ac:dyDescent="0.3">
      <c r="A231">
        <v>1951</v>
      </c>
      <c r="B231" s="83">
        <v>43819.375</v>
      </c>
      <c r="C231">
        <v>3.8972631313929091</v>
      </c>
      <c r="D231">
        <v>0.19438210129737854</v>
      </c>
      <c r="E231" s="109" t="s">
        <v>69</v>
      </c>
      <c r="F231">
        <v>3</v>
      </c>
      <c r="G231">
        <v>2</v>
      </c>
      <c r="H231" s="83">
        <v>44261.91030614583</v>
      </c>
      <c r="I231" s="109" t="s">
        <v>74</v>
      </c>
      <c r="J231" s="109" t="s">
        <v>75</v>
      </c>
      <c r="K231" s="109" t="s">
        <v>76</v>
      </c>
      <c r="L231" s="109" t="s">
        <v>77</v>
      </c>
    </row>
    <row r="232" spans="1:12" x14ac:dyDescent="0.3">
      <c r="A232">
        <v>1606</v>
      </c>
      <c r="B232" s="83">
        <v>43819.395833333336</v>
      </c>
      <c r="C232">
        <v>3.812969621151177</v>
      </c>
      <c r="D232">
        <v>0.32524230885302879</v>
      </c>
      <c r="E232" s="109" t="s">
        <v>69</v>
      </c>
      <c r="F232">
        <v>3</v>
      </c>
      <c r="G232">
        <v>1</v>
      </c>
      <c r="H232" s="83">
        <v>44261.905976388887</v>
      </c>
      <c r="I232" s="109" t="s">
        <v>70</v>
      </c>
      <c r="J232" s="109" t="s">
        <v>71</v>
      </c>
      <c r="K232" s="109" t="s">
        <v>72</v>
      </c>
      <c r="L232" s="109" t="s">
        <v>73</v>
      </c>
    </row>
    <row r="233" spans="1:12" x14ac:dyDescent="0.3">
      <c r="A233">
        <v>1942</v>
      </c>
      <c r="B233" s="83">
        <v>43819.395833333336</v>
      </c>
      <c r="C233">
        <v>3.8958366039860723</v>
      </c>
      <c r="D233">
        <v>0.30931565165519714</v>
      </c>
      <c r="E233" s="109" t="s">
        <v>69</v>
      </c>
      <c r="F233">
        <v>3</v>
      </c>
      <c r="G233">
        <v>2</v>
      </c>
      <c r="H233" s="83">
        <v>44261.91030614583</v>
      </c>
      <c r="I233" s="109" t="s">
        <v>74</v>
      </c>
      <c r="J233" s="109" t="s">
        <v>75</v>
      </c>
      <c r="K233" s="109" t="s">
        <v>76</v>
      </c>
      <c r="L233" s="109" t="s">
        <v>77</v>
      </c>
    </row>
    <row r="234" spans="1:12" x14ac:dyDescent="0.3">
      <c r="A234">
        <v>1604</v>
      </c>
      <c r="B234" s="83">
        <v>43819.416666666664</v>
      </c>
      <c r="C234">
        <v>3.7960586707236881</v>
      </c>
      <c r="D234">
        <v>0.33646147121808023</v>
      </c>
      <c r="E234" s="109" t="s">
        <v>69</v>
      </c>
      <c r="F234">
        <v>3</v>
      </c>
      <c r="G234">
        <v>1</v>
      </c>
      <c r="H234" s="83">
        <v>44261.905976388887</v>
      </c>
      <c r="I234" s="109" t="s">
        <v>70</v>
      </c>
      <c r="J234" s="109" t="s">
        <v>71</v>
      </c>
      <c r="K234" s="109" t="s">
        <v>72</v>
      </c>
      <c r="L234" s="109" t="s">
        <v>73</v>
      </c>
    </row>
    <row r="235" spans="1:12" x14ac:dyDescent="0.3">
      <c r="A235">
        <v>1940</v>
      </c>
      <c r="B235" s="83">
        <v>43819.416666666664</v>
      </c>
      <c r="C235">
        <v>3.8944813915126075</v>
      </c>
      <c r="D235">
        <v>0.37363100051879883</v>
      </c>
      <c r="E235" s="109" t="s">
        <v>69</v>
      </c>
      <c r="F235">
        <v>3</v>
      </c>
      <c r="G235">
        <v>2</v>
      </c>
      <c r="H235" s="83">
        <v>44261.91030614583</v>
      </c>
      <c r="I235" s="109" t="s">
        <v>74</v>
      </c>
      <c r="J235" s="109" t="s">
        <v>75</v>
      </c>
      <c r="K235" s="109" t="s">
        <v>76</v>
      </c>
      <c r="L235" s="109" t="s">
        <v>77</v>
      </c>
    </row>
    <row r="236" spans="1:12" x14ac:dyDescent="0.3">
      <c r="A236">
        <v>1603</v>
      </c>
      <c r="B236" s="83">
        <v>43819.4375</v>
      </c>
      <c r="C236">
        <v>3.7618632356939674</v>
      </c>
      <c r="D236">
        <v>0.40953689627467532</v>
      </c>
      <c r="E236" s="109" t="s">
        <v>69</v>
      </c>
      <c r="F236">
        <v>3</v>
      </c>
      <c r="G236">
        <v>1</v>
      </c>
      <c r="H236" s="83">
        <v>44261.905976388887</v>
      </c>
      <c r="I236" s="109" t="s">
        <v>70</v>
      </c>
      <c r="J236" s="109" t="s">
        <v>71</v>
      </c>
      <c r="K236" s="109" t="s">
        <v>72</v>
      </c>
      <c r="L236" s="109" t="s">
        <v>73</v>
      </c>
    </row>
    <row r="237" spans="1:12" x14ac:dyDescent="0.3">
      <c r="A237">
        <v>1939</v>
      </c>
      <c r="B237" s="83">
        <v>43819.4375</v>
      </c>
      <c r="C237">
        <v>3.8526524655029375</v>
      </c>
      <c r="D237">
        <v>0.42145922780036926</v>
      </c>
      <c r="E237" s="109" t="s">
        <v>69</v>
      </c>
      <c r="F237">
        <v>3</v>
      </c>
      <c r="G237">
        <v>2</v>
      </c>
      <c r="H237" s="83">
        <v>44261.91030614583</v>
      </c>
      <c r="I237" s="109" t="s">
        <v>74</v>
      </c>
      <c r="J237" s="109" t="s">
        <v>75</v>
      </c>
      <c r="K237" s="109" t="s">
        <v>76</v>
      </c>
      <c r="L237" s="109" t="s">
        <v>77</v>
      </c>
    </row>
    <row r="238" spans="1:12" x14ac:dyDescent="0.3">
      <c r="A238">
        <v>1602</v>
      </c>
      <c r="B238" s="83">
        <v>43819.458333333336</v>
      </c>
      <c r="C238">
        <v>3.7840901404974643</v>
      </c>
      <c r="D238">
        <v>0.36594875790894099</v>
      </c>
      <c r="E238" s="109" t="s">
        <v>69</v>
      </c>
      <c r="F238">
        <v>3</v>
      </c>
      <c r="G238">
        <v>1</v>
      </c>
      <c r="H238" s="83">
        <v>44261.905976388887</v>
      </c>
      <c r="I238" s="109" t="s">
        <v>70</v>
      </c>
      <c r="J238" s="109" t="s">
        <v>71</v>
      </c>
      <c r="K238" s="109" t="s">
        <v>72</v>
      </c>
      <c r="L238" s="109" t="s">
        <v>73</v>
      </c>
    </row>
    <row r="239" spans="1:12" x14ac:dyDescent="0.3">
      <c r="A239">
        <v>1938</v>
      </c>
      <c r="B239" s="83">
        <v>43819.458333333336</v>
      </c>
      <c r="C239">
        <v>3.8292010389784874</v>
      </c>
      <c r="D239">
        <v>0.34577041864395142</v>
      </c>
      <c r="E239" s="109" t="s">
        <v>69</v>
      </c>
      <c r="F239">
        <v>3</v>
      </c>
      <c r="G239">
        <v>2</v>
      </c>
      <c r="H239" s="83">
        <v>44261.91030614583</v>
      </c>
      <c r="I239" s="109" t="s">
        <v>74</v>
      </c>
      <c r="J239" s="109" t="s">
        <v>75</v>
      </c>
      <c r="K239" s="109" t="s">
        <v>76</v>
      </c>
      <c r="L239" s="109" t="s">
        <v>77</v>
      </c>
    </row>
    <row r="240" spans="1:12" x14ac:dyDescent="0.3">
      <c r="A240">
        <v>1601</v>
      </c>
      <c r="B240" s="83">
        <v>43819.479166666664</v>
      </c>
      <c r="C240">
        <v>3.7784096621804277</v>
      </c>
      <c r="D240">
        <v>0.36177569454555492</v>
      </c>
      <c r="E240" s="109" t="s">
        <v>69</v>
      </c>
      <c r="F240">
        <v>3</v>
      </c>
      <c r="G240">
        <v>1</v>
      </c>
      <c r="H240" s="83">
        <v>44261.905976388887</v>
      </c>
      <c r="I240" s="109" t="s">
        <v>70</v>
      </c>
      <c r="J240" s="109" t="s">
        <v>71</v>
      </c>
      <c r="K240" s="109" t="s">
        <v>72</v>
      </c>
      <c r="L240" s="109" t="s">
        <v>73</v>
      </c>
    </row>
    <row r="241" spans="1:12" x14ac:dyDescent="0.3">
      <c r="A241">
        <v>1937</v>
      </c>
      <c r="B241" s="83">
        <v>43819.479166666664</v>
      </c>
      <c r="C241">
        <v>3.7960478259745445</v>
      </c>
      <c r="D241">
        <v>0.38104629516601563</v>
      </c>
      <c r="E241" s="109" t="s">
        <v>69</v>
      </c>
      <c r="F241">
        <v>3</v>
      </c>
      <c r="G241">
        <v>2</v>
      </c>
      <c r="H241" s="83">
        <v>44261.91030614583</v>
      </c>
      <c r="I241" s="109" t="s">
        <v>74</v>
      </c>
      <c r="J241" s="109" t="s">
        <v>75</v>
      </c>
      <c r="K241" s="109" t="s">
        <v>76</v>
      </c>
      <c r="L241" s="109" t="s">
        <v>77</v>
      </c>
    </row>
    <row r="242" spans="1:12" x14ac:dyDescent="0.3">
      <c r="A242">
        <v>1600</v>
      </c>
      <c r="B242" s="83">
        <v>43819.5</v>
      </c>
      <c r="C242">
        <v>3.7601649139969675</v>
      </c>
      <c r="D242">
        <v>0.49192136927374741</v>
      </c>
      <c r="E242" s="109" t="s">
        <v>69</v>
      </c>
      <c r="F242">
        <v>3</v>
      </c>
      <c r="G242">
        <v>1</v>
      </c>
      <c r="H242" s="83">
        <v>44261.905976388887</v>
      </c>
      <c r="I242" s="109" t="s">
        <v>70</v>
      </c>
      <c r="J242" s="109" t="s">
        <v>71</v>
      </c>
      <c r="K242" s="109" t="s">
        <v>72</v>
      </c>
      <c r="L242" s="109" t="s">
        <v>73</v>
      </c>
    </row>
    <row r="243" spans="1:12" x14ac:dyDescent="0.3">
      <c r="A243">
        <v>1936</v>
      </c>
      <c r="B243" s="83">
        <v>43819.5</v>
      </c>
      <c r="C243">
        <v>3.7918786146100176</v>
      </c>
      <c r="D243">
        <v>0.44656699895858765</v>
      </c>
      <c r="E243" s="109" t="s">
        <v>69</v>
      </c>
      <c r="F243">
        <v>3</v>
      </c>
      <c r="G243">
        <v>2</v>
      </c>
      <c r="H243" s="83">
        <v>44261.91030614583</v>
      </c>
      <c r="I243" s="109" t="s">
        <v>74</v>
      </c>
      <c r="J243" s="109" t="s">
        <v>75</v>
      </c>
      <c r="K243" s="109" t="s">
        <v>76</v>
      </c>
      <c r="L243" s="109" t="s">
        <v>77</v>
      </c>
    </row>
    <row r="244" spans="1:12" x14ac:dyDescent="0.3">
      <c r="A244">
        <v>1599</v>
      </c>
      <c r="B244" s="83">
        <v>43819.520833333336</v>
      </c>
      <c r="C244">
        <v>3.7502986345391718</v>
      </c>
      <c r="D244">
        <v>0.45578219065579451</v>
      </c>
      <c r="E244" s="109" t="s">
        <v>69</v>
      </c>
      <c r="F244">
        <v>3</v>
      </c>
      <c r="G244">
        <v>1</v>
      </c>
      <c r="H244" s="83">
        <v>44261.905976388887</v>
      </c>
      <c r="I244" s="109" t="s">
        <v>70</v>
      </c>
      <c r="J244" s="109" t="s">
        <v>71</v>
      </c>
      <c r="K244" s="109" t="s">
        <v>72</v>
      </c>
      <c r="L244" s="109" t="s">
        <v>73</v>
      </c>
    </row>
    <row r="245" spans="1:12" x14ac:dyDescent="0.3">
      <c r="A245">
        <v>1935</v>
      </c>
      <c r="B245" s="83">
        <v>43819.520833333336</v>
      </c>
      <c r="C245">
        <v>3.7574253467917078</v>
      </c>
      <c r="D245">
        <v>0.47637367248535156</v>
      </c>
      <c r="E245" s="109" t="s">
        <v>69</v>
      </c>
      <c r="F245">
        <v>3</v>
      </c>
      <c r="G245">
        <v>2</v>
      </c>
      <c r="H245" s="83">
        <v>44261.91030614583</v>
      </c>
      <c r="I245" s="109" t="s">
        <v>74</v>
      </c>
      <c r="J245" s="109" t="s">
        <v>75</v>
      </c>
      <c r="K245" s="109" t="s">
        <v>76</v>
      </c>
      <c r="L245" s="109" t="s">
        <v>77</v>
      </c>
    </row>
    <row r="246" spans="1:12" x14ac:dyDescent="0.3">
      <c r="A246">
        <v>1598</v>
      </c>
      <c r="B246" s="83">
        <v>43819.541666666664</v>
      </c>
      <c r="C246">
        <v>3.6437579579508155</v>
      </c>
      <c r="D246">
        <v>0.41674747057386041</v>
      </c>
      <c r="E246" s="109" t="s">
        <v>69</v>
      </c>
      <c r="F246">
        <v>3</v>
      </c>
      <c r="G246">
        <v>1</v>
      </c>
      <c r="H246" s="83">
        <v>44261.905976388887</v>
      </c>
      <c r="I246" s="109" t="s">
        <v>70</v>
      </c>
      <c r="J246" s="109" t="s">
        <v>71</v>
      </c>
      <c r="K246" s="109" t="s">
        <v>72</v>
      </c>
      <c r="L246" s="109" t="s">
        <v>73</v>
      </c>
    </row>
    <row r="247" spans="1:12" x14ac:dyDescent="0.3">
      <c r="A247">
        <v>1934</v>
      </c>
      <c r="B247" s="83">
        <v>43819.541666666664</v>
      </c>
      <c r="C247">
        <v>3.7156301229004094</v>
      </c>
      <c r="D247">
        <v>0.65607166290283203</v>
      </c>
      <c r="E247" s="109" t="s">
        <v>69</v>
      </c>
      <c r="F247">
        <v>3</v>
      </c>
      <c r="G247">
        <v>2</v>
      </c>
      <c r="H247" s="83">
        <v>44261.91030614583</v>
      </c>
      <c r="I247" s="109" t="s">
        <v>74</v>
      </c>
      <c r="J247" s="109" t="s">
        <v>75</v>
      </c>
      <c r="K247" s="109" t="s">
        <v>76</v>
      </c>
      <c r="L247" s="109" t="s">
        <v>77</v>
      </c>
    </row>
    <row r="248" spans="1:12" x14ac:dyDescent="0.3">
      <c r="A248">
        <v>1597</v>
      </c>
      <c r="B248" s="83">
        <v>43819.5625</v>
      </c>
      <c r="C248">
        <v>3.6266299150453163</v>
      </c>
      <c r="D248">
        <v>0.38004363307096023</v>
      </c>
      <c r="E248" s="109" t="s">
        <v>69</v>
      </c>
      <c r="F248">
        <v>3</v>
      </c>
      <c r="G248">
        <v>1</v>
      </c>
      <c r="H248" s="83">
        <v>44261.905976388887</v>
      </c>
      <c r="I248" s="109" t="s">
        <v>70</v>
      </c>
      <c r="J248" s="109" t="s">
        <v>71</v>
      </c>
      <c r="K248" s="109" t="s">
        <v>72</v>
      </c>
      <c r="L248" s="109" t="s">
        <v>73</v>
      </c>
    </row>
    <row r="249" spans="1:12" x14ac:dyDescent="0.3">
      <c r="A249">
        <v>1933</v>
      </c>
      <c r="B249" s="83">
        <v>43819.5625</v>
      </c>
      <c r="C249">
        <v>3.6431124790905387</v>
      </c>
      <c r="D249">
        <v>0.54698514938354492</v>
      </c>
      <c r="E249" s="109" t="s">
        <v>69</v>
      </c>
      <c r="F249">
        <v>3</v>
      </c>
      <c r="G249">
        <v>2</v>
      </c>
      <c r="H249" s="83">
        <v>44261.91030614583</v>
      </c>
      <c r="I249" s="109" t="s">
        <v>74</v>
      </c>
      <c r="J249" s="109" t="s">
        <v>75</v>
      </c>
      <c r="K249" s="109" t="s">
        <v>76</v>
      </c>
      <c r="L249" s="109" t="s">
        <v>77</v>
      </c>
    </row>
    <row r="250" spans="1:12" x14ac:dyDescent="0.3">
      <c r="A250">
        <v>1575</v>
      </c>
      <c r="B250" s="83">
        <v>43819.583333333336</v>
      </c>
      <c r="C250">
        <v>3.5598497606146111</v>
      </c>
      <c r="D250">
        <v>0.6529309975557146</v>
      </c>
      <c r="E250" s="109" t="s">
        <v>69</v>
      </c>
      <c r="F250">
        <v>3</v>
      </c>
      <c r="G250">
        <v>1</v>
      </c>
      <c r="H250" s="83">
        <v>44261.905976388887</v>
      </c>
      <c r="I250" s="109" t="s">
        <v>70</v>
      </c>
      <c r="J250" s="109" t="s">
        <v>71</v>
      </c>
      <c r="K250" s="109" t="s">
        <v>72</v>
      </c>
      <c r="L250" s="109" t="s">
        <v>73</v>
      </c>
    </row>
    <row r="251" spans="1:12" x14ac:dyDescent="0.3">
      <c r="A251">
        <v>1911</v>
      </c>
      <c r="B251" s="83">
        <v>43819.583333333336</v>
      </c>
      <c r="C251">
        <v>3.6531592343740176</v>
      </c>
      <c r="D251">
        <v>0.62501442432403564</v>
      </c>
      <c r="E251" s="109" t="s">
        <v>69</v>
      </c>
      <c r="F251">
        <v>3</v>
      </c>
      <c r="G251">
        <v>2</v>
      </c>
      <c r="H251" s="83">
        <v>44261.91030614583</v>
      </c>
      <c r="I251" s="109" t="s">
        <v>74</v>
      </c>
      <c r="J251" s="109" t="s">
        <v>75</v>
      </c>
      <c r="K251" s="109" t="s">
        <v>76</v>
      </c>
      <c r="L251" s="109" t="s">
        <v>77</v>
      </c>
    </row>
    <row r="252" spans="1:12" x14ac:dyDescent="0.3">
      <c r="A252">
        <v>1574</v>
      </c>
      <c r="B252" s="83">
        <v>43819.604166666664</v>
      </c>
      <c r="C252">
        <v>3.5783045294045714</v>
      </c>
      <c r="D252">
        <v>0.37497844425273696</v>
      </c>
      <c r="E252" s="109" t="s">
        <v>69</v>
      </c>
      <c r="F252">
        <v>3</v>
      </c>
      <c r="G252">
        <v>1</v>
      </c>
      <c r="H252" s="83">
        <v>44261.905976388887</v>
      </c>
      <c r="I252" s="109" t="s">
        <v>70</v>
      </c>
      <c r="J252" s="109" t="s">
        <v>71</v>
      </c>
      <c r="K252" s="109" t="s">
        <v>72</v>
      </c>
      <c r="L252" s="109" t="s">
        <v>73</v>
      </c>
    </row>
    <row r="253" spans="1:12" x14ac:dyDescent="0.3">
      <c r="A253">
        <v>1910</v>
      </c>
      <c r="B253" s="83">
        <v>43819.604166666664</v>
      </c>
      <c r="C253">
        <v>3.6317888922950896</v>
      </c>
      <c r="D253">
        <v>0.50546741485595703</v>
      </c>
      <c r="E253" s="109" t="s">
        <v>69</v>
      </c>
      <c r="F253">
        <v>3</v>
      </c>
      <c r="G253">
        <v>2</v>
      </c>
      <c r="H253" s="83">
        <v>44261.91030614583</v>
      </c>
      <c r="I253" s="109" t="s">
        <v>74</v>
      </c>
      <c r="J253" s="109" t="s">
        <v>75</v>
      </c>
      <c r="K253" s="109" t="s">
        <v>76</v>
      </c>
      <c r="L253" s="109" t="s">
        <v>77</v>
      </c>
    </row>
    <row r="254" spans="1:12" x14ac:dyDescent="0.3">
      <c r="A254">
        <v>1573</v>
      </c>
      <c r="B254" s="83">
        <v>43819.625</v>
      </c>
      <c r="C254">
        <v>3.62546665977922</v>
      </c>
      <c r="D254">
        <v>0.2462187759352199</v>
      </c>
      <c r="E254" s="109" t="s">
        <v>69</v>
      </c>
      <c r="F254">
        <v>3</v>
      </c>
      <c r="G254">
        <v>1</v>
      </c>
      <c r="H254" s="83">
        <v>44261.905976388887</v>
      </c>
      <c r="I254" s="109" t="s">
        <v>70</v>
      </c>
      <c r="J254" s="109" t="s">
        <v>71</v>
      </c>
      <c r="K254" s="109" t="s">
        <v>72</v>
      </c>
      <c r="L254" s="109" t="s">
        <v>73</v>
      </c>
    </row>
    <row r="255" spans="1:12" x14ac:dyDescent="0.3">
      <c r="A255">
        <v>1909</v>
      </c>
      <c r="B255" s="83">
        <v>43819.625</v>
      </c>
      <c r="C255">
        <v>3.6791130884129606</v>
      </c>
      <c r="D255">
        <v>0.30556988716125488</v>
      </c>
      <c r="E255" s="109" t="s">
        <v>69</v>
      </c>
      <c r="F255">
        <v>3</v>
      </c>
      <c r="G255">
        <v>2</v>
      </c>
      <c r="H255" s="83">
        <v>44261.91030614583</v>
      </c>
      <c r="I255" s="109" t="s">
        <v>74</v>
      </c>
      <c r="J255" s="109" t="s">
        <v>75</v>
      </c>
      <c r="K255" s="109" t="s">
        <v>76</v>
      </c>
      <c r="L255" s="109" t="s">
        <v>77</v>
      </c>
    </row>
    <row r="256" spans="1:12" x14ac:dyDescent="0.3">
      <c r="A256">
        <v>1552</v>
      </c>
      <c r="B256" s="83">
        <v>43819.645833333336</v>
      </c>
      <c r="C256">
        <v>3.7936462894608742</v>
      </c>
      <c r="D256">
        <v>0.12735805873818715</v>
      </c>
      <c r="E256" s="109" t="s">
        <v>69</v>
      </c>
      <c r="F256">
        <v>3</v>
      </c>
      <c r="G256">
        <v>1</v>
      </c>
      <c r="H256" s="83">
        <v>44261.905976388887</v>
      </c>
      <c r="I256" s="109" t="s">
        <v>70</v>
      </c>
      <c r="J256" s="109" t="s">
        <v>71</v>
      </c>
      <c r="K256" s="109" t="s">
        <v>72</v>
      </c>
      <c r="L256" s="109" t="s">
        <v>73</v>
      </c>
    </row>
    <row r="257" spans="1:12" x14ac:dyDescent="0.3">
      <c r="A257">
        <v>1888</v>
      </c>
      <c r="B257" s="83">
        <v>43819.645833333336</v>
      </c>
      <c r="C257">
        <v>3.8861594326179669</v>
      </c>
      <c r="D257">
        <v>0.15817320346832275</v>
      </c>
      <c r="E257" s="109" t="s">
        <v>69</v>
      </c>
      <c r="F257">
        <v>3</v>
      </c>
      <c r="G257">
        <v>2</v>
      </c>
      <c r="H257" s="83">
        <v>44261.91030614583</v>
      </c>
      <c r="I257" s="109" t="s">
        <v>74</v>
      </c>
      <c r="J257" s="109" t="s">
        <v>75</v>
      </c>
      <c r="K257" s="109" t="s">
        <v>76</v>
      </c>
      <c r="L257" s="109" t="s">
        <v>77</v>
      </c>
    </row>
    <row r="258" spans="1:12" x14ac:dyDescent="0.3">
      <c r="A258">
        <v>1550</v>
      </c>
      <c r="B258" s="83">
        <v>43819.666666666664</v>
      </c>
      <c r="C258">
        <v>4.3497190446082366</v>
      </c>
      <c r="D258">
        <v>0</v>
      </c>
      <c r="E258" s="109" t="s">
        <v>69</v>
      </c>
      <c r="F258">
        <v>3</v>
      </c>
      <c r="G258">
        <v>1</v>
      </c>
      <c r="H258" s="83">
        <v>44261.905976388887</v>
      </c>
      <c r="I258" s="109" t="s">
        <v>70</v>
      </c>
      <c r="J258" s="109" t="s">
        <v>71</v>
      </c>
      <c r="K258" s="109" t="s">
        <v>72</v>
      </c>
      <c r="L258" s="109" t="s">
        <v>73</v>
      </c>
    </row>
    <row r="259" spans="1:12" x14ac:dyDescent="0.3">
      <c r="A259">
        <v>1886</v>
      </c>
      <c r="B259" s="83">
        <v>43819.666666666664</v>
      </c>
      <c r="C259">
        <v>4.30027461419402</v>
      </c>
      <c r="D259">
        <v>1.685023307800293E-3</v>
      </c>
      <c r="E259" s="109" t="s">
        <v>69</v>
      </c>
      <c r="F259">
        <v>3</v>
      </c>
      <c r="G259">
        <v>2</v>
      </c>
      <c r="H259" s="83">
        <v>44261.91030614583</v>
      </c>
      <c r="I259" s="109" t="s">
        <v>74</v>
      </c>
      <c r="J259" s="109" t="s">
        <v>75</v>
      </c>
      <c r="K259" s="109" t="s">
        <v>76</v>
      </c>
      <c r="L259" s="109" t="s">
        <v>77</v>
      </c>
    </row>
    <row r="260" spans="1:12" x14ac:dyDescent="0.3">
      <c r="A260">
        <v>1549</v>
      </c>
      <c r="B260" s="83">
        <v>43819.6875</v>
      </c>
      <c r="C260">
        <v>4.8121073584379905</v>
      </c>
      <c r="D260">
        <v>0</v>
      </c>
      <c r="E260" s="109" t="s">
        <v>69</v>
      </c>
      <c r="F260">
        <v>3</v>
      </c>
      <c r="G260">
        <v>1</v>
      </c>
      <c r="H260" s="83">
        <v>44261.905976388887</v>
      </c>
      <c r="I260" s="109" t="s">
        <v>70</v>
      </c>
      <c r="J260" s="109" t="s">
        <v>71</v>
      </c>
      <c r="K260" s="109" t="s">
        <v>72</v>
      </c>
      <c r="L260" s="109" t="s">
        <v>73</v>
      </c>
    </row>
    <row r="261" spans="1:12" x14ac:dyDescent="0.3">
      <c r="A261">
        <v>1885</v>
      </c>
      <c r="B261" s="83">
        <v>43819.6875</v>
      </c>
      <c r="C261">
        <v>4.6536594578312425</v>
      </c>
      <c r="D261">
        <v>0</v>
      </c>
      <c r="E261" s="109" t="s">
        <v>69</v>
      </c>
      <c r="F261">
        <v>3</v>
      </c>
      <c r="G261">
        <v>2</v>
      </c>
      <c r="H261" s="83">
        <v>44261.91030614583</v>
      </c>
      <c r="I261" s="109" t="s">
        <v>74</v>
      </c>
      <c r="J261" s="109" t="s">
        <v>75</v>
      </c>
      <c r="K261" s="109" t="s">
        <v>76</v>
      </c>
      <c r="L261" s="109" t="s">
        <v>77</v>
      </c>
    </row>
    <row r="262" spans="1:12" x14ac:dyDescent="0.3">
      <c r="A262">
        <v>1548</v>
      </c>
      <c r="B262" s="83">
        <v>43819.708333333336</v>
      </c>
      <c r="C262">
        <v>5.0157673315339695</v>
      </c>
      <c r="D262">
        <v>0</v>
      </c>
      <c r="E262" s="109" t="s">
        <v>69</v>
      </c>
      <c r="F262">
        <v>3</v>
      </c>
      <c r="G262">
        <v>1</v>
      </c>
      <c r="H262" s="83">
        <v>44261.905976388887</v>
      </c>
      <c r="I262" s="109" t="s">
        <v>70</v>
      </c>
      <c r="J262" s="109" t="s">
        <v>71</v>
      </c>
      <c r="K262" s="109" t="s">
        <v>72</v>
      </c>
      <c r="L262" s="109" t="s">
        <v>73</v>
      </c>
    </row>
    <row r="263" spans="1:12" x14ac:dyDescent="0.3">
      <c r="A263">
        <v>1884</v>
      </c>
      <c r="B263" s="83">
        <v>43819.708333333336</v>
      </c>
      <c r="C263">
        <v>5.0328206719213178</v>
      </c>
      <c r="D263">
        <v>4.9567222595214844E-4</v>
      </c>
      <c r="E263" s="109" t="s">
        <v>69</v>
      </c>
      <c r="F263">
        <v>3</v>
      </c>
      <c r="G263">
        <v>2</v>
      </c>
      <c r="H263" s="83">
        <v>44261.91030614583</v>
      </c>
      <c r="I263" s="109" t="s">
        <v>74</v>
      </c>
      <c r="J263" s="109" t="s">
        <v>75</v>
      </c>
      <c r="K263" s="109" t="s">
        <v>76</v>
      </c>
      <c r="L263" s="109" t="s">
        <v>77</v>
      </c>
    </row>
    <row r="264" spans="1:12" x14ac:dyDescent="0.3">
      <c r="A264">
        <v>1547</v>
      </c>
      <c r="B264" s="83">
        <v>43819.729166666664</v>
      </c>
      <c r="C264">
        <v>5.07277180207792</v>
      </c>
      <c r="D264">
        <v>0</v>
      </c>
      <c r="E264" s="109" t="s">
        <v>69</v>
      </c>
      <c r="F264">
        <v>3</v>
      </c>
      <c r="G264">
        <v>1</v>
      </c>
      <c r="H264" s="83">
        <v>44261.905976388887</v>
      </c>
      <c r="I264" s="109" t="s">
        <v>70</v>
      </c>
      <c r="J264" s="109" t="s">
        <v>71</v>
      </c>
      <c r="K264" s="109" t="s">
        <v>72</v>
      </c>
      <c r="L264" s="109" t="s">
        <v>73</v>
      </c>
    </row>
    <row r="265" spans="1:12" x14ac:dyDescent="0.3">
      <c r="A265">
        <v>1883</v>
      </c>
      <c r="B265" s="83">
        <v>43819.729166666664</v>
      </c>
      <c r="C265">
        <v>5.0625428540512303</v>
      </c>
      <c r="D265">
        <v>0</v>
      </c>
      <c r="E265" s="109" t="s">
        <v>69</v>
      </c>
      <c r="F265">
        <v>3</v>
      </c>
      <c r="G265">
        <v>2</v>
      </c>
      <c r="H265" s="83">
        <v>44261.91030614583</v>
      </c>
      <c r="I265" s="109" t="s">
        <v>74</v>
      </c>
      <c r="J265" s="109" t="s">
        <v>75</v>
      </c>
      <c r="K265" s="109" t="s">
        <v>76</v>
      </c>
      <c r="L265" s="109" t="s">
        <v>77</v>
      </c>
    </row>
    <row r="266" spans="1:12" x14ac:dyDescent="0.3">
      <c r="A266">
        <v>1546</v>
      </c>
      <c r="B266" s="83">
        <v>43819.75</v>
      </c>
      <c r="C266">
        <v>4.9625318822700777</v>
      </c>
      <c r="D266">
        <v>0</v>
      </c>
      <c r="E266" s="109" t="s">
        <v>69</v>
      </c>
      <c r="F266">
        <v>3</v>
      </c>
      <c r="G266">
        <v>1</v>
      </c>
      <c r="H266" s="83">
        <v>44261.905976388887</v>
      </c>
      <c r="I266" s="109" t="s">
        <v>70</v>
      </c>
      <c r="J266" s="109" t="s">
        <v>71</v>
      </c>
      <c r="K266" s="109" t="s">
        <v>72</v>
      </c>
      <c r="L266" s="109" t="s">
        <v>73</v>
      </c>
    </row>
    <row r="267" spans="1:12" x14ac:dyDescent="0.3">
      <c r="A267">
        <v>1882</v>
      </c>
      <c r="B267" s="83">
        <v>43819.75</v>
      </c>
      <c r="C267">
        <v>4.9801991665155558</v>
      </c>
      <c r="D267">
        <v>1.4917850494384766E-3</v>
      </c>
      <c r="E267" s="109" t="s">
        <v>69</v>
      </c>
      <c r="F267">
        <v>3</v>
      </c>
      <c r="G267">
        <v>2</v>
      </c>
      <c r="H267" s="83">
        <v>44261.91030614583</v>
      </c>
      <c r="I267" s="109" t="s">
        <v>74</v>
      </c>
      <c r="J267" s="109" t="s">
        <v>75</v>
      </c>
      <c r="K267" s="109" t="s">
        <v>76</v>
      </c>
      <c r="L267" s="109" t="s">
        <v>77</v>
      </c>
    </row>
    <row r="268" spans="1:12" x14ac:dyDescent="0.3">
      <c r="A268">
        <v>1545</v>
      </c>
      <c r="B268" s="83">
        <v>43819.770833333336</v>
      </c>
      <c r="C268">
        <v>4.8475833345381893</v>
      </c>
      <c r="D268">
        <v>0</v>
      </c>
      <c r="E268" s="109" t="s">
        <v>69</v>
      </c>
      <c r="F268">
        <v>3</v>
      </c>
      <c r="G268">
        <v>1</v>
      </c>
      <c r="H268" s="83">
        <v>44261.905976388887</v>
      </c>
      <c r="I268" s="109" t="s">
        <v>70</v>
      </c>
      <c r="J268" s="109" t="s">
        <v>71</v>
      </c>
      <c r="K268" s="109" t="s">
        <v>72</v>
      </c>
      <c r="L268" s="109" t="s">
        <v>73</v>
      </c>
    </row>
    <row r="269" spans="1:12" x14ac:dyDescent="0.3">
      <c r="A269">
        <v>1881</v>
      </c>
      <c r="B269" s="83">
        <v>43819.770833333336</v>
      </c>
      <c r="C269">
        <v>4.8411471530640569</v>
      </c>
      <c r="D269">
        <v>9.3072652816772461E-5</v>
      </c>
      <c r="E269" s="109" t="s">
        <v>69</v>
      </c>
      <c r="F269">
        <v>3</v>
      </c>
      <c r="G269">
        <v>2</v>
      </c>
      <c r="H269" s="83">
        <v>44261.91030614583</v>
      </c>
      <c r="I269" s="109" t="s">
        <v>74</v>
      </c>
      <c r="J269" s="109" t="s">
        <v>75</v>
      </c>
      <c r="K269" s="109" t="s">
        <v>76</v>
      </c>
      <c r="L269" s="109" t="s">
        <v>77</v>
      </c>
    </row>
    <row r="270" spans="1:12" x14ac:dyDescent="0.3">
      <c r="A270">
        <v>1544</v>
      </c>
      <c r="B270" s="83">
        <v>43819.791666666664</v>
      </c>
      <c r="C270">
        <v>4.5961968128394757</v>
      </c>
      <c r="D270">
        <v>0</v>
      </c>
      <c r="E270" s="109" t="s">
        <v>69</v>
      </c>
      <c r="F270">
        <v>3</v>
      </c>
      <c r="G270">
        <v>1</v>
      </c>
      <c r="H270" s="83">
        <v>44261.905976388887</v>
      </c>
      <c r="I270" s="109" t="s">
        <v>70</v>
      </c>
      <c r="J270" s="109" t="s">
        <v>71</v>
      </c>
      <c r="K270" s="109" t="s">
        <v>72</v>
      </c>
      <c r="L270" s="109" t="s">
        <v>73</v>
      </c>
    </row>
    <row r="271" spans="1:12" x14ac:dyDescent="0.3">
      <c r="A271">
        <v>1880</v>
      </c>
      <c r="B271" s="83">
        <v>43819.791666666664</v>
      </c>
      <c r="C271">
        <v>4.587732896658526</v>
      </c>
      <c r="D271">
        <v>0</v>
      </c>
      <c r="E271" s="109" t="s">
        <v>69</v>
      </c>
      <c r="F271">
        <v>3</v>
      </c>
      <c r="G271">
        <v>2</v>
      </c>
      <c r="H271" s="83">
        <v>44261.91030614583</v>
      </c>
      <c r="I271" s="109" t="s">
        <v>74</v>
      </c>
      <c r="J271" s="109" t="s">
        <v>75</v>
      </c>
      <c r="K271" s="109" t="s">
        <v>76</v>
      </c>
      <c r="L271" s="109" t="s">
        <v>77</v>
      </c>
    </row>
    <row r="272" spans="1:12" x14ac:dyDescent="0.3">
      <c r="A272">
        <v>1543</v>
      </c>
      <c r="B272" s="83">
        <v>43819.8125</v>
      </c>
      <c r="C272">
        <v>4.4171806085552037</v>
      </c>
      <c r="D272">
        <v>0</v>
      </c>
      <c r="E272" s="109" t="s">
        <v>69</v>
      </c>
      <c r="F272">
        <v>3</v>
      </c>
      <c r="G272">
        <v>1</v>
      </c>
      <c r="H272" s="83">
        <v>44261.905976388887</v>
      </c>
      <c r="I272" s="109" t="s">
        <v>70</v>
      </c>
      <c r="J272" s="109" t="s">
        <v>71</v>
      </c>
      <c r="K272" s="109" t="s">
        <v>72</v>
      </c>
      <c r="L272" s="109" t="s">
        <v>73</v>
      </c>
    </row>
    <row r="273" spans="1:12" x14ac:dyDescent="0.3">
      <c r="A273">
        <v>1879</v>
      </c>
      <c r="B273" s="83">
        <v>43819.8125</v>
      </c>
      <c r="C273">
        <v>4.3777831473293158</v>
      </c>
      <c r="D273">
        <v>0</v>
      </c>
      <c r="E273" s="109" t="s">
        <v>69</v>
      </c>
      <c r="F273">
        <v>3</v>
      </c>
      <c r="G273">
        <v>2</v>
      </c>
      <c r="H273" s="83">
        <v>44261.91030614583</v>
      </c>
      <c r="I273" s="109" t="s">
        <v>74</v>
      </c>
      <c r="J273" s="109" t="s">
        <v>75</v>
      </c>
      <c r="K273" s="109" t="s">
        <v>76</v>
      </c>
      <c r="L273" s="109" t="s">
        <v>77</v>
      </c>
    </row>
    <row r="274" spans="1:12" x14ac:dyDescent="0.3">
      <c r="A274">
        <v>1542</v>
      </c>
      <c r="B274" s="83">
        <v>43819.833333333336</v>
      </c>
      <c r="C274">
        <v>4.1206437640104951</v>
      </c>
      <c r="D274">
        <v>0</v>
      </c>
      <c r="E274" s="109" t="s">
        <v>69</v>
      </c>
      <c r="F274">
        <v>3</v>
      </c>
      <c r="G274">
        <v>1</v>
      </c>
      <c r="H274" s="83">
        <v>44261.905976388887</v>
      </c>
      <c r="I274" s="109" t="s">
        <v>70</v>
      </c>
      <c r="J274" s="109" t="s">
        <v>71</v>
      </c>
      <c r="K274" s="109" t="s">
        <v>72</v>
      </c>
      <c r="L274" s="109" t="s">
        <v>73</v>
      </c>
    </row>
    <row r="275" spans="1:12" x14ac:dyDescent="0.3">
      <c r="A275">
        <v>1878</v>
      </c>
      <c r="B275" s="83">
        <v>43819.833333333336</v>
      </c>
      <c r="C275">
        <v>4.1919968952142241</v>
      </c>
      <c r="D275">
        <v>0</v>
      </c>
      <c r="E275" s="109" t="s">
        <v>69</v>
      </c>
      <c r="F275">
        <v>3</v>
      </c>
      <c r="G275">
        <v>2</v>
      </c>
      <c r="H275" s="83">
        <v>44261.91030614583</v>
      </c>
      <c r="I275" s="109" t="s">
        <v>74</v>
      </c>
      <c r="J275" s="109" t="s">
        <v>75</v>
      </c>
      <c r="K275" s="109" t="s">
        <v>76</v>
      </c>
      <c r="L275" s="109" t="s">
        <v>77</v>
      </c>
    </row>
    <row r="276" spans="1:12" x14ac:dyDescent="0.3">
      <c r="A276">
        <v>1541</v>
      </c>
      <c r="B276" s="83">
        <v>43819.854166666664</v>
      </c>
      <c r="C276">
        <v>3.914169470765462</v>
      </c>
      <c r="D276">
        <v>0</v>
      </c>
      <c r="E276" s="109" t="s">
        <v>69</v>
      </c>
      <c r="F276">
        <v>3</v>
      </c>
      <c r="G276">
        <v>1</v>
      </c>
      <c r="H276" s="83">
        <v>44261.905976388887</v>
      </c>
      <c r="I276" s="109" t="s">
        <v>70</v>
      </c>
      <c r="J276" s="109" t="s">
        <v>71</v>
      </c>
      <c r="K276" s="109" t="s">
        <v>72</v>
      </c>
      <c r="L276" s="109" t="s">
        <v>73</v>
      </c>
    </row>
    <row r="277" spans="1:12" x14ac:dyDescent="0.3">
      <c r="A277">
        <v>1877</v>
      </c>
      <c r="B277" s="83">
        <v>43819.854166666664</v>
      </c>
      <c r="C277">
        <v>3.9604676686012361</v>
      </c>
      <c r="D277">
        <v>0</v>
      </c>
      <c r="E277" s="109" t="s">
        <v>69</v>
      </c>
      <c r="F277">
        <v>3</v>
      </c>
      <c r="G277">
        <v>2</v>
      </c>
      <c r="H277" s="83">
        <v>44261.91030614583</v>
      </c>
      <c r="I277" s="109" t="s">
        <v>74</v>
      </c>
      <c r="J277" s="109" t="s">
        <v>75</v>
      </c>
      <c r="K277" s="109" t="s">
        <v>76</v>
      </c>
      <c r="L277" s="109" t="s">
        <v>77</v>
      </c>
    </row>
    <row r="278" spans="1:12" x14ac:dyDescent="0.3">
      <c r="A278">
        <v>1540</v>
      </c>
      <c r="B278" s="83">
        <v>43819.875</v>
      </c>
      <c r="C278">
        <v>3.6361804604852925</v>
      </c>
      <c r="D278">
        <v>0</v>
      </c>
      <c r="E278" s="109" t="s">
        <v>69</v>
      </c>
      <c r="F278">
        <v>3</v>
      </c>
      <c r="G278">
        <v>1</v>
      </c>
      <c r="H278" s="83">
        <v>44261.905976388887</v>
      </c>
      <c r="I278" s="109" t="s">
        <v>70</v>
      </c>
      <c r="J278" s="109" t="s">
        <v>71</v>
      </c>
      <c r="K278" s="109" t="s">
        <v>72</v>
      </c>
      <c r="L278" s="109" t="s">
        <v>73</v>
      </c>
    </row>
    <row r="279" spans="1:12" x14ac:dyDescent="0.3">
      <c r="A279">
        <v>1876</v>
      </c>
      <c r="B279" s="83">
        <v>43819.875</v>
      </c>
      <c r="C279">
        <v>3.7080607781591834</v>
      </c>
      <c r="D279">
        <v>0</v>
      </c>
      <c r="E279" s="109" t="s">
        <v>69</v>
      </c>
      <c r="F279">
        <v>3</v>
      </c>
      <c r="G279">
        <v>2</v>
      </c>
      <c r="H279" s="83">
        <v>44261.91030614583</v>
      </c>
      <c r="I279" s="109" t="s">
        <v>74</v>
      </c>
      <c r="J279" s="109" t="s">
        <v>75</v>
      </c>
      <c r="K279" s="109" t="s">
        <v>76</v>
      </c>
      <c r="L279" s="109" t="s">
        <v>77</v>
      </c>
    </row>
    <row r="280" spans="1:12" x14ac:dyDescent="0.3">
      <c r="A280">
        <v>1539</v>
      </c>
      <c r="B280" s="83">
        <v>43819.895833333336</v>
      </c>
      <c r="C280">
        <v>3.369252415019135</v>
      </c>
      <c r="D280">
        <v>0</v>
      </c>
      <c r="E280" s="109" t="s">
        <v>69</v>
      </c>
      <c r="F280">
        <v>3</v>
      </c>
      <c r="G280">
        <v>1</v>
      </c>
      <c r="H280" s="83">
        <v>44261.905976388887</v>
      </c>
      <c r="I280" s="109" t="s">
        <v>70</v>
      </c>
      <c r="J280" s="109" t="s">
        <v>71</v>
      </c>
      <c r="K280" s="109" t="s">
        <v>72</v>
      </c>
      <c r="L280" s="109" t="s">
        <v>73</v>
      </c>
    </row>
    <row r="281" spans="1:12" x14ac:dyDescent="0.3">
      <c r="A281">
        <v>1875</v>
      </c>
      <c r="B281" s="83">
        <v>43819.895833333336</v>
      </c>
      <c r="C281">
        <v>3.4394526068453781</v>
      </c>
      <c r="D281">
        <v>0</v>
      </c>
      <c r="E281" s="109" t="s">
        <v>69</v>
      </c>
      <c r="F281">
        <v>3</v>
      </c>
      <c r="G281">
        <v>2</v>
      </c>
      <c r="H281" s="83">
        <v>44261.91030614583</v>
      </c>
      <c r="I281" s="109" t="s">
        <v>74</v>
      </c>
      <c r="J281" s="109" t="s">
        <v>75</v>
      </c>
      <c r="K281" s="109" t="s">
        <v>76</v>
      </c>
      <c r="L281" s="109" t="s">
        <v>77</v>
      </c>
    </row>
    <row r="282" spans="1:12" x14ac:dyDescent="0.3">
      <c r="A282">
        <v>1538</v>
      </c>
      <c r="B282" s="83">
        <v>43819.916666666664</v>
      </c>
      <c r="C282">
        <v>3.0683286952448876</v>
      </c>
      <c r="D282">
        <v>0</v>
      </c>
      <c r="E282" s="109" t="s">
        <v>69</v>
      </c>
      <c r="F282">
        <v>3</v>
      </c>
      <c r="G282">
        <v>1</v>
      </c>
      <c r="H282" s="83">
        <v>44261.905976388887</v>
      </c>
      <c r="I282" s="109" t="s">
        <v>70</v>
      </c>
      <c r="J282" s="109" t="s">
        <v>71</v>
      </c>
      <c r="K282" s="109" t="s">
        <v>72</v>
      </c>
      <c r="L282" s="109" t="s">
        <v>73</v>
      </c>
    </row>
    <row r="283" spans="1:12" x14ac:dyDescent="0.3">
      <c r="A283">
        <v>1874</v>
      </c>
      <c r="B283" s="83">
        <v>43819.916666666664</v>
      </c>
      <c r="C283">
        <v>3.1735864166915682</v>
      </c>
      <c r="D283">
        <v>0</v>
      </c>
      <c r="E283" s="109" t="s">
        <v>69</v>
      </c>
      <c r="F283">
        <v>3</v>
      </c>
      <c r="G283">
        <v>2</v>
      </c>
      <c r="H283" s="83">
        <v>44261.91030614583</v>
      </c>
      <c r="I283" s="109" t="s">
        <v>74</v>
      </c>
      <c r="J283" s="109" t="s">
        <v>75</v>
      </c>
      <c r="K283" s="109" t="s">
        <v>76</v>
      </c>
      <c r="L283" s="109" t="s">
        <v>77</v>
      </c>
    </row>
    <row r="284" spans="1:12" x14ac:dyDescent="0.3">
      <c r="A284">
        <v>1537</v>
      </c>
      <c r="B284" s="83">
        <v>43819.9375</v>
      </c>
      <c r="C284">
        <v>2.7419453451479092</v>
      </c>
      <c r="D284">
        <v>0</v>
      </c>
      <c r="E284" s="109" t="s">
        <v>69</v>
      </c>
      <c r="F284">
        <v>3</v>
      </c>
      <c r="G284">
        <v>1</v>
      </c>
      <c r="H284" s="83">
        <v>44261.905976388887</v>
      </c>
      <c r="I284" s="109" t="s">
        <v>70</v>
      </c>
      <c r="J284" s="109" t="s">
        <v>71</v>
      </c>
      <c r="K284" s="109" t="s">
        <v>72</v>
      </c>
      <c r="L284" s="109" t="s">
        <v>73</v>
      </c>
    </row>
    <row r="285" spans="1:12" x14ac:dyDescent="0.3">
      <c r="A285">
        <v>1873</v>
      </c>
      <c r="B285" s="83">
        <v>43819.9375</v>
      </c>
      <c r="C285">
        <v>2.840818754254228</v>
      </c>
      <c r="D285">
        <v>0</v>
      </c>
      <c r="E285" s="109" t="s">
        <v>69</v>
      </c>
      <c r="F285">
        <v>3</v>
      </c>
      <c r="G285">
        <v>2</v>
      </c>
      <c r="H285" s="83">
        <v>44261.91030614583</v>
      </c>
      <c r="I285" s="109" t="s">
        <v>74</v>
      </c>
      <c r="J285" s="109" t="s">
        <v>75</v>
      </c>
      <c r="K285" s="109" t="s">
        <v>76</v>
      </c>
      <c r="L285" s="109" t="s">
        <v>77</v>
      </c>
    </row>
    <row r="286" spans="1:12" x14ac:dyDescent="0.3">
      <c r="A286">
        <v>1536</v>
      </c>
      <c r="B286" s="83">
        <v>43819.958333333336</v>
      </c>
      <c r="C286">
        <v>2.4700288300217688</v>
      </c>
      <c r="D286">
        <v>0</v>
      </c>
      <c r="E286" s="109" t="s">
        <v>69</v>
      </c>
      <c r="F286">
        <v>3</v>
      </c>
      <c r="G286">
        <v>1</v>
      </c>
      <c r="H286" s="83">
        <v>44261.905976388887</v>
      </c>
      <c r="I286" s="109" t="s">
        <v>70</v>
      </c>
      <c r="J286" s="109" t="s">
        <v>71</v>
      </c>
      <c r="K286" s="109" t="s">
        <v>72</v>
      </c>
      <c r="L286" s="109" t="s">
        <v>73</v>
      </c>
    </row>
    <row r="287" spans="1:12" x14ac:dyDescent="0.3">
      <c r="A287">
        <v>1872</v>
      </c>
      <c r="B287" s="83">
        <v>43819.958333333336</v>
      </c>
      <c r="C287">
        <v>2.5475096913241724</v>
      </c>
      <c r="D287">
        <v>4.1878223419189453E-4</v>
      </c>
      <c r="E287" s="109" t="s">
        <v>69</v>
      </c>
      <c r="F287">
        <v>3</v>
      </c>
      <c r="G287">
        <v>2</v>
      </c>
      <c r="H287" s="83">
        <v>44261.91030614583</v>
      </c>
      <c r="I287" s="109" t="s">
        <v>74</v>
      </c>
      <c r="J287" s="109" t="s">
        <v>75</v>
      </c>
      <c r="K287" s="109" t="s">
        <v>76</v>
      </c>
      <c r="L287" s="109" t="s">
        <v>77</v>
      </c>
    </row>
    <row r="288" spans="1:12" x14ac:dyDescent="0.3">
      <c r="A288">
        <v>1535</v>
      </c>
      <c r="B288" s="83">
        <v>43819.979166666664</v>
      </c>
      <c r="C288">
        <v>2.3006110398182189</v>
      </c>
      <c r="D288">
        <v>0</v>
      </c>
      <c r="E288" s="109" t="s">
        <v>69</v>
      </c>
      <c r="F288">
        <v>3</v>
      </c>
      <c r="G288">
        <v>1</v>
      </c>
      <c r="H288" s="83">
        <v>44261.905976388887</v>
      </c>
      <c r="I288" s="109" t="s">
        <v>70</v>
      </c>
      <c r="J288" s="109" t="s">
        <v>71</v>
      </c>
      <c r="K288" s="109" t="s">
        <v>72</v>
      </c>
      <c r="L288" s="109" t="s">
        <v>73</v>
      </c>
    </row>
    <row r="289" spans="1:12" x14ac:dyDescent="0.3">
      <c r="A289">
        <v>1871</v>
      </c>
      <c r="B289" s="83">
        <v>43819.979166666664</v>
      </c>
      <c r="C289">
        <v>2.4529152575755035</v>
      </c>
      <c r="D289">
        <v>4.0706992149353027E-4</v>
      </c>
      <c r="E289" s="109" t="s">
        <v>69</v>
      </c>
      <c r="F289">
        <v>3</v>
      </c>
      <c r="G289">
        <v>2</v>
      </c>
      <c r="H289" s="83">
        <v>44261.91030614583</v>
      </c>
      <c r="I289" s="109" t="s">
        <v>74</v>
      </c>
      <c r="J289" s="109" t="s">
        <v>75</v>
      </c>
      <c r="K289" s="109" t="s">
        <v>76</v>
      </c>
      <c r="L289" s="109" t="s">
        <v>77</v>
      </c>
    </row>
    <row r="290" spans="1:12" x14ac:dyDescent="0.3">
      <c r="A290">
        <v>1534</v>
      </c>
      <c r="B290" s="83">
        <v>43820</v>
      </c>
      <c r="C290">
        <v>2.5942863477861655</v>
      </c>
      <c r="D290">
        <v>0</v>
      </c>
      <c r="E290" s="109" t="s">
        <v>69</v>
      </c>
      <c r="F290">
        <v>3</v>
      </c>
      <c r="G290">
        <v>1</v>
      </c>
      <c r="H290" s="83">
        <v>44261.905976388887</v>
      </c>
      <c r="I290" s="109" t="s">
        <v>70</v>
      </c>
      <c r="J290" s="109" t="s">
        <v>71</v>
      </c>
      <c r="K290" s="109" t="s">
        <v>72</v>
      </c>
      <c r="L290" s="109" t="s">
        <v>73</v>
      </c>
    </row>
    <row r="291" spans="1:12" x14ac:dyDescent="0.3">
      <c r="A291">
        <v>1870</v>
      </c>
      <c r="B291" s="83">
        <v>43820</v>
      </c>
      <c r="C291">
        <v>2.6567268140471794</v>
      </c>
      <c r="D291">
        <v>1.0532140731811523E-4</v>
      </c>
      <c r="E291" s="109" t="s">
        <v>69</v>
      </c>
      <c r="F291">
        <v>3</v>
      </c>
      <c r="G291">
        <v>2</v>
      </c>
      <c r="H291" s="83">
        <v>44261.91030614583</v>
      </c>
      <c r="I291" s="109" t="s">
        <v>74</v>
      </c>
      <c r="J291" s="109" t="s">
        <v>75</v>
      </c>
      <c r="K291" s="109" t="s">
        <v>76</v>
      </c>
      <c r="L291" s="109" t="s">
        <v>77</v>
      </c>
    </row>
    <row r="292" spans="1:12" x14ac:dyDescent="0.3">
      <c r="A292">
        <v>1551</v>
      </c>
      <c r="B292" s="83">
        <v>43820.020833333336</v>
      </c>
      <c r="C292">
        <v>2.5234748908596125</v>
      </c>
      <c r="D292">
        <v>0</v>
      </c>
      <c r="E292" s="109" t="s">
        <v>69</v>
      </c>
      <c r="F292">
        <v>3</v>
      </c>
      <c r="G292">
        <v>1</v>
      </c>
      <c r="H292" s="83">
        <v>44261.905976388887</v>
      </c>
      <c r="I292" s="109" t="s">
        <v>70</v>
      </c>
      <c r="J292" s="109" t="s">
        <v>71</v>
      </c>
      <c r="K292" s="109" t="s">
        <v>72</v>
      </c>
      <c r="L292" s="109" t="s">
        <v>73</v>
      </c>
    </row>
    <row r="293" spans="1:12" x14ac:dyDescent="0.3">
      <c r="A293">
        <v>1887</v>
      </c>
      <c r="B293" s="83">
        <v>43820.020833333336</v>
      </c>
      <c r="C293">
        <v>2.5697692166623511</v>
      </c>
      <c r="D293">
        <v>2.0748376846313477E-4</v>
      </c>
      <c r="E293" s="109" t="s">
        <v>69</v>
      </c>
      <c r="F293">
        <v>3</v>
      </c>
      <c r="G293">
        <v>2</v>
      </c>
      <c r="H293" s="83">
        <v>44261.91030614583</v>
      </c>
      <c r="I293" s="109" t="s">
        <v>74</v>
      </c>
      <c r="J293" s="109" t="s">
        <v>75</v>
      </c>
      <c r="K293" s="109" t="s">
        <v>76</v>
      </c>
      <c r="L293" s="109" t="s">
        <v>77</v>
      </c>
    </row>
    <row r="294" spans="1:12" x14ac:dyDescent="0.3">
      <c r="A294">
        <v>1553</v>
      </c>
      <c r="B294" s="83">
        <v>43820.041666666664</v>
      </c>
      <c r="C294">
        <v>2.3416720026918405</v>
      </c>
      <c r="D294">
        <v>0</v>
      </c>
      <c r="E294" s="109" t="s">
        <v>69</v>
      </c>
      <c r="F294">
        <v>3</v>
      </c>
      <c r="G294">
        <v>1</v>
      </c>
      <c r="H294" s="83">
        <v>44261.905976388887</v>
      </c>
      <c r="I294" s="109" t="s">
        <v>70</v>
      </c>
      <c r="J294" s="109" t="s">
        <v>71</v>
      </c>
      <c r="K294" s="109" t="s">
        <v>72</v>
      </c>
      <c r="L294" s="109" t="s">
        <v>73</v>
      </c>
    </row>
    <row r="295" spans="1:12" x14ac:dyDescent="0.3">
      <c r="A295">
        <v>1889</v>
      </c>
      <c r="B295" s="83">
        <v>43820.041666666664</v>
      </c>
      <c r="C295">
        <v>2.3428888488210275</v>
      </c>
      <c r="D295">
        <v>4.5007467269897461E-4</v>
      </c>
      <c r="E295" s="109" t="s">
        <v>69</v>
      </c>
      <c r="F295">
        <v>3</v>
      </c>
      <c r="G295">
        <v>2</v>
      </c>
      <c r="H295" s="83">
        <v>44261.91030614583</v>
      </c>
      <c r="I295" s="109" t="s">
        <v>74</v>
      </c>
      <c r="J295" s="109" t="s">
        <v>75</v>
      </c>
      <c r="K295" s="109" t="s">
        <v>76</v>
      </c>
      <c r="L295" s="109" t="s">
        <v>77</v>
      </c>
    </row>
    <row r="296" spans="1:12" x14ac:dyDescent="0.3">
      <c r="A296">
        <v>1572</v>
      </c>
      <c r="B296" s="83">
        <v>43820.0625</v>
      </c>
      <c r="C296">
        <v>2.2573800027151072</v>
      </c>
      <c r="D296">
        <v>0</v>
      </c>
      <c r="E296" s="109" t="s">
        <v>69</v>
      </c>
      <c r="F296">
        <v>3</v>
      </c>
      <c r="G296">
        <v>1</v>
      </c>
      <c r="H296" s="83">
        <v>44261.905976388887</v>
      </c>
      <c r="I296" s="109" t="s">
        <v>70</v>
      </c>
      <c r="J296" s="109" t="s">
        <v>71</v>
      </c>
      <c r="K296" s="109" t="s">
        <v>72</v>
      </c>
      <c r="L296" s="109" t="s">
        <v>73</v>
      </c>
    </row>
    <row r="297" spans="1:12" x14ac:dyDescent="0.3">
      <c r="A297">
        <v>1908</v>
      </c>
      <c r="B297" s="83">
        <v>43820.0625</v>
      </c>
      <c r="C297">
        <v>2.2687578753505533</v>
      </c>
      <c r="D297">
        <v>4.7859549522399902E-4</v>
      </c>
      <c r="E297" s="109" t="s">
        <v>69</v>
      </c>
      <c r="F297">
        <v>3</v>
      </c>
      <c r="G297">
        <v>2</v>
      </c>
      <c r="H297" s="83">
        <v>44261.91030614583</v>
      </c>
      <c r="I297" s="109" t="s">
        <v>74</v>
      </c>
      <c r="J297" s="109" t="s">
        <v>75</v>
      </c>
      <c r="K297" s="109" t="s">
        <v>76</v>
      </c>
      <c r="L297" s="109" t="s">
        <v>77</v>
      </c>
    </row>
    <row r="298" spans="1:12" x14ac:dyDescent="0.3">
      <c r="A298">
        <v>1554</v>
      </c>
      <c r="B298" s="83">
        <v>43820.083333333336</v>
      </c>
      <c r="C298">
        <v>2.2186706077650449</v>
      </c>
      <c r="D298">
        <v>0</v>
      </c>
      <c r="E298" s="109" t="s">
        <v>69</v>
      </c>
      <c r="F298">
        <v>3</v>
      </c>
      <c r="G298">
        <v>1</v>
      </c>
      <c r="H298" s="83">
        <v>44261.905976388887</v>
      </c>
      <c r="I298" s="109" t="s">
        <v>70</v>
      </c>
      <c r="J298" s="109" t="s">
        <v>71</v>
      </c>
      <c r="K298" s="109" t="s">
        <v>72</v>
      </c>
      <c r="L298" s="109" t="s">
        <v>73</v>
      </c>
    </row>
    <row r="299" spans="1:12" x14ac:dyDescent="0.3">
      <c r="A299">
        <v>1890</v>
      </c>
      <c r="B299" s="83">
        <v>43820.083333333336</v>
      </c>
      <c r="C299">
        <v>2.2069520295450862</v>
      </c>
      <c r="D299">
        <v>4.9555301666259766E-4</v>
      </c>
      <c r="E299" s="109" t="s">
        <v>69</v>
      </c>
      <c r="F299">
        <v>3</v>
      </c>
      <c r="G299">
        <v>2</v>
      </c>
      <c r="H299" s="83">
        <v>44261.91030614583</v>
      </c>
      <c r="I299" s="109" t="s">
        <v>74</v>
      </c>
      <c r="J299" s="109" t="s">
        <v>75</v>
      </c>
      <c r="K299" s="109" t="s">
        <v>76</v>
      </c>
      <c r="L299" s="109" t="s">
        <v>77</v>
      </c>
    </row>
    <row r="300" spans="1:12" x14ac:dyDescent="0.3">
      <c r="A300">
        <v>1571</v>
      </c>
      <c r="B300" s="83">
        <v>43820.104166666664</v>
      </c>
      <c r="C300">
        <v>2.1671520186090762</v>
      </c>
      <c r="D300">
        <v>0</v>
      </c>
      <c r="E300" s="109" t="s">
        <v>69</v>
      </c>
      <c r="F300">
        <v>3</v>
      </c>
      <c r="G300">
        <v>1</v>
      </c>
      <c r="H300" s="83">
        <v>44261.905976388887</v>
      </c>
      <c r="I300" s="109" t="s">
        <v>70</v>
      </c>
      <c r="J300" s="109" t="s">
        <v>71</v>
      </c>
      <c r="K300" s="109" t="s">
        <v>72</v>
      </c>
      <c r="L300" s="109" t="s">
        <v>73</v>
      </c>
    </row>
    <row r="301" spans="1:12" x14ac:dyDescent="0.3">
      <c r="A301">
        <v>1907</v>
      </c>
      <c r="B301" s="83">
        <v>43820.104166666664</v>
      </c>
      <c r="C301">
        <v>2.1643167173425986</v>
      </c>
      <c r="D301">
        <v>5.1438808441162109E-4</v>
      </c>
      <c r="E301" s="109" t="s">
        <v>69</v>
      </c>
      <c r="F301">
        <v>3</v>
      </c>
      <c r="G301">
        <v>2</v>
      </c>
      <c r="H301" s="83">
        <v>44261.91030614583</v>
      </c>
      <c r="I301" s="109" t="s">
        <v>74</v>
      </c>
      <c r="J301" s="109" t="s">
        <v>75</v>
      </c>
      <c r="K301" s="109" t="s">
        <v>76</v>
      </c>
      <c r="L301" s="109" t="s">
        <v>77</v>
      </c>
    </row>
    <row r="302" spans="1:12" x14ac:dyDescent="0.3">
      <c r="A302">
        <v>1570</v>
      </c>
      <c r="B302" s="83">
        <v>43820.125</v>
      </c>
      <c r="C302">
        <v>2.0484247296940326</v>
      </c>
      <c r="D302">
        <v>0</v>
      </c>
      <c r="E302" s="109" t="s">
        <v>69</v>
      </c>
      <c r="F302">
        <v>3</v>
      </c>
      <c r="G302">
        <v>1</v>
      </c>
      <c r="H302" s="83">
        <v>44261.905976388887</v>
      </c>
      <c r="I302" s="109" t="s">
        <v>70</v>
      </c>
      <c r="J302" s="109" t="s">
        <v>71</v>
      </c>
      <c r="K302" s="109" t="s">
        <v>72</v>
      </c>
      <c r="L302" s="109" t="s">
        <v>73</v>
      </c>
    </row>
    <row r="303" spans="1:12" x14ac:dyDescent="0.3">
      <c r="A303">
        <v>1906</v>
      </c>
      <c r="B303" s="83">
        <v>43820.125</v>
      </c>
      <c r="C303">
        <v>2.0591545263986548</v>
      </c>
      <c r="D303">
        <v>4.9555301666259766E-4</v>
      </c>
      <c r="E303" s="109" t="s">
        <v>69</v>
      </c>
      <c r="F303">
        <v>3</v>
      </c>
      <c r="G303">
        <v>2</v>
      </c>
      <c r="H303" s="83">
        <v>44261.91030614583</v>
      </c>
      <c r="I303" s="109" t="s">
        <v>74</v>
      </c>
      <c r="J303" s="109" t="s">
        <v>75</v>
      </c>
      <c r="K303" s="109" t="s">
        <v>76</v>
      </c>
      <c r="L303" s="109" t="s">
        <v>77</v>
      </c>
    </row>
    <row r="304" spans="1:12" x14ac:dyDescent="0.3">
      <c r="A304">
        <v>1569</v>
      </c>
      <c r="B304" s="83">
        <v>43820.145833333336</v>
      </c>
      <c r="C304">
        <v>2.0167776909128325</v>
      </c>
      <c r="D304">
        <v>0</v>
      </c>
      <c r="E304" s="109" t="s">
        <v>69</v>
      </c>
      <c r="F304">
        <v>3</v>
      </c>
      <c r="G304">
        <v>1</v>
      </c>
      <c r="H304" s="83">
        <v>44261.905976388887</v>
      </c>
      <c r="I304" s="109" t="s">
        <v>70</v>
      </c>
      <c r="J304" s="109" t="s">
        <v>71</v>
      </c>
      <c r="K304" s="109" t="s">
        <v>72</v>
      </c>
      <c r="L304" s="109" t="s">
        <v>73</v>
      </c>
    </row>
    <row r="305" spans="1:12" x14ac:dyDescent="0.3">
      <c r="A305">
        <v>1905</v>
      </c>
      <c r="B305" s="83">
        <v>43820.145833333336</v>
      </c>
      <c r="C305">
        <v>2.0119604576219694</v>
      </c>
      <c r="D305">
        <v>5.1438808441162109E-4</v>
      </c>
      <c r="E305" s="109" t="s">
        <v>69</v>
      </c>
      <c r="F305">
        <v>3</v>
      </c>
      <c r="G305">
        <v>2</v>
      </c>
      <c r="H305" s="83">
        <v>44261.91030614583</v>
      </c>
      <c r="I305" s="109" t="s">
        <v>74</v>
      </c>
      <c r="J305" s="109" t="s">
        <v>75</v>
      </c>
      <c r="K305" s="109" t="s">
        <v>76</v>
      </c>
      <c r="L305" s="109" t="s">
        <v>77</v>
      </c>
    </row>
    <row r="306" spans="1:12" x14ac:dyDescent="0.3">
      <c r="A306">
        <v>1568</v>
      </c>
      <c r="B306" s="83">
        <v>43820.166666666664</v>
      </c>
      <c r="C306">
        <v>1.9450559595475561</v>
      </c>
      <c r="D306">
        <v>0</v>
      </c>
      <c r="E306" s="109" t="s">
        <v>69</v>
      </c>
      <c r="F306">
        <v>3</v>
      </c>
      <c r="G306">
        <v>1</v>
      </c>
      <c r="H306" s="83">
        <v>44261.905976388887</v>
      </c>
      <c r="I306" s="109" t="s">
        <v>70</v>
      </c>
      <c r="J306" s="109" t="s">
        <v>71</v>
      </c>
      <c r="K306" s="109" t="s">
        <v>72</v>
      </c>
      <c r="L306" s="109" t="s">
        <v>73</v>
      </c>
    </row>
    <row r="307" spans="1:12" x14ac:dyDescent="0.3">
      <c r="A307">
        <v>1904</v>
      </c>
      <c r="B307" s="83">
        <v>43820.166666666664</v>
      </c>
      <c r="C307">
        <v>1.9637588515133748</v>
      </c>
      <c r="D307">
        <v>5.2481889724731445E-4</v>
      </c>
      <c r="E307" s="109" t="s">
        <v>69</v>
      </c>
      <c r="F307">
        <v>3</v>
      </c>
      <c r="G307">
        <v>2</v>
      </c>
      <c r="H307" s="83">
        <v>44261.91030614583</v>
      </c>
      <c r="I307" s="109" t="s">
        <v>74</v>
      </c>
      <c r="J307" s="109" t="s">
        <v>75</v>
      </c>
      <c r="K307" s="109" t="s">
        <v>76</v>
      </c>
      <c r="L307" s="109" t="s">
        <v>77</v>
      </c>
    </row>
    <row r="308" spans="1:12" x14ac:dyDescent="0.3">
      <c r="A308">
        <v>1567</v>
      </c>
      <c r="B308" s="83">
        <v>43820.1875</v>
      </c>
      <c r="C308">
        <v>1.929507874193223</v>
      </c>
      <c r="D308">
        <v>0</v>
      </c>
      <c r="E308" s="109" t="s">
        <v>69</v>
      </c>
      <c r="F308">
        <v>3</v>
      </c>
      <c r="G308">
        <v>1</v>
      </c>
      <c r="H308" s="83">
        <v>44261.905976388887</v>
      </c>
      <c r="I308" s="109" t="s">
        <v>70</v>
      </c>
      <c r="J308" s="109" t="s">
        <v>71</v>
      </c>
      <c r="K308" s="109" t="s">
        <v>72</v>
      </c>
      <c r="L308" s="109" t="s">
        <v>73</v>
      </c>
    </row>
    <row r="309" spans="1:12" x14ac:dyDescent="0.3">
      <c r="A309">
        <v>1903</v>
      </c>
      <c r="B309" s="83">
        <v>43820.1875</v>
      </c>
      <c r="C309">
        <v>1.9460517090079557</v>
      </c>
      <c r="D309">
        <v>5.435943603515625E-4</v>
      </c>
      <c r="E309" s="109" t="s">
        <v>69</v>
      </c>
      <c r="F309">
        <v>3</v>
      </c>
      <c r="G309">
        <v>2</v>
      </c>
      <c r="H309" s="83">
        <v>44261.91030614583</v>
      </c>
      <c r="I309" s="109" t="s">
        <v>74</v>
      </c>
      <c r="J309" s="109" t="s">
        <v>75</v>
      </c>
      <c r="K309" s="109" t="s">
        <v>76</v>
      </c>
      <c r="L309" s="109" t="s">
        <v>77</v>
      </c>
    </row>
    <row r="310" spans="1:12" x14ac:dyDescent="0.3">
      <c r="A310">
        <v>1566</v>
      </c>
      <c r="B310" s="83">
        <v>43820.208333333336</v>
      </c>
      <c r="C310">
        <v>2.0386151864752255</v>
      </c>
      <c r="D310">
        <v>0</v>
      </c>
      <c r="E310" s="109" t="s">
        <v>69</v>
      </c>
      <c r="F310">
        <v>3</v>
      </c>
      <c r="G310">
        <v>1</v>
      </c>
      <c r="H310" s="83">
        <v>44261.905976388887</v>
      </c>
      <c r="I310" s="109" t="s">
        <v>70</v>
      </c>
      <c r="J310" s="109" t="s">
        <v>71</v>
      </c>
      <c r="K310" s="109" t="s">
        <v>72</v>
      </c>
      <c r="L310" s="109" t="s">
        <v>73</v>
      </c>
    </row>
    <row r="311" spans="1:12" x14ac:dyDescent="0.3">
      <c r="A311">
        <v>1902</v>
      </c>
      <c r="B311" s="83">
        <v>43820.208333333336</v>
      </c>
      <c r="C311">
        <v>2.0156438931598202</v>
      </c>
      <c r="D311">
        <v>3.5366415977478027E-4</v>
      </c>
      <c r="E311" s="109" t="s">
        <v>69</v>
      </c>
      <c r="F311">
        <v>3</v>
      </c>
      <c r="G311">
        <v>2</v>
      </c>
      <c r="H311" s="83">
        <v>44261.91030614583</v>
      </c>
      <c r="I311" s="109" t="s">
        <v>74</v>
      </c>
      <c r="J311" s="109" t="s">
        <v>75</v>
      </c>
      <c r="K311" s="109" t="s">
        <v>76</v>
      </c>
      <c r="L311" s="109" t="s">
        <v>77</v>
      </c>
    </row>
    <row r="312" spans="1:12" x14ac:dyDescent="0.3">
      <c r="A312">
        <v>1565</v>
      </c>
      <c r="B312" s="83">
        <v>43820.229166666664</v>
      </c>
      <c r="C312">
        <v>2.1044490013457877</v>
      </c>
      <c r="D312">
        <v>0</v>
      </c>
      <c r="E312" s="109" t="s">
        <v>69</v>
      </c>
      <c r="F312">
        <v>3</v>
      </c>
      <c r="G312">
        <v>1</v>
      </c>
      <c r="H312" s="83">
        <v>44261.905976388887</v>
      </c>
      <c r="I312" s="109" t="s">
        <v>70</v>
      </c>
      <c r="J312" s="109" t="s">
        <v>71</v>
      </c>
      <c r="K312" s="109" t="s">
        <v>72</v>
      </c>
      <c r="L312" s="109" t="s">
        <v>73</v>
      </c>
    </row>
    <row r="313" spans="1:12" x14ac:dyDescent="0.3">
      <c r="A313">
        <v>1901</v>
      </c>
      <c r="B313" s="83">
        <v>43820.229166666664</v>
      </c>
      <c r="C313">
        <v>2.0531337471517777</v>
      </c>
      <c r="D313">
        <v>5.1438808441162109E-4</v>
      </c>
      <c r="E313" s="109" t="s">
        <v>69</v>
      </c>
      <c r="F313">
        <v>3</v>
      </c>
      <c r="G313">
        <v>2</v>
      </c>
      <c r="H313" s="83">
        <v>44261.91030614583</v>
      </c>
      <c r="I313" s="109" t="s">
        <v>74</v>
      </c>
      <c r="J313" s="109" t="s">
        <v>75</v>
      </c>
      <c r="K313" s="109" t="s">
        <v>76</v>
      </c>
      <c r="L313" s="109" t="s">
        <v>77</v>
      </c>
    </row>
    <row r="314" spans="1:12" x14ac:dyDescent="0.3">
      <c r="A314">
        <v>1564</v>
      </c>
      <c r="B314" s="83">
        <v>43820.25</v>
      </c>
      <c r="C314">
        <v>2.2603319134277542</v>
      </c>
      <c r="D314">
        <v>0</v>
      </c>
      <c r="E314" s="109" t="s">
        <v>69</v>
      </c>
      <c r="F314">
        <v>3</v>
      </c>
      <c r="G314">
        <v>1</v>
      </c>
      <c r="H314" s="83">
        <v>44261.905976388887</v>
      </c>
      <c r="I314" s="109" t="s">
        <v>70</v>
      </c>
      <c r="J314" s="109" t="s">
        <v>71</v>
      </c>
      <c r="K314" s="109" t="s">
        <v>72</v>
      </c>
      <c r="L314" s="109" t="s">
        <v>73</v>
      </c>
    </row>
    <row r="315" spans="1:12" x14ac:dyDescent="0.3">
      <c r="A315">
        <v>1900</v>
      </c>
      <c r="B315" s="83">
        <v>43820.25</v>
      </c>
      <c r="C315">
        <v>2.2397506498790998</v>
      </c>
      <c r="D315">
        <v>0</v>
      </c>
      <c r="E315" s="109" t="s">
        <v>69</v>
      </c>
      <c r="F315">
        <v>3</v>
      </c>
      <c r="G315">
        <v>2</v>
      </c>
      <c r="H315" s="83">
        <v>44261.91030614583</v>
      </c>
      <c r="I315" s="109" t="s">
        <v>74</v>
      </c>
      <c r="J315" s="109" t="s">
        <v>75</v>
      </c>
      <c r="K315" s="109" t="s">
        <v>76</v>
      </c>
      <c r="L315" s="109" t="s">
        <v>77</v>
      </c>
    </row>
    <row r="316" spans="1:12" x14ac:dyDescent="0.3">
      <c r="A316">
        <v>1563</v>
      </c>
      <c r="B316" s="83">
        <v>43820.270833333336</v>
      </c>
      <c r="C316">
        <v>2.4332197341798274</v>
      </c>
      <c r="D316">
        <v>0</v>
      </c>
      <c r="E316" s="109" t="s">
        <v>69</v>
      </c>
      <c r="F316">
        <v>3</v>
      </c>
      <c r="G316">
        <v>1</v>
      </c>
      <c r="H316" s="83">
        <v>44261.905976388887</v>
      </c>
      <c r="I316" s="109" t="s">
        <v>70</v>
      </c>
      <c r="J316" s="109" t="s">
        <v>71</v>
      </c>
      <c r="K316" s="109" t="s">
        <v>72</v>
      </c>
      <c r="L316" s="109" t="s">
        <v>73</v>
      </c>
    </row>
    <row r="317" spans="1:12" x14ac:dyDescent="0.3">
      <c r="A317">
        <v>1899</v>
      </c>
      <c r="B317" s="83">
        <v>43820.270833333336</v>
      </c>
      <c r="C317">
        <v>2.390566595066324</v>
      </c>
      <c r="D317">
        <v>0</v>
      </c>
      <c r="E317" s="109" t="s">
        <v>69</v>
      </c>
      <c r="F317">
        <v>3</v>
      </c>
      <c r="G317">
        <v>2</v>
      </c>
      <c r="H317" s="83">
        <v>44261.91030614583</v>
      </c>
      <c r="I317" s="109" t="s">
        <v>74</v>
      </c>
      <c r="J317" s="109" t="s">
        <v>75</v>
      </c>
      <c r="K317" s="109" t="s">
        <v>76</v>
      </c>
      <c r="L317" s="109" t="s">
        <v>77</v>
      </c>
    </row>
    <row r="318" spans="1:12" x14ac:dyDescent="0.3">
      <c r="A318">
        <v>1562</v>
      </c>
      <c r="B318" s="83">
        <v>43820.291666666664</v>
      </c>
      <c r="C318">
        <v>2.5624601035087746</v>
      </c>
      <c r="D318">
        <v>0</v>
      </c>
      <c r="E318" s="109" t="s">
        <v>69</v>
      </c>
      <c r="F318">
        <v>3</v>
      </c>
      <c r="G318">
        <v>1</v>
      </c>
      <c r="H318" s="83">
        <v>44261.905976388887</v>
      </c>
      <c r="I318" s="109" t="s">
        <v>70</v>
      </c>
      <c r="J318" s="109" t="s">
        <v>71</v>
      </c>
      <c r="K318" s="109" t="s">
        <v>72</v>
      </c>
      <c r="L318" s="109" t="s">
        <v>73</v>
      </c>
    </row>
    <row r="319" spans="1:12" x14ac:dyDescent="0.3">
      <c r="A319">
        <v>1898</v>
      </c>
      <c r="B319" s="83">
        <v>43820.291666666664</v>
      </c>
      <c r="C319">
        <v>2.607008893346157</v>
      </c>
      <c r="D319">
        <v>0</v>
      </c>
      <c r="E319" s="109" t="s">
        <v>69</v>
      </c>
      <c r="F319">
        <v>3</v>
      </c>
      <c r="G319">
        <v>2</v>
      </c>
      <c r="H319" s="83">
        <v>44261.91030614583</v>
      </c>
      <c r="I319" s="109" t="s">
        <v>74</v>
      </c>
      <c r="J319" s="109" t="s">
        <v>75</v>
      </c>
      <c r="K319" s="109" t="s">
        <v>76</v>
      </c>
      <c r="L319" s="109" t="s">
        <v>77</v>
      </c>
    </row>
    <row r="320" spans="1:12" x14ac:dyDescent="0.3">
      <c r="A320">
        <v>1561</v>
      </c>
      <c r="B320" s="83">
        <v>43820.3125</v>
      </c>
      <c r="C320">
        <v>2.9376226847045435</v>
      </c>
      <c r="D320">
        <v>0</v>
      </c>
      <c r="E320" s="109" t="s">
        <v>69</v>
      </c>
      <c r="F320">
        <v>3</v>
      </c>
      <c r="G320">
        <v>1</v>
      </c>
      <c r="H320" s="83">
        <v>44261.905976388887</v>
      </c>
      <c r="I320" s="109" t="s">
        <v>70</v>
      </c>
      <c r="J320" s="109" t="s">
        <v>71</v>
      </c>
      <c r="K320" s="109" t="s">
        <v>72</v>
      </c>
      <c r="L320" s="109" t="s">
        <v>73</v>
      </c>
    </row>
    <row r="321" spans="1:12" x14ac:dyDescent="0.3">
      <c r="A321">
        <v>1897</v>
      </c>
      <c r="B321" s="83">
        <v>43820.3125</v>
      </c>
      <c r="C321">
        <v>2.9521328667340181</v>
      </c>
      <c r="D321">
        <v>3.5579502582550049E-3</v>
      </c>
      <c r="E321" s="109" t="s">
        <v>69</v>
      </c>
      <c r="F321">
        <v>3</v>
      </c>
      <c r="G321">
        <v>2</v>
      </c>
      <c r="H321" s="83">
        <v>44261.91030614583</v>
      </c>
      <c r="I321" s="109" t="s">
        <v>74</v>
      </c>
      <c r="J321" s="109" t="s">
        <v>75</v>
      </c>
      <c r="K321" s="109" t="s">
        <v>76</v>
      </c>
      <c r="L321" s="109" t="s">
        <v>77</v>
      </c>
    </row>
    <row r="322" spans="1:12" x14ac:dyDescent="0.3">
      <c r="A322">
        <v>1560</v>
      </c>
      <c r="B322" s="83">
        <v>43820.333333333336</v>
      </c>
      <c r="C322">
        <v>3.435642077373759</v>
      </c>
      <c r="D322">
        <v>8.318578747104545E-3</v>
      </c>
      <c r="E322" s="109" t="s">
        <v>69</v>
      </c>
      <c r="F322">
        <v>3</v>
      </c>
      <c r="G322">
        <v>1</v>
      </c>
      <c r="H322" s="83">
        <v>44261.905976388887</v>
      </c>
      <c r="I322" s="109" t="s">
        <v>70</v>
      </c>
      <c r="J322" s="109" t="s">
        <v>71</v>
      </c>
      <c r="K322" s="109" t="s">
        <v>72</v>
      </c>
      <c r="L322" s="109" t="s">
        <v>73</v>
      </c>
    </row>
    <row r="323" spans="1:12" x14ac:dyDescent="0.3">
      <c r="A323">
        <v>1896</v>
      </c>
      <c r="B323" s="83">
        <v>43820.333333333336</v>
      </c>
      <c r="C323">
        <v>3.4458190826138932</v>
      </c>
      <c r="D323">
        <v>1.6274362802505493E-2</v>
      </c>
      <c r="E323" s="109" t="s">
        <v>69</v>
      </c>
      <c r="F323">
        <v>3</v>
      </c>
      <c r="G323">
        <v>2</v>
      </c>
      <c r="H323" s="83">
        <v>44261.91030614583</v>
      </c>
      <c r="I323" s="109" t="s">
        <v>74</v>
      </c>
      <c r="J323" s="109" t="s">
        <v>75</v>
      </c>
      <c r="K323" s="109" t="s">
        <v>76</v>
      </c>
      <c r="L323" s="109" t="s">
        <v>77</v>
      </c>
    </row>
    <row r="324" spans="1:12" x14ac:dyDescent="0.3">
      <c r="A324">
        <v>1559</v>
      </c>
      <c r="B324" s="83">
        <v>43820.354166666664</v>
      </c>
      <c r="C324">
        <v>3.6113066794666957</v>
      </c>
      <c r="D324">
        <v>0</v>
      </c>
      <c r="E324" s="109" t="s">
        <v>69</v>
      </c>
      <c r="F324">
        <v>3</v>
      </c>
      <c r="G324">
        <v>1</v>
      </c>
      <c r="H324" s="83">
        <v>44261.905976388887</v>
      </c>
      <c r="I324" s="109" t="s">
        <v>70</v>
      </c>
      <c r="J324" s="109" t="s">
        <v>71</v>
      </c>
      <c r="K324" s="109" t="s">
        <v>72</v>
      </c>
      <c r="L324" s="109" t="s">
        <v>73</v>
      </c>
    </row>
    <row r="325" spans="1:12" x14ac:dyDescent="0.3">
      <c r="A325">
        <v>1895</v>
      </c>
      <c r="B325" s="83">
        <v>43820.354166666664</v>
      </c>
      <c r="C325">
        <v>3.6527444031728762</v>
      </c>
      <c r="D325">
        <v>6.6315203905105591E-2</v>
      </c>
      <c r="E325" s="109" t="s">
        <v>69</v>
      </c>
      <c r="F325">
        <v>3</v>
      </c>
      <c r="G325">
        <v>2</v>
      </c>
      <c r="H325" s="83">
        <v>44261.91030614583</v>
      </c>
      <c r="I325" s="109" t="s">
        <v>74</v>
      </c>
      <c r="J325" s="109" t="s">
        <v>75</v>
      </c>
      <c r="K325" s="109" t="s">
        <v>76</v>
      </c>
      <c r="L325" s="109" t="s">
        <v>77</v>
      </c>
    </row>
    <row r="326" spans="1:12" x14ac:dyDescent="0.3">
      <c r="A326">
        <v>1558</v>
      </c>
      <c r="B326" s="83">
        <v>43820.375</v>
      </c>
      <c r="C326">
        <v>3.8018486078621061</v>
      </c>
      <c r="D326">
        <v>0.2429494706580908</v>
      </c>
      <c r="E326" s="109" t="s">
        <v>69</v>
      </c>
      <c r="F326">
        <v>3</v>
      </c>
      <c r="G326">
        <v>1</v>
      </c>
      <c r="H326" s="83">
        <v>44261.905976388887</v>
      </c>
      <c r="I326" s="109" t="s">
        <v>70</v>
      </c>
      <c r="J326" s="109" t="s">
        <v>71</v>
      </c>
      <c r="K326" s="109" t="s">
        <v>72</v>
      </c>
      <c r="L326" s="109" t="s">
        <v>73</v>
      </c>
    </row>
    <row r="327" spans="1:12" x14ac:dyDescent="0.3">
      <c r="A327">
        <v>1894</v>
      </c>
      <c r="B327" s="83">
        <v>43820.375</v>
      </c>
      <c r="C327">
        <v>3.9231328181338117</v>
      </c>
      <c r="D327">
        <v>0.31101271510124207</v>
      </c>
      <c r="E327" s="109" t="s">
        <v>69</v>
      </c>
      <c r="F327">
        <v>3</v>
      </c>
      <c r="G327">
        <v>2</v>
      </c>
      <c r="H327" s="83">
        <v>44261.91030614583</v>
      </c>
      <c r="I327" s="109" t="s">
        <v>74</v>
      </c>
      <c r="J327" s="109" t="s">
        <v>75</v>
      </c>
      <c r="K327" s="109" t="s">
        <v>76</v>
      </c>
      <c r="L327" s="109" t="s">
        <v>77</v>
      </c>
    </row>
    <row r="328" spans="1:12" x14ac:dyDescent="0.3">
      <c r="A328">
        <v>1557</v>
      </c>
      <c r="B328" s="83">
        <v>43820.395833333336</v>
      </c>
      <c r="C328">
        <v>3.8115462116281651</v>
      </c>
      <c r="D328">
        <v>0.40532991821619924</v>
      </c>
      <c r="E328" s="109" t="s">
        <v>69</v>
      </c>
      <c r="F328">
        <v>3</v>
      </c>
      <c r="G328">
        <v>1</v>
      </c>
      <c r="H328" s="83">
        <v>44261.905976388887</v>
      </c>
      <c r="I328" s="109" t="s">
        <v>70</v>
      </c>
      <c r="J328" s="109" t="s">
        <v>71</v>
      </c>
      <c r="K328" s="109" t="s">
        <v>72</v>
      </c>
      <c r="L328" s="109" t="s">
        <v>73</v>
      </c>
    </row>
    <row r="329" spans="1:12" x14ac:dyDescent="0.3">
      <c r="A329">
        <v>1893</v>
      </c>
      <c r="B329" s="83">
        <v>43820.395833333336</v>
      </c>
      <c r="C329">
        <v>3.9045673760373183</v>
      </c>
      <c r="D329">
        <v>0.49449014663696289</v>
      </c>
      <c r="E329" s="109" t="s">
        <v>69</v>
      </c>
      <c r="F329">
        <v>3</v>
      </c>
      <c r="G329">
        <v>2</v>
      </c>
      <c r="H329" s="83">
        <v>44261.91030614583</v>
      </c>
      <c r="I329" s="109" t="s">
        <v>74</v>
      </c>
      <c r="J329" s="109" t="s">
        <v>75</v>
      </c>
      <c r="K329" s="109" t="s">
        <v>76</v>
      </c>
      <c r="L329" s="109" t="s">
        <v>77</v>
      </c>
    </row>
    <row r="330" spans="1:12" x14ac:dyDescent="0.3">
      <c r="A330">
        <v>1556</v>
      </c>
      <c r="B330" s="83">
        <v>43820.416666666664</v>
      </c>
      <c r="C330">
        <v>3.820257213460688</v>
      </c>
      <c r="D330">
        <v>0.64466615102106217</v>
      </c>
      <c r="E330" s="109" t="s">
        <v>69</v>
      </c>
      <c r="F330">
        <v>3</v>
      </c>
      <c r="G330">
        <v>1</v>
      </c>
      <c r="H330" s="83">
        <v>44261.905976388887</v>
      </c>
      <c r="I330" s="109" t="s">
        <v>70</v>
      </c>
      <c r="J330" s="109" t="s">
        <v>71</v>
      </c>
      <c r="K330" s="109" t="s">
        <v>72</v>
      </c>
      <c r="L330" s="109" t="s">
        <v>73</v>
      </c>
    </row>
    <row r="331" spans="1:12" x14ac:dyDescent="0.3">
      <c r="A331">
        <v>1892</v>
      </c>
      <c r="B331" s="83">
        <v>43820.416666666664</v>
      </c>
      <c r="C331">
        <v>3.904130278028572</v>
      </c>
      <c r="D331">
        <v>0.59968346357345581</v>
      </c>
      <c r="E331" s="109" t="s">
        <v>69</v>
      </c>
      <c r="F331">
        <v>3</v>
      </c>
      <c r="G331">
        <v>2</v>
      </c>
      <c r="H331" s="83">
        <v>44261.91030614583</v>
      </c>
      <c r="I331" s="109" t="s">
        <v>74</v>
      </c>
      <c r="J331" s="109" t="s">
        <v>75</v>
      </c>
      <c r="K331" s="109" t="s">
        <v>76</v>
      </c>
      <c r="L331" s="109" t="s">
        <v>77</v>
      </c>
    </row>
    <row r="332" spans="1:12" x14ac:dyDescent="0.3">
      <c r="A332">
        <v>1555</v>
      </c>
      <c r="B332" s="83">
        <v>43820.4375</v>
      </c>
      <c r="C332">
        <v>3.7325301596794103</v>
      </c>
      <c r="D332">
        <v>0.67818816726737052</v>
      </c>
      <c r="E332" s="109" t="s">
        <v>69</v>
      </c>
      <c r="F332">
        <v>3</v>
      </c>
      <c r="G332">
        <v>1</v>
      </c>
      <c r="H332" s="83">
        <v>44261.905976388887</v>
      </c>
      <c r="I332" s="109" t="s">
        <v>70</v>
      </c>
      <c r="J332" s="109" t="s">
        <v>71</v>
      </c>
      <c r="K332" s="109" t="s">
        <v>72</v>
      </c>
      <c r="L332" s="109" t="s">
        <v>73</v>
      </c>
    </row>
    <row r="333" spans="1:12" x14ac:dyDescent="0.3">
      <c r="A333">
        <v>1891</v>
      </c>
      <c r="B333" s="83">
        <v>43820.4375</v>
      </c>
      <c r="C333">
        <v>3.8367365914905207</v>
      </c>
      <c r="D333">
        <v>0.7833099365234375</v>
      </c>
      <c r="E333" s="109" t="s">
        <v>69</v>
      </c>
      <c r="F333">
        <v>3</v>
      </c>
      <c r="G333">
        <v>2</v>
      </c>
      <c r="H333" s="83">
        <v>44261.91030614583</v>
      </c>
      <c r="I333" s="109" t="s">
        <v>74</v>
      </c>
      <c r="J333" s="109" t="s">
        <v>75</v>
      </c>
      <c r="K333" s="109" t="s">
        <v>76</v>
      </c>
      <c r="L333" s="109" t="s">
        <v>77</v>
      </c>
    </row>
    <row r="334" spans="1:12" x14ac:dyDescent="0.3">
      <c r="A334">
        <v>1449</v>
      </c>
      <c r="B334" s="83">
        <v>43820.458333333336</v>
      </c>
      <c r="C334">
        <v>3.8045149042231885</v>
      </c>
      <c r="D334">
        <v>0.19395913619842961</v>
      </c>
      <c r="E334" s="109" t="s">
        <v>69</v>
      </c>
      <c r="F334">
        <v>3</v>
      </c>
      <c r="G334">
        <v>1</v>
      </c>
      <c r="H334" s="83">
        <v>44261.905976388887</v>
      </c>
      <c r="I334" s="109" t="s">
        <v>70</v>
      </c>
      <c r="J334" s="109" t="s">
        <v>71</v>
      </c>
      <c r="K334" s="109" t="s">
        <v>72</v>
      </c>
      <c r="L334" s="109" t="s">
        <v>73</v>
      </c>
    </row>
    <row r="335" spans="1:12" x14ac:dyDescent="0.3">
      <c r="A335">
        <v>1785</v>
      </c>
      <c r="B335" s="83">
        <v>43820.458333333336</v>
      </c>
      <c r="C335">
        <v>3.8757982095085377</v>
      </c>
      <c r="D335">
        <v>0.40531405806541443</v>
      </c>
      <c r="E335" s="109" t="s">
        <v>69</v>
      </c>
      <c r="F335">
        <v>3</v>
      </c>
      <c r="G335">
        <v>2</v>
      </c>
      <c r="H335" s="83">
        <v>44261.91030614583</v>
      </c>
      <c r="I335" s="109" t="s">
        <v>74</v>
      </c>
      <c r="J335" s="109" t="s">
        <v>75</v>
      </c>
      <c r="K335" s="109" t="s">
        <v>76</v>
      </c>
      <c r="L335" s="109" t="s">
        <v>77</v>
      </c>
    </row>
    <row r="336" spans="1:12" x14ac:dyDescent="0.3">
      <c r="A336">
        <v>1448</v>
      </c>
      <c r="B336" s="83">
        <v>43820.479166666664</v>
      </c>
      <c r="C336">
        <v>3.7913812969996417</v>
      </c>
      <c r="D336">
        <v>0.22514219266506866</v>
      </c>
      <c r="E336" s="109" t="s">
        <v>69</v>
      </c>
      <c r="F336">
        <v>3</v>
      </c>
      <c r="G336">
        <v>1</v>
      </c>
      <c r="H336" s="83">
        <v>44261.905976388887</v>
      </c>
      <c r="I336" s="109" t="s">
        <v>70</v>
      </c>
      <c r="J336" s="109" t="s">
        <v>71</v>
      </c>
      <c r="K336" s="109" t="s">
        <v>72</v>
      </c>
      <c r="L336" s="109" t="s">
        <v>73</v>
      </c>
    </row>
    <row r="337" spans="1:12" x14ac:dyDescent="0.3">
      <c r="A337">
        <v>1784</v>
      </c>
      <c r="B337" s="83">
        <v>43820.479166666664</v>
      </c>
      <c r="C337">
        <v>3.8551737345256503</v>
      </c>
      <c r="D337">
        <v>0.42590168118476868</v>
      </c>
      <c r="E337" s="109" t="s">
        <v>69</v>
      </c>
      <c r="F337">
        <v>3</v>
      </c>
      <c r="G337">
        <v>2</v>
      </c>
      <c r="H337" s="83">
        <v>44261.91030614583</v>
      </c>
      <c r="I337" s="109" t="s">
        <v>74</v>
      </c>
      <c r="J337" s="109" t="s">
        <v>75</v>
      </c>
      <c r="K337" s="109" t="s">
        <v>76</v>
      </c>
      <c r="L337" s="109" t="s">
        <v>77</v>
      </c>
    </row>
    <row r="338" spans="1:12" x14ac:dyDescent="0.3">
      <c r="A338">
        <v>1447</v>
      </c>
      <c r="B338" s="83">
        <v>43820.5</v>
      </c>
      <c r="C338">
        <v>3.9078625578928019</v>
      </c>
      <c r="D338">
        <v>0.12915696133948876</v>
      </c>
      <c r="E338" s="109" t="s">
        <v>69</v>
      </c>
      <c r="F338">
        <v>3</v>
      </c>
      <c r="G338">
        <v>1</v>
      </c>
      <c r="H338" s="83">
        <v>44261.905976388887</v>
      </c>
      <c r="I338" s="109" t="s">
        <v>70</v>
      </c>
      <c r="J338" s="109" t="s">
        <v>71</v>
      </c>
      <c r="K338" s="109" t="s">
        <v>72</v>
      </c>
      <c r="L338" s="109" t="s">
        <v>73</v>
      </c>
    </row>
    <row r="339" spans="1:12" x14ac:dyDescent="0.3">
      <c r="A339">
        <v>1783</v>
      </c>
      <c r="B339" s="83">
        <v>43820.5</v>
      </c>
      <c r="C339">
        <v>3.9687762739414989</v>
      </c>
      <c r="D339">
        <v>0.2069384753704071</v>
      </c>
      <c r="E339" s="109" t="s">
        <v>69</v>
      </c>
      <c r="F339">
        <v>3</v>
      </c>
      <c r="G339">
        <v>2</v>
      </c>
      <c r="H339" s="83">
        <v>44261.91030614583</v>
      </c>
      <c r="I339" s="109" t="s">
        <v>74</v>
      </c>
      <c r="J339" s="109" t="s">
        <v>75</v>
      </c>
      <c r="K339" s="109" t="s">
        <v>76</v>
      </c>
      <c r="L339" s="109" t="s">
        <v>77</v>
      </c>
    </row>
    <row r="340" spans="1:12" x14ac:dyDescent="0.3">
      <c r="A340">
        <v>1363</v>
      </c>
      <c r="B340" s="83">
        <v>43820.520833333336</v>
      </c>
      <c r="C340">
        <v>3.8979414136182848</v>
      </c>
      <c r="D340">
        <v>0.11485789578881514</v>
      </c>
      <c r="E340" s="109" t="s">
        <v>69</v>
      </c>
      <c r="F340">
        <v>3</v>
      </c>
      <c r="G340">
        <v>1</v>
      </c>
      <c r="H340" s="83">
        <v>44261.905976388887</v>
      </c>
      <c r="I340" s="109" t="s">
        <v>70</v>
      </c>
      <c r="J340" s="109" t="s">
        <v>71</v>
      </c>
      <c r="K340" s="109" t="s">
        <v>72</v>
      </c>
      <c r="L340" s="109" t="s">
        <v>73</v>
      </c>
    </row>
    <row r="341" spans="1:12" x14ac:dyDescent="0.3">
      <c r="A341">
        <v>1699</v>
      </c>
      <c r="B341" s="83">
        <v>43820.520833333336</v>
      </c>
      <c r="C341">
        <v>3.9441665596299624</v>
      </c>
      <c r="D341">
        <v>0.18828567862510681</v>
      </c>
      <c r="E341" s="109" t="s">
        <v>69</v>
      </c>
      <c r="F341">
        <v>3</v>
      </c>
      <c r="G341">
        <v>2</v>
      </c>
      <c r="H341" s="83">
        <v>44261.91030614583</v>
      </c>
      <c r="I341" s="109" t="s">
        <v>74</v>
      </c>
      <c r="J341" s="109" t="s">
        <v>75</v>
      </c>
      <c r="K341" s="109" t="s">
        <v>76</v>
      </c>
      <c r="L341" s="109" t="s">
        <v>77</v>
      </c>
    </row>
    <row r="342" spans="1:12" x14ac:dyDescent="0.3">
      <c r="A342">
        <v>1340</v>
      </c>
      <c r="B342" s="83">
        <v>43820.541666666664</v>
      </c>
      <c r="C342">
        <v>3.7288682297222779</v>
      </c>
      <c r="D342">
        <v>0.13806467487370122</v>
      </c>
      <c r="E342" s="109" t="s">
        <v>69</v>
      </c>
      <c r="F342">
        <v>3</v>
      </c>
      <c r="G342">
        <v>1</v>
      </c>
      <c r="H342" s="83">
        <v>44261.905976388887</v>
      </c>
      <c r="I342" s="109" t="s">
        <v>70</v>
      </c>
      <c r="J342" s="109" t="s">
        <v>71</v>
      </c>
      <c r="K342" s="109" t="s">
        <v>72</v>
      </c>
      <c r="L342" s="109" t="s">
        <v>73</v>
      </c>
    </row>
    <row r="343" spans="1:12" x14ac:dyDescent="0.3">
      <c r="A343">
        <v>1676</v>
      </c>
      <c r="B343" s="83">
        <v>43820.541666666664</v>
      </c>
      <c r="C343">
        <v>3.8798586429202868</v>
      </c>
      <c r="D343">
        <v>0.23988845944404602</v>
      </c>
      <c r="E343" s="109" t="s">
        <v>69</v>
      </c>
      <c r="F343">
        <v>3</v>
      </c>
      <c r="G343">
        <v>2</v>
      </c>
      <c r="H343" s="83">
        <v>44261.91030614583</v>
      </c>
      <c r="I343" s="109" t="s">
        <v>74</v>
      </c>
      <c r="J343" s="109" t="s">
        <v>75</v>
      </c>
      <c r="K343" s="109" t="s">
        <v>76</v>
      </c>
      <c r="L343" s="109" t="s">
        <v>77</v>
      </c>
    </row>
    <row r="344" spans="1:12" x14ac:dyDescent="0.3">
      <c r="A344">
        <v>1339</v>
      </c>
      <c r="B344" s="83">
        <v>43820.5625</v>
      </c>
      <c r="C344">
        <v>3.7251753396155318</v>
      </c>
      <c r="D344">
        <v>9.4934548643204705E-2</v>
      </c>
      <c r="E344" s="109" t="s">
        <v>69</v>
      </c>
      <c r="F344">
        <v>3</v>
      </c>
      <c r="G344">
        <v>1</v>
      </c>
      <c r="H344" s="83">
        <v>44261.905976388887</v>
      </c>
      <c r="I344" s="109" t="s">
        <v>70</v>
      </c>
      <c r="J344" s="109" t="s">
        <v>71</v>
      </c>
      <c r="K344" s="109" t="s">
        <v>72</v>
      </c>
      <c r="L344" s="109" t="s">
        <v>73</v>
      </c>
    </row>
    <row r="345" spans="1:12" x14ac:dyDescent="0.3">
      <c r="A345">
        <v>1675</v>
      </c>
      <c r="B345" s="83">
        <v>43820.5625</v>
      </c>
      <c r="C345">
        <v>3.8534441927355645</v>
      </c>
      <c r="D345">
        <v>0.1976991593837738</v>
      </c>
      <c r="E345" s="109" t="s">
        <v>69</v>
      </c>
      <c r="F345">
        <v>3</v>
      </c>
      <c r="G345">
        <v>2</v>
      </c>
      <c r="H345" s="83">
        <v>44261.91030614583</v>
      </c>
      <c r="I345" s="109" t="s">
        <v>74</v>
      </c>
      <c r="J345" s="109" t="s">
        <v>75</v>
      </c>
      <c r="K345" s="109" t="s">
        <v>76</v>
      </c>
      <c r="L345" s="109" t="s">
        <v>77</v>
      </c>
    </row>
    <row r="346" spans="1:12" x14ac:dyDescent="0.3">
      <c r="A346">
        <v>1338</v>
      </c>
      <c r="B346" s="83">
        <v>43820.583333333336</v>
      </c>
      <c r="C346">
        <v>3.6144071680174803</v>
      </c>
      <c r="D346">
        <v>0.34041206802481006</v>
      </c>
      <c r="E346" s="109" t="s">
        <v>69</v>
      </c>
      <c r="F346">
        <v>3</v>
      </c>
      <c r="G346">
        <v>1</v>
      </c>
      <c r="H346" s="83">
        <v>44261.905976388887</v>
      </c>
      <c r="I346" s="109" t="s">
        <v>70</v>
      </c>
      <c r="J346" s="109" t="s">
        <v>71</v>
      </c>
      <c r="K346" s="109" t="s">
        <v>72</v>
      </c>
      <c r="L346" s="109" t="s">
        <v>73</v>
      </c>
    </row>
    <row r="347" spans="1:12" x14ac:dyDescent="0.3">
      <c r="A347">
        <v>1674</v>
      </c>
      <c r="B347" s="83">
        <v>43820.583333333336</v>
      </c>
      <c r="C347">
        <v>3.7037578316443382</v>
      </c>
      <c r="D347">
        <v>0.48040002584457397</v>
      </c>
      <c r="E347" s="109" t="s">
        <v>69</v>
      </c>
      <c r="F347">
        <v>3</v>
      </c>
      <c r="G347">
        <v>2</v>
      </c>
      <c r="H347" s="83">
        <v>44261.91030614583</v>
      </c>
      <c r="I347" s="109" t="s">
        <v>74</v>
      </c>
      <c r="J347" s="109" t="s">
        <v>75</v>
      </c>
      <c r="K347" s="109" t="s">
        <v>76</v>
      </c>
      <c r="L347" s="109" t="s">
        <v>77</v>
      </c>
    </row>
    <row r="348" spans="1:12" x14ac:dyDescent="0.3">
      <c r="A348">
        <v>1337</v>
      </c>
      <c r="B348" s="83">
        <v>43820.604166666664</v>
      </c>
      <c r="C348">
        <v>3.643625683320725</v>
      </c>
      <c r="D348">
        <v>0.23656250173384286</v>
      </c>
      <c r="E348" s="109" t="s">
        <v>69</v>
      </c>
      <c r="F348">
        <v>3</v>
      </c>
      <c r="G348">
        <v>1</v>
      </c>
      <c r="H348" s="83">
        <v>44261.905976388887</v>
      </c>
      <c r="I348" s="109" t="s">
        <v>70</v>
      </c>
      <c r="J348" s="109" t="s">
        <v>71</v>
      </c>
      <c r="K348" s="109" t="s">
        <v>72</v>
      </c>
      <c r="L348" s="109" t="s">
        <v>73</v>
      </c>
    </row>
    <row r="349" spans="1:12" x14ac:dyDescent="0.3">
      <c r="A349">
        <v>1673</v>
      </c>
      <c r="B349" s="83">
        <v>43820.604166666664</v>
      </c>
      <c r="C349">
        <v>3.7097026294997044</v>
      </c>
      <c r="D349">
        <v>0.36267465353012085</v>
      </c>
      <c r="E349" s="109" t="s">
        <v>69</v>
      </c>
      <c r="F349">
        <v>3</v>
      </c>
      <c r="G349">
        <v>2</v>
      </c>
      <c r="H349" s="83">
        <v>44261.91030614583</v>
      </c>
      <c r="I349" s="109" t="s">
        <v>74</v>
      </c>
      <c r="J349" s="109" t="s">
        <v>75</v>
      </c>
      <c r="K349" s="109" t="s">
        <v>76</v>
      </c>
      <c r="L349" s="109" t="s">
        <v>77</v>
      </c>
    </row>
    <row r="350" spans="1:12" x14ac:dyDescent="0.3">
      <c r="A350">
        <v>1336</v>
      </c>
      <c r="B350" s="83">
        <v>43820.625</v>
      </c>
      <c r="C350">
        <v>3.7076990062976161</v>
      </c>
      <c r="D350">
        <v>0.12301666750473816</v>
      </c>
      <c r="E350" s="109" t="s">
        <v>69</v>
      </c>
      <c r="F350">
        <v>3</v>
      </c>
      <c r="G350">
        <v>1</v>
      </c>
      <c r="H350" s="83">
        <v>44261.905976388887</v>
      </c>
      <c r="I350" s="109" t="s">
        <v>70</v>
      </c>
      <c r="J350" s="109" t="s">
        <v>71</v>
      </c>
      <c r="K350" s="109" t="s">
        <v>72</v>
      </c>
      <c r="L350" s="109" t="s">
        <v>73</v>
      </c>
    </row>
    <row r="351" spans="1:12" x14ac:dyDescent="0.3">
      <c r="A351">
        <v>1672</v>
      </c>
      <c r="B351" s="83">
        <v>43820.625</v>
      </c>
      <c r="C351">
        <v>3.7630861709748422</v>
      </c>
      <c r="D351">
        <v>0.18551036715507507</v>
      </c>
      <c r="E351" s="109" t="s">
        <v>69</v>
      </c>
      <c r="F351">
        <v>3</v>
      </c>
      <c r="G351">
        <v>2</v>
      </c>
      <c r="H351" s="83">
        <v>44261.91030614583</v>
      </c>
      <c r="I351" s="109" t="s">
        <v>74</v>
      </c>
      <c r="J351" s="109" t="s">
        <v>75</v>
      </c>
      <c r="K351" s="109" t="s">
        <v>76</v>
      </c>
      <c r="L351" s="109" t="s">
        <v>77</v>
      </c>
    </row>
    <row r="352" spans="1:12" x14ac:dyDescent="0.3">
      <c r="A352">
        <v>1335</v>
      </c>
      <c r="B352" s="83">
        <v>43820.645833333336</v>
      </c>
      <c r="C352">
        <v>3.7959227809758018</v>
      </c>
      <c r="D352">
        <v>3.3030750634470932E-2</v>
      </c>
      <c r="E352" s="109" t="s">
        <v>69</v>
      </c>
      <c r="F352">
        <v>3</v>
      </c>
      <c r="G352">
        <v>1</v>
      </c>
      <c r="H352" s="83">
        <v>44261.905976388887</v>
      </c>
      <c r="I352" s="109" t="s">
        <v>70</v>
      </c>
      <c r="J352" s="109" t="s">
        <v>71</v>
      </c>
      <c r="K352" s="109" t="s">
        <v>72</v>
      </c>
      <c r="L352" s="109" t="s">
        <v>73</v>
      </c>
    </row>
    <row r="353" spans="1:12" x14ac:dyDescent="0.3">
      <c r="A353">
        <v>1671</v>
      </c>
      <c r="B353" s="83">
        <v>43820.645833333336</v>
      </c>
      <c r="C353">
        <v>3.8652825648156015</v>
      </c>
      <c r="D353">
        <v>3.4558683633804321E-2</v>
      </c>
      <c r="E353" s="109" t="s">
        <v>69</v>
      </c>
      <c r="F353">
        <v>3</v>
      </c>
      <c r="G353">
        <v>2</v>
      </c>
      <c r="H353" s="83">
        <v>44261.91030614583</v>
      </c>
      <c r="I353" s="109" t="s">
        <v>74</v>
      </c>
      <c r="J353" s="109" t="s">
        <v>75</v>
      </c>
      <c r="K353" s="109" t="s">
        <v>76</v>
      </c>
      <c r="L353" s="109" t="s">
        <v>77</v>
      </c>
    </row>
    <row r="354" spans="1:12" x14ac:dyDescent="0.3">
      <c r="A354">
        <v>1334</v>
      </c>
      <c r="B354" s="83">
        <v>43820.666666666664</v>
      </c>
      <c r="C354">
        <v>4.2636111850652938</v>
      </c>
      <c r="D354">
        <v>0</v>
      </c>
      <c r="E354" s="109" t="s">
        <v>69</v>
      </c>
      <c r="F354">
        <v>3</v>
      </c>
      <c r="G354">
        <v>1</v>
      </c>
      <c r="H354" s="83">
        <v>44261.905976388887</v>
      </c>
      <c r="I354" s="109" t="s">
        <v>70</v>
      </c>
      <c r="J354" s="109" t="s">
        <v>71</v>
      </c>
      <c r="K354" s="109" t="s">
        <v>72</v>
      </c>
      <c r="L354" s="109" t="s">
        <v>73</v>
      </c>
    </row>
    <row r="355" spans="1:12" x14ac:dyDescent="0.3">
      <c r="A355">
        <v>1670</v>
      </c>
      <c r="B355" s="83">
        <v>43820.666666666664</v>
      </c>
      <c r="C355">
        <v>4.2343602455290341</v>
      </c>
      <c r="D355">
        <v>8.2226097583770752E-3</v>
      </c>
      <c r="E355" s="109" t="s">
        <v>69</v>
      </c>
      <c r="F355">
        <v>3</v>
      </c>
      <c r="G355">
        <v>2</v>
      </c>
      <c r="H355" s="83">
        <v>44261.91030614583</v>
      </c>
      <c r="I355" s="109" t="s">
        <v>74</v>
      </c>
      <c r="J355" s="109" t="s">
        <v>75</v>
      </c>
      <c r="K355" s="109" t="s">
        <v>76</v>
      </c>
      <c r="L355" s="109" t="s">
        <v>77</v>
      </c>
    </row>
    <row r="356" spans="1:12" x14ac:dyDescent="0.3">
      <c r="A356">
        <v>1333</v>
      </c>
      <c r="B356" s="83">
        <v>43820.6875</v>
      </c>
      <c r="C356">
        <v>4.6870038323979202</v>
      </c>
      <c r="D356">
        <v>0</v>
      </c>
      <c r="E356" s="109" t="s">
        <v>69</v>
      </c>
      <c r="F356">
        <v>3</v>
      </c>
      <c r="G356">
        <v>1</v>
      </c>
      <c r="H356" s="83">
        <v>44261.905976388887</v>
      </c>
      <c r="I356" s="109" t="s">
        <v>70</v>
      </c>
      <c r="J356" s="109" t="s">
        <v>71</v>
      </c>
      <c r="K356" s="109" t="s">
        <v>72</v>
      </c>
      <c r="L356" s="109" t="s">
        <v>73</v>
      </c>
    </row>
    <row r="357" spans="1:12" x14ac:dyDescent="0.3">
      <c r="A357">
        <v>1669</v>
      </c>
      <c r="B357" s="83">
        <v>43820.6875</v>
      </c>
      <c r="C357">
        <v>4.571185768996795</v>
      </c>
      <c r="D357">
        <v>0</v>
      </c>
      <c r="E357" s="109" t="s">
        <v>69</v>
      </c>
      <c r="F357">
        <v>3</v>
      </c>
      <c r="G357">
        <v>2</v>
      </c>
      <c r="H357" s="83">
        <v>44261.91030614583</v>
      </c>
      <c r="I357" s="109" t="s">
        <v>74</v>
      </c>
      <c r="J357" s="109" t="s">
        <v>75</v>
      </c>
      <c r="K357" s="109" t="s">
        <v>76</v>
      </c>
      <c r="L357" s="109" t="s">
        <v>77</v>
      </c>
    </row>
    <row r="358" spans="1:12" x14ac:dyDescent="0.3">
      <c r="A358">
        <v>1332</v>
      </c>
      <c r="B358" s="83">
        <v>43820.708333333336</v>
      </c>
      <c r="C358">
        <v>4.8831671909517969</v>
      </c>
      <c r="D358">
        <v>0</v>
      </c>
      <c r="E358" s="109" t="s">
        <v>69</v>
      </c>
      <c r="F358">
        <v>3</v>
      </c>
      <c r="G358">
        <v>1</v>
      </c>
      <c r="H358" s="83">
        <v>44261.905976388887</v>
      </c>
      <c r="I358" s="109" t="s">
        <v>70</v>
      </c>
      <c r="J358" s="109" t="s">
        <v>71</v>
      </c>
      <c r="K358" s="109" t="s">
        <v>72</v>
      </c>
      <c r="L358" s="109" t="s">
        <v>73</v>
      </c>
    </row>
    <row r="359" spans="1:12" x14ac:dyDescent="0.3">
      <c r="A359">
        <v>1668</v>
      </c>
      <c r="B359" s="83">
        <v>43820.708333333336</v>
      </c>
      <c r="C359">
        <v>4.9088451943173528</v>
      </c>
      <c r="D359">
        <v>1.2542903423309326E-3</v>
      </c>
      <c r="E359" s="109" t="s">
        <v>69</v>
      </c>
      <c r="F359">
        <v>3</v>
      </c>
      <c r="G359">
        <v>2</v>
      </c>
      <c r="H359" s="83">
        <v>44261.91030614583</v>
      </c>
      <c r="I359" s="109" t="s">
        <v>74</v>
      </c>
      <c r="J359" s="109" t="s">
        <v>75</v>
      </c>
      <c r="K359" s="109" t="s">
        <v>76</v>
      </c>
      <c r="L359" s="109" t="s">
        <v>77</v>
      </c>
    </row>
    <row r="360" spans="1:12" x14ac:dyDescent="0.3">
      <c r="A360">
        <v>1331</v>
      </c>
      <c r="B360" s="83">
        <v>43820.729166666664</v>
      </c>
      <c r="C360">
        <v>4.9824788741533421</v>
      </c>
      <c r="D360">
        <v>0</v>
      </c>
      <c r="E360" s="109" t="s">
        <v>69</v>
      </c>
      <c r="F360">
        <v>3</v>
      </c>
      <c r="G360">
        <v>1</v>
      </c>
      <c r="H360" s="83">
        <v>44261.905976388887</v>
      </c>
      <c r="I360" s="109" t="s">
        <v>70</v>
      </c>
      <c r="J360" s="109" t="s">
        <v>71</v>
      </c>
      <c r="K360" s="109" t="s">
        <v>72</v>
      </c>
      <c r="L360" s="109" t="s">
        <v>73</v>
      </c>
    </row>
    <row r="361" spans="1:12" x14ac:dyDescent="0.3">
      <c r="A361">
        <v>1667</v>
      </c>
      <c r="B361" s="83">
        <v>43820.729166666664</v>
      </c>
      <c r="C361">
        <v>4.9424959310768859</v>
      </c>
      <c r="D361">
        <v>0</v>
      </c>
      <c r="E361" s="109" t="s">
        <v>69</v>
      </c>
      <c r="F361">
        <v>3</v>
      </c>
      <c r="G361">
        <v>2</v>
      </c>
      <c r="H361" s="83">
        <v>44261.91030614583</v>
      </c>
      <c r="I361" s="109" t="s">
        <v>74</v>
      </c>
      <c r="J361" s="109" t="s">
        <v>75</v>
      </c>
      <c r="K361" s="109" t="s">
        <v>76</v>
      </c>
      <c r="L361" s="109" t="s">
        <v>77</v>
      </c>
    </row>
    <row r="362" spans="1:12" x14ac:dyDescent="0.3">
      <c r="A362">
        <v>1330</v>
      </c>
      <c r="B362" s="83">
        <v>43820.75</v>
      </c>
      <c r="C362">
        <v>4.7892595851082138</v>
      </c>
      <c r="D362">
        <v>0</v>
      </c>
      <c r="E362" s="109" t="s">
        <v>69</v>
      </c>
      <c r="F362">
        <v>3</v>
      </c>
      <c r="G362">
        <v>1</v>
      </c>
      <c r="H362" s="83">
        <v>44261.905976388887</v>
      </c>
      <c r="I362" s="109" t="s">
        <v>70</v>
      </c>
      <c r="J362" s="109" t="s">
        <v>71</v>
      </c>
      <c r="K362" s="109" t="s">
        <v>72</v>
      </c>
      <c r="L362" s="109" t="s">
        <v>73</v>
      </c>
    </row>
    <row r="363" spans="1:12" x14ac:dyDescent="0.3">
      <c r="A363">
        <v>1666</v>
      </c>
      <c r="B363" s="83">
        <v>43820.75</v>
      </c>
      <c r="C363">
        <v>4.8001565375496966</v>
      </c>
      <c r="D363">
        <v>2.1699666976928711E-3</v>
      </c>
      <c r="E363" s="109" t="s">
        <v>69</v>
      </c>
      <c r="F363">
        <v>3</v>
      </c>
      <c r="G363">
        <v>2</v>
      </c>
      <c r="H363" s="83">
        <v>44261.91030614583</v>
      </c>
      <c r="I363" s="109" t="s">
        <v>74</v>
      </c>
      <c r="J363" s="109" t="s">
        <v>75</v>
      </c>
      <c r="K363" s="109" t="s">
        <v>76</v>
      </c>
      <c r="L363" s="109" t="s">
        <v>77</v>
      </c>
    </row>
    <row r="364" spans="1:12" x14ac:dyDescent="0.3">
      <c r="A364">
        <v>1329</v>
      </c>
      <c r="B364" s="83">
        <v>43820.770833333336</v>
      </c>
      <c r="C364">
        <v>4.7192915671412896</v>
      </c>
      <c r="D364">
        <v>0</v>
      </c>
      <c r="E364" s="109" t="s">
        <v>69</v>
      </c>
      <c r="F364">
        <v>3</v>
      </c>
      <c r="G364">
        <v>1</v>
      </c>
      <c r="H364" s="83">
        <v>44261.905976388887</v>
      </c>
      <c r="I364" s="109" t="s">
        <v>70</v>
      </c>
      <c r="J364" s="109" t="s">
        <v>71</v>
      </c>
      <c r="K364" s="109" t="s">
        <v>72</v>
      </c>
      <c r="L364" s="109" t="s">
        <v>73</v>
      </c>
    </row>
    <row r="365" spans="1:12" x14ac:dyDescent="0.3">
      <c r="A365">
        <v>1665</v>
      </c>
      <c r="B365" s="83">
        <v>43820.770833333336</v>
      </c>
      <c r="C365">
        <v>4.6887823170678953</v>
      </c>
      <c r="D365">
        <v>4.4053792953491211E-4</v>
      </c>
      <c r="E365" s="109" t="s">
        <v>69</v>
      </c>
      <c r="F365">
        <v>3</v>
      </c>
      <c r="G365">
        <v>2</v>
      </c>
      <c r="H365" s="83">
        <v>44261.91030614583</v>
      </c>
      <c r="I365" s="109" t="s">
        <v>74</v>
      </c>
      <c r="J365" s="109" t="s">
        <v>75</v>
      </c>
      <c r="K365" s="109" t="s">
        <v>76</v>
      </c>
      <c r="L365" s="109" t="s">
        <v>77</v>
      </c>
    </row>
    <row r="366" spans="1:12" x14ac:dyDescent="0.3">
      <c r="A366">
        <v>1328</v>
      </c>
      <c r="B366" s="83">
        <v>43820.791666666664</v>
      </c>
      <c r="C366">
        <v>4.385264479873519</v>
      </c>
      <c r="D366">
        <v>0</v>
      </c>
      <c r="E366" s="109" t="s">
        <v>69</v>
      </c>
      <c r="F366">
        <v>3</v>
      </c>
      <c r="G366">
        <v>1</v>
      </c>
      <c r="H366" s="83">
        <v>44261.905976388887</v>
      </c>
      <c r="I366" s="109" t="s">
        <v>70</v>
      </c>
      <c r="J366" s="109" t="s">
        <v>71</v>
      </c>
      <c r="K366" s="109" t="s">
        <v>72</v>
      </c>
      <c r="L366" s="109" t="s">
        <v>73</v>
      </c>
    </row>
    <row r="367" spans="1:12" x14ac:dyDescent="0.3">
      <c r="A367">
        <v>1664</v>
      </c>
      <c r="B367" s="83">
        <v>43820.791666666664</v>
      </c>
      <c r="C367">
        <v>4.4505278751135702</v>
      </c>
      <c r="D367">
        <v>1.8292665481567383E-4</v>
      </c>
      <c r="E367" s="109" t="s">
        <v>69</v>
      </c>
      <c r="F367">
        <v>3</v>
      </c>
      <c r="G367">
        <v>2</v>
      </c>
      <c r="H367" s="83">
        <v>44261.91030614583</v>
      </c>
      <c r="I367" s="109" t="s">
        <v>74</v>
      </c>
      <c r="J367" s="109" t="s">
        <v>75</v>
      </c>
      <c r="K367" s="109" t="s">
        <v>76</v>
      </c>
      <c r="L367" s="109" t="s">
        <v>77</v>
      </c>
    </row>
    <row r="368" spans="1:12" x14ac:dyDescent="0.3">
      <c r="A368">
        <v>1327</v>
      </c>
      <c r="B368" s="83">
        <v>43820.8125</v>
      </c>
      <c r="C368">
        <v>4.2332446359369307</v>
      </c>
      <c r="D368">
        <v>0</v>
      </c>
      <c r="E368" s="109" t="s">
        <v>69</v>
      </c>
      <c r="F368">
        <v>3</v>
      </c>
      <c r="G368">
        <v>1</v>
      </c>
      <c r="H368" s="83">
        <v>44261.905976388887</v>
      </c>
      <c r="I368" s="109" t="s">
        <v>70</v>
      </c>
      <c r="J368" s="109" t="s">
        <v>71</v>
      </c>
      <c r="K368" s="109" t="s">
        <v>72</v>
      </c>
      <c r="L368" s="109" t="s">
        <v>73</v>
      </c>
    </row>
    <row r="369" spans="1:12" x14ac:dyDescent="0.3">
      <c r="A369">
        <v>1663</v>
      </c>
      <c r="B369" s="83">
        <v>43820.8125</v>
      </c>
      <c r="C369">
        <v>4.2959092734053552</v>
      </c>
      <c r="D369">
        <v>0</v>
      </c>
      <c r="E369" s="109" t="s">
        <v>69</v>
      </c>
      <c r="F369">
        <v>3</v>
      </c>
      <c r="G369">
        <v>2</v>
      </c>
      <c r="H369" s="83">
        <v>44261.91030614583</v>
      </c>
      <c r="I369" s="109" t="s">
        <v>74</v>
      </c>
      <c r="J369" s="109" t="s">
        <v>75</v>
      </c>
      <c r="K369" s="109" t="s">
        <v>76</v>
      </c>
      <c r="L369" s="109" t="s">
        <v>77</v>
      </c>
    </row>
    <row r="370" spans="1:12" x14ac:dyDescent="0.3">
      <c r="A370">
        <v>1326</v>
      </c>
      <c r="B370" s="83">
        <v>43820.833333333336</v>
      </c>
      <c r="C370">
        <v>3.9391985444722573</v>
      </c>
      <c r="D370">
        <v>0</v>
      </c>
      <c r="E370" s="109" t="s">
        <v>69</v>
      </c>
      <c r="F370">
        <v>3</v>
      </c>
      <c r="G370">
        <v>1</v>
      </c>
      <c r="H370" s="83">
        <v>44261.905976388887</v>
      </c>
      <c r="I370" s="109" t="s">
        <v>70</v>
      </c>
      <c r="J370" s="109" t="s">
        <v>71</v>
      </c>
      <c r="K370" s="109" t="s">
        <v>72</v>
      </c>
      <c r="L370" s="109" t="s">
        <v>73</v>
      </c>
    </row>
    <row r="371" spans="1:12" x14ac:dyDescent="0.3">
      <c r="A371">
        <v>1662</v>
      </c>
      <c r="B371" s="83">
        <v>43820.833333333336</v>
      </c>
      <c r="C371">
        <v>4.0309966411912193</v>
      </c>
      <c r="D371">
        <v>1.4662742614746094E-4</v>
      </c>
      <c r="E371" s="109" t="s">
        <v>69</v>
      </c>
      <c r="F371">
        <v>3</v>
      </c>
      <c r="G371">
        <v>2</v>
      </c>
      <c r="H371" s="83">
        <v>44261.91030614583</v>
      </c>
      <c r="I371" s="109" t="s">
        <v>74</v>
      </c>
      <c r="J371" s="109" t="s">
        <v>75</v>
      </c>
      <c r="K371" s="109" t="s">
        <v>76</v>
      </c>
      <c r="L371" s="109" t="s">
        <v>77</v>
      </c>
    </row>
    <row r="372" spans="1:12" x14ac:dyDescent="0.3">
      <c r="A372">
        <v>1325</v>
      </c>
      <c r="B372" s="83">
        <v>43820.854166666664</v>
      </c>
      <c r="C372">
        <v>3.7772863948218975</v>
      </c>
      <c r="D372">
        <v>0</v>
      </c>
      <c r="E372" s="109" t="s">
        <v>69</v>
      </c>
      <c r="F372">
        <v>3</v>
      </c>
      <c r="G372">
        <v>1</v>
      </c>
      <c r="H372" s="83">
        <v>44261.905976388887</v>
      </c>
      <c r="I372" s="109" t="s">
        <v>70</v>
      </c>
      <c r="J372" s="109" t="s">
        <v>71</v>
      </c>
      <c r="K372" s="109" t="s">
        <v>72</v>
      </c>
      <c r="L372" s="109" t="s">
        <v>73</v>
      </c>
    </row>
    <row r="373" spans="1:12" x14ac:dyDescent="0.3">
      <c r="A373">
        <v>1661</v>
      </c>
      <c r="B373" s="83">
        <v>43820.854166666664</v>
      </c>
      <c r="C373">
        <v>3.8657788875265671</v>
      </c>
      <c r="D373">
        <v>6.0737133026123047E-5</v>
      </c>
      <c r="E373" s="109" t="s">
        <v>69</v>
      </c>
      <c r="F373">
        <v>3</v>
      </c>
      <c r="G373">
        <v>2</v>
      </c>
      <c r="H373" s="83">
        <v>44261.91030614583</v>
      </c>
      <c r="I373" s="109" t="s">
        <v>74</v>
      </c>
      <c r="J373" s="109" t="s">
        <v>75</v>
      </c>
      <c r="K373" s="109" t="s">
        <v>76</v>
      </c>
      <c r="L373" s="109" t="s">
        <v>77</v>
      </c>
    </row>
    <row r="374" spans="1:12" x14ac:dyDescent="0.3">
      <c r="A374">
        <v>1324</v>
      </c>
      <c r="B374" s="83">
        <v>43820.875</v>
      </c>
      <c r="C374">
        <v>3.5415102793628286</v>
      </c>
      <c r="D374">
        <v>0</v>
      </c>
      <c r="E374" s="109" t="s">
        <v>69</v>
      </c>
      <c r="F374">
        <v>3</v>
      </c>
      <c r="G374">
        <v>1</v>
      </c>
      <c r="H374" s="83">
        <v>44261.905976388887</v>
      </c>
      <c r="I374" s="109" t="s">
        <v>70</v>
      </c>
      <c r="J374" s="109" t="s">
        <v>71</v>
      </c>
      <c r="K374" s="109" t="s">
        <v>72</v>
      </c>
      <c r="L374" s="109" t="s">
        <v>73</v>
      </c>
    </row>
    <row r="375" spans="1:12" x14ac:dyDescent="0.3">
      <c r="A375">
        <v>1660</v>
      </c>
      <c r="B375" s="83">
        <v>43820.875</v>
      </c>
      <c r="C375">
        <v>3.6266904901169634</v>
      </c>
      <c r="D375">
        <v>4.2608380317687988E-4</v>
      </c>
      <c r="E375" s="109" t="s">
        <v>69</v>
      </c>
      <c r="F375">
        <v>3</v>
      </c>
      <c r="G375">
        <v>2</v>
      </c>
      <c r="H375" s="83">
        <v>44261.91030614583</v>
      </c>
      <c r="I375" s="109" t="s">
        <v>74</v>
      </c>
      <c r="J375" s="109" t="s">
        <v>75</v>
      </c>
      <c r="K375" s="109" t="s">
        <v>76</v>
      </c>
      <c r="L375" s="109" t="s">
        <v>77</v>
      </c>
    </row>
    <row r="376" spans="1:12" x14ac:dyDescent="0.3">
      <c r="A376">
        <v>1341</v>
      </c>
      <c r="B376" s="83">
        <v>43820.895833333336</v>
      </c>
      <c r="C376">
        <v>3.261218473003344</v>
      </c>
      <c r="D376">
        <v>0</v>
      </c>
      <c r="E376" s="109" t="s">
        <v>69</v>
      </c>
      <c r="F376">
        <v>3</v>
      </c>
      <c r="G376">
        <v>1</v>
      </c>
      <c r="H376" s="83">
        <v>44261.905976388887</v>
      </c>
      <c r="I376" s="109" t="s">
        <v>70</v>
      </c>
      <c r="J376" s="109" t="s">
        <v>71</v>
      </c>
      <c r="K376" s="109" t="s">
        <v>72</v>
      </c>
      <c r="L376" s="109" t="s">
        <v>73</v>
      </c>
    </row>
    <row r="377" spans="1:12" x14ac:dyDescent="0.3">
      <c r="A377">
        <v>1677</v>
      </c>
      <c r="B377" s="83">
        <v>43820.895833333336</v>
      </c>
      <c r="C377">
        <v>3.3864081139652416</v>
      </c>
      <c r="D377">
        <v>4.2712688446044922E-4</v>
      </c>
      <c r="E377" s="109" t="s">
        <v>69</v>
      </c>
      <c r="F377">
        <v>3</v>
      </c>
      <c r="G377">
        <v>2</v>
      </c>
      <c r="H377" s="83">
        <v>44261.91030614583</v>
      </c>
      <c r="I377" s="109" t="s">
        <v>74</v>
      </c>
      <c r="J377" s="109" t="s">
        <v>75</v>
      </c>
      <c r="K377" s="109" t="s">
        <v>76</v>
      </c>
      <c r="L377" s="109" t="s">
        <v>77</v>
      </c>
    </row>
    <row r="378" spans="1:12" x14ac:dyDescent="0.3">
      <c r="A378">
        <v>1343</v>
      </c>
      <c r="B378" s="83">
        <v>43820.916666666664</v>
      </c>
      <c r="C378">
        <v>3.0118620547776209</v>
      </c>
      <c r="D378">
        <v>0</v>
      </c>
      <c r="E378" s="109" t="s">
        <v>69</v>
      </c>
      <c r="F378">
        <v>3</v>
      </c>
      <c r="G378">
        <v>1</v>
      </c>
      <c r="H378" s="83">
        <v>44261.905976388887</v>
      </c>
      <c r="I378" s="109" t="s">
        <v>70</v>
      </c>
      <c r="J378" s="109" t="s">
        <v>71</v>
      </c>
      <c r="K378" s="109" t="s">
        <v>72</v>
      </c>
      <c r="L378" s="109" t="s">
        <v>73</v>
      </c>
    </row>
    <row r="379" spans="1:12" x14ac:dyDescent="0.3">
      <c r="A379">
        <v>1679</v>
      </c>
      <c r="B379" s="83">
        <v>43820.916666666664</v>
      </c>
      <c r="C379">
        <v>3.1326237552282832</v>
      </c>
      <c r="D379">
        <v>0</v>
      </c>
      <c r="E379" s="109" t="s">
        <v>69</v>
      </c>
      <c r="F379">
        <v>3</v>
      </c>
      <c r="G379">
        <v>2</v>
      </c>
      <c r="H379" s="83">
        <v>44261.91030614583</v>
      </c>
      <c r="I379" s="109" t="s">
        <v>74</v>
      </c>
      <c r="J379" s="109" t="s">
        <v>75</v>
      </c>
      <c r="K379" s="109" t="s">
        <v>76</v>
      </c>
      <c r="L379" s="109" t="s">
        <v>77</v>
      </c>
    </row>
    <row r="380" spans="1:12" x14ac:dyDescent="0.3">
      <c r="A380">
        <v>1362</v>
      </c>
      <c r="B380" s="83">
        <v>43820.9375</v>
      </c>
      <c r="C380">
        <v>2.6749414978956998</v>
      </c>
      <c r="D380">
        <v>0</v>
      </c>
      <c r="E380" s="109" t="s">
        <v>69</v>
      </c>
      <c r="F380">
        <v>3</v>
      </c>
      <c r="G380">
        <v>1</v>
      </c>
      <c r="H380" s="83">
        <v>44261.905976388887</v>
      </c>
      <c r="I380" s="109" t="s">
        <v>70</v>
      </c>
      <c r="J380" s="109" t="s">
        <v>71</v>
      </c>
      <c r="K380" s="109" t="s">
        <v>72</v>
      </c>
      <c r="L380" s="109" t="s">
        <v>73</v>
      </c>
    </row>
    <row r="381" spans="1:12" x14ac:dyDescent="0.3">
      <c r="A381">
        <v>1698</v>
      </c>
      <c r="B381" s="83">
        <v>43820.9375</v>
      </c>
      <c r="C381">
        <v>2.8212934387543598</v>
      </c>
      <c r="D381">
        <v>5.2928924560546875E-5</v>
      </c>
      <c r="E381" s="109" t="s">
        <v>69</v>
      </c>
      <c r="F381">
        <v>3</v>
      </c>
      <c r="G381">
        <v>2</v>
      </c>
      <c r="H381" s="83">
        <v>44261.91030614583</v>
      </c>
      <c r="I381" s="109" t="s">
        <v>74</v>
      </c>
      <c r="J381" s="109" t="s">
        <v>75</v>
      </c>
      <c r="K381" s="109" t="s">
        <v>76</v>
      </c>
      <c r="L381" s="109" t="s">
        <v>77</v>
      </c>
    </row>
    <row r="382" spans="1:12" x14ac:dyDescent="0.3">
      <c r="A382">
        <v>1344</v>
      </c>
      <c r="B382" s="83">
        <v>43820.958333333336</v>
      </c>
      <c r="C382">
        <v>2.4629255875147162</v>
      </c>
      <c r="D382">
        <v>0</v>
      </c>
      <c r="E382" s="109" t="s">
        <v>69</v>
      </c>
      <c r="F382">
        <v>3</v>
      </c>
      <c r="G382">
        <v>1</v>
      </c>
      <c r="H382" s="83">
        <v>44261.905976388887</v>
      </c>
      <c r="I382" s="109" t="s">
        <v>70</v>
      </c>
      <c r="J382" s="109" t="s">
        <v>71</v>
      </c>
      <c r="K382" s="109" t="s">
        <v>72</v>
      </c>
      <c r="L382" s="109" t="s">
        <v>73</v>
      </c>
    </row>
    <row r="383" spans="1:12" x14ac:dyDescent="0.3">
      <c r="A383">
        <v>1680</v>
      </c>
      <c r="B383" s="83">
        <v>43820.958333333336</v>
      </c>
      <c r="C383">
        <v>2.5941616742770348</v>
      </c>
      <c r="D383">
        <v>0</v>
      </c>
      <c r="E383" s="109" t="s">
        <v>69</v>
      </c>
      <c r="F383">
        <v>3</v>
      </c>
      <c r="G383">
        <v>2</v>
      </c>
      <c r="H383" s="83">
        <v>44261.91030614583</v>
      </c>
      <c r="I383" s="109" t="s">
        <v>74</v>
      </c>
      <c r="J383" s="109" t="s">
        <v>75</v>
      </c>
      <c r="K383" s="109" t="s">
        <v>76</v>
      </c>
      <c r="L383" s="109" t="s">
        <v>77</v>
      </c>
    </row>
    <row r="384" spans="1:12" x14ac:dyDescent="0.3">
      <c r="A384">
        <v>1361</v>
      </c>
      <c r="B384" s="83">
        <v>43820.979166666664</v>
      </c>
      <c r="C384">
        <v>2.3071581634534666</v>
      </c>
      <c r="D384">
        <v>0</v>
      </c>
      <c r="E384" s="109" t="s">
        <v>69</v>
      </c>
      <c r="F384">
        <v>3</v>
      </c>
      <c r="G384">
        <v>1</v>
      </c>
      <c r="H384" s="83">
        <v>44261.905976388887</v>
      </c>
      <c r="I384" s="109" t="s">
        <v>70</v>
      </c>
      <c r="J384" s="109" t="s">
        <v>71</v>
      </c>
      <c r="K384" s="109" t="s">
        <v>72</v>
      </c>
      <c r="L384" s="109" t="s">
        <v>73</v>
      </c>
    </row>
    <row r="385" spans="1:12" x14ac:dyDescent="0.3">
      <c r="A385">
        <v>1697</v>
      </c>
      <c r="B385" s="83">
        <v>43820.979166666664</v>
      </c>
      <c r="C385">
        <v>2.4584838032391363</v>
      </c>
      <c r="D385">
        <v>0</v>
      </c>
      <c r="E385" s="109" t="s">
        <v>69</v>
      </c>
      <c r="F385">
        <v>3</v>
      </c>
      <c r="G385">
        <v>2</v>
      </c>
      <c r="H385" s="83">
        <v>44261.91030614583</v>
      </c>
      <c r="I385" s="109" t="s">
        <v>74</v>
      </c>
      <c r="J385" s="109" t="s">
        <v>75</v>
      </c>
      <c r="K385" s="109" t="s">
        <v>76</v>
      </c>
      <c r="L385" s="109" t="s">
        <v>77</v>
      </c>
    </row>
    <row r="386" spans="1:12" x14ac:dyDescent="0.3">
      <c r="A386">
        <v>1360</v>
      </c>
      <c r="B386" s="83">
        <v>43821</v>
      </c>
      <c r="C386">
        <v>2.6204446432887405</v>
      </c>
      <c r="D386">
        <v>0</v>
      </c>
      <c r="E386" s="109" t="s">
        <v>69</v>
      </c>
      <c r="F386">
        <v>3</v>
      </c>
      <c r="G386">
        <v>1</v>
      </c>
      <c r="H386" s="83">
        <v>44261.905976388887</v>
      </c>
      <c r="I386" s="109" t="s">
        <v>70</v>
      </c>
      <c r="J386" s="109" t="s">
        <v>71</v>
      </c>
      <c r="K386" s="109" t="s">
        <v>72</v>
      </c>
      <c r="L386" s="109" t="s">
        <v>73</v>
      </c>
    </row>
    <row r="387" spans="1:12" x14ac:dyDescent="0.3">
      <c r="A387">
        <v>1696</v>
      </c>
      <c r="B387" s="83">
        <v>43821</v>
      </c>
      <c r="C387">
        <v>2.6918739569136361</v>
      </c>
      <c r="D387">
        <v>0</v>
      </c>
      <c r="E387" s="109" t="s">
        <v>69</v>
      </c>
      <c r="F387">
        <v>3</v>
      </c>
      <c r="G387">
        <v>2</v>
      </c>
      <c r="H387" s="83">
        <v>44261.91030614583</v>
      </c>
      <c r="I387" s="109" t="s">
        <v>74</v>
      </c>
      <c r="J387" s="109" t="s">
        <v>75</v>
      </c>
      <c r="K387" s="109" t="s">
        <v>76</v>
      </c>
      <c r="L387" s="109" t="s">
        <v>77</v>
      </c>
    </row>
    <row r="388" spans="1:12" x14ac:dyDescent="0.3">
      <c r="A388">
        <v>1359</v>
      </c>
      <c r="B388" s="83">
        <v>43821.020833333336</v>
      </c>
      <c r="C388">
        <v>2.5663531054654345</v>
      </c>
      <c r="D388">
        <v>0</v>
      </c>
      <c r="E388" s="109" t="s">
        <v>69</v>
      </c>
      <c r="F388">
        <v>3</v>
      </c>
      <c r="G388">
        <v>1</v>
      </c>
      <c r="H388" s="83">
        <v>44261.905976388887</v>
      </c>
      <c r="I388" s="109" t="s">
        <v>70</v>
      </c>
      <c r="J388" s="109" t="s">
        <v>71</v>
      </c>
      <c r="K388" s="109" t="s">
        <v>72</v>
      </c>
      <c r="L388" s="109" t="s">
        <v>73</v>
      </c>
    </row>
    <row r="389" spans="1:12" x14ac:dyDescent="0.3">
      <c r="A389">
        <v>1695</v>
      </c>
      <c r="B389" s="83">
        <v>43821.020833333336</v>
      </c>
      <c r="C389">
        <v>2.6060083435910757</v>
      </c>
      <c r="D389">
        <v>0</v>
      </c>
      <c r="E389" s="109" t="s">
        <v>69</v>
      </c>
      <c r="F389">
        <v>3</v>
      </c>
      <c r="G389">
        <v>2</v>
      </c>
      <c r="H389" s="83">
        <v>44261.91030614583</v>
      </c>
      <c r="I389" s="109" t="s">
        <v>74</v>
      </c>
      <c r="J389" s="109" t="s">
        <v>75</v>
      </c>
      <c r="K389" s="109" t="s">
        <v>76</v>
      </c>
      <c r="L389" s="109" t="s">
        <v>77</v>
      </c>
    </row>
    <row r="390" spans="1:12" x14ac:dyDescent="0.3">
      <c r="A390">
        <v>1358</v>
      </c>
      <c r="B390" s="83">
        <v>43821.041666666664</v>
      </c>
      <c r="C390">
        <v>2.3709303400713395</v>
      </c>
      <c r="D390">
        <v>0</v>
      </c>
      <c r="E390" s="109" t="s">
        <v>69</v>
      </c>
      <c r="F390">
        <v>3</v>
      </c>
      <c r="G390">
        <v>1</v>
      </c>
      <c r="H390" s="83">
        <v>44261.905976388887</v>
      </c>
      <c r="I390" s="109" t="s">
        <v>70</v>
      </c>
      <c r="J390" s="109" t="s">
        <v>71</v>
      </c>
      <c r="K390" s="109" t="s">
        <v>72</v>
      </c>
      <c r="L390" s="109" t="s">
        <v>73</v>
      </c>
    </row>
    <row r="391" spans="1:12" x14ac:dyDescent="0.3">
      <c r="A391">
        <v>1694</v>
      </c>
      <c r="B391" s="83">
        <v>43821.041666666664</v>
      </c>
      <c r="C391">
        <v>2.3743839808164529</v>
      </c>
      <c r="D391">
        <v>0</v>
      </c>
      <c r="E391" s="109" t="s">
        <v>69</v>
      </c>
      <c r="F391">
        <v>3</v>
      </c>
      <c r="G391">
        <v>2</v>
      </c>
      <c r="H391" s="83">
        <v>44261.91030614583</v>
      </c>
      <c r="I391" s="109" t="s">
        <v>74</v>
      </c>
      <c r="J391" s="109" t="s">
        <v>75</v>
      </c>
      <c r="K391" s="109" t="s">
        <v>76</v>
      </c>
      <c r="L391" s="109" t="s">
        <v>77</v>
      </c>
    </row>
    <row r="392" spans="1:12" x14ac:dyDescent="0.3">
      <c r="A392">
        <v>1357</v>
      </c>
      <c r="B392" s="83">
        <v>43821.0625</v>
      </c>
      <c r="C392">
        <v>2.298954072659626</v>
      </c>
      <c r="D392">
        <v>0</v>
      </c>
      <c r="E392" s="109" t="s">
        <v>69</v>
      </c>
      <c r="F392">
        <v>3</v>
      </c>
      <c r="G392">
        <v>1</v>
      </c>
      <c r="H392" s="83">
        <v>44261.905976388887</v>
      </c>
      <c r="I392" s="109" t="s">
        <v>70</v>
      </c>
      <c r="J392" s="109" t="s">
        <v>71</v>
      </c>
      <c r="K392" s="109" t="s">
        <v>72</v>
      </c>
      <c r="L392" s="109" t="s">
        <v>73</v>
      </c>
    </row>
    <row r="393" spans="1:12" x14ac:dyDescent="0.3">
      <c r="A393">
        <v>1693</v>
      </c>
      <c r="B393" s="83">
        <v>43821.0625</v>
      </c>
      <c r="C393">
        <v>2.2923868030227021</v>
      </c>
      <c r="D393">
        <v>0</v>
      </c>
      <c r="E393" s="109" t="s">
        <v>69</v>
      </c>
      <c r="F393">
        <v>3</v>
      </c>
      <c r="G393">
        <v>2</v>
      </c>
      <c r="H393" s="83">
        <v>44261.91030614583</v>
      </c>
      <c r="I393" s="109" t="s">
        <v>74</v>
      </c>
      <c r="J393" s="109" t="s">
        <v>75</v>
      </c>
      <c r="K393" s="109" t="s">
        <v>76</v>
      </c>
      <c r="L393" s="109" t="s">
        <v>77</v>
      </c>
    </row>
    <row r="394" spans="1:12" x14ac:dyDescent="0.3">
      <c r="A394">
        <v>1356</v>
      </c>
      <c r="B394" s="83">
        <v>43821.083333333336</v>
      </c>
      <c r="C394">
        <v>2.233577295815381</v>
      </c>
      <c r="D394">
        <v>0</v>
      </c>
      <c r="E394" s="109" t="s">
        <v>69</v>
      </c>
      <c r="F394">
        <v>3</v>
      </c>
      <c r="G394">
        <v>1</v>
      </c>
      <c r="H394" s="83">
        <v>44261.905976388887</v>
      </c>
      <c r="I394" s="109" t="s">
        <v>70</v>
      </c>
      <c r="J394" s="109" t="s">
        <v>71</v>
      </c>
      <c r="K394" s="109" t="s">
        <v>72</v>
      </c>
      <c r="L394" s="109" t="s">
        <v>73</v>
      </c>
    </row>
    <row r="395" spans="1:12" x14ac:dyDescent="0.3">
      <c r="A395">
        <v>1692</v>
      </c>
      <c r="B395" s="83">
        <v>43821.083333333336</v>
      </c>
      <c r="C395">
        <v>2.2407643482978914</v>
      </c>
      <c r="D395">
        <v>0</v>
      </c>
      <c r="E395" s="109" t="s">
        <v>69</v>
      </c>
      <c r="F395">
        <v>3</v>
      </c>
      <c r="G395">
        <v>2</v>
      </c>
      <c r="H395" s="83">
        <v>44261.91030614583</v>
      </c>
      <c r="I395" s="109" t="s">
        <v>74</v>
      </c>
      <c r="J395" s="109" t="s">
        <v>75</v>
      </c>
      <c r="K395" s="109" t="s">
        <v>76</v>
      </c>
      <c r="L395" s="109" t="s">
        <v>77</v>
      </c>
    </row>
    <row r="396" spans="1:12" x14ac:dyDescent="0.3">
      <c r="A396">
        <v>1355</v>
      </c>
      <c r="B396" s="83">
        <v>43821.104166666664</v>
      </c>
      <c r="C396">
        <v>2.1942646353954394</v>
      </c>
      <c r="D396">
        <v>0</v>
      </c>
      <c r="E396" s="109" t="s">
        <v>69</v>
      </c>
      <c r="F396">
        <v>3</v>
      </c>
      <c r="G396">
        <v>1</v>
      </c>
      <c r="H396" s="83">
        <v>44261.905976388887</v>
      </c>
      <c r="I396" s="109" t="s">
        <v>70</v>
      </c>
      <c r="J396" s="109" t="s">
        <v>71</v>
      </c>
      <c r="K396" s="109" t="s">
        <v>72</v>
      </c>
      <c r="L396" s="109" t="s">
        <v>73</v>
      </c>
    </row>
    <row r="397" spans="1:12" x14ac:dyDescent="0.3">
      <c r="A397">
        <v>1691</v>
      </c>
      <c r="B397" s="83">
        <v>43821.104166666664</v>
      </c>
      <c r="C397">
        <v>2.2003500899172632</v>
      </c>
      <c r="D397">
        <v>0</v>
      </c>
      <c r="E397" s="109" t="s">
        <v>69</v>
      </c>
      <c r="F397">
        <v>3</v>
      </c>
      <c r="G397">
        <v>2</v>
      </c>
      <c r="H397" s="83">
        <v>44261.91030614583</v>
      </c>
      <c r="I397" s="109" t="s">
        <v>74</v>
      </c>
      <c r="J397" s="109" t="s">
        <v>75</v>
      </c>
      <c r="K397" s="109" t="s">
        <v>76</v>
      </c>
      <c r="L397" s="109" t="s">
        <v>77</v>
      </c>
    </row>
    <row r="398" spans="1:12" x14ac:dyDescent="0.3">
      <c r="A398">
        <v>1354</v>
      </c>
      <c r="B398" s="83">
        <v>43821.125</v>
      </c>
      <c r="C398">
        <v>2.0663332168307877</v>
      </c>
      <c r="D398">
        <v>0</v>
      </c>
      <c r="E398" s="109" t="s">
        <v>69</v>
      </c>
      <c r="F398">
        <v>3</v>
      </c>
      <c r="G398">
        <v>1</v>
      </c>
      <c r="H398" s="83">
        <v>44261.905976388887</v>
      </c>
      <c r="I398" s="109" t="s">
        <v>70</v>
      </c>
      <c r="J398" s="109" t="s">
        <v>71</v>
      </c>
      <c r="K398" s="109" t="s">
        <v>72</v>
      </c>
      <c r="L398" s="109" t="s">
        <v>73</v>
      </c>
    </row>
    <row r="399" spans="1:12" x14ac:dyDescent="0.3">
      <c r="A399">
        <v>1690</v>
      </c>
      <c r="B399" s="83">
        <v>43821.125</v>
      </c>
      <c r="C399">
        <v>2.0856241960308846</v>
      </c>
      <c r="D399">
        <v>0</v>
      </c>
      <c r="E399" s="109" t="s">
        <v>69</v>
      </c>
      <c r="F399">
        <v>3</v>
      </c>
      <c r="G399">
        <v>2</v>
      </c>
      <c r="H399" s="83">
        <v>44261.91030614583</v>
      </c>
      <c r="I399" s="109" t="s">
        <v>74</v>
      </c>
      <c r="J399" s="109" t="s">
        <v>75</v>
      </c>
      <c r="K399" s="109" t="s">
        <v>76</v>
      </c>
      <c r="L399" s="109" t="s">
        <v>77</v>
      </c>
    </row>
    <row r="400" spans="1:12" x14ac:dyDescent="0.3">
      <c r="A400">
        <v>1353</v>
      </c>
      <c r="B400" s="83">
        <v>43821.145833333336</v>
      </c>
      <c r="C400">
        <v>2.0268000001654398</v>
      </c>
      <c r="D400">
        <v>0</v>
      </c>
      <c r="E400" s="109" t="s">
        <v>69</v>
      </c>
      <c r="F400">
        <v>3</v>
      </c>
      <c r="G400">
        <v>1</v>
      </c>
      <c r="H400" s="83">
        <v>44261.905976388887</v>
      </c>
      <c r="I400" s="109" t="s">
        <v>70</v>
      </c>
      <c r="J400" s="109" t="s">
        <v>71</v>
      </c>
      <c r="K400" s="109" t="s">
        <v>72</v>
      </c>
      <c r="L400" s="109" t="s">
        <v>73</v>
      </c>
    </row>
    <row r="401" spans="1:12" x14ac:dyDescent="0.3">
      <c r="A401">
        <v>1689</v>
      </c>
      <c r="B401" s="83">
        <v>43821.145833333336</v>
      </c>
      <c r="C401">
        <v>2.0307036613498215</v>
      </c>
      <c r="D401">
        <v>0</v>
      </c>
      <c r="E401" s="109" t="s">
        <v>69</v>
      </c>
      <c r="F401">
        <v>3</v>
      </c>
      <c r="G401">
        <v>2</v>
      </c>
      <c r="H401" s="83">
        <v>44261.91030614583</v>
      </c>
      <c r="I401" s="109" t="s">
        <v>74</v>
      </c>
      <c r="J401" s="109" t="s">
        <v>75</v>
      </c>
      <c r="K401" s="109" t="s">
        <v>76</v>
      </c>
      <c r="L401" s="109" t="s">
        <v>77</v>
      </c>
    </row>
    <row r="402" spans="1:12" x14ac:dyDescent="0.3">
      <c r="A402">
        <v>1352</v>
      </c>
      <c r="B402" s="83">
        <v>43821.166666666664</v>
      </c>
      <c r="C402">
        <v>1.944720428851884</v>
      </c>
      <c r="D402">
        <v>0</v>
      </c>
      <c r="E402" s="109" t="s">
        <v>69</v>
      </c>
      <c r="F402">
        <v>3</v>
      </c>
      <c r="G402">
        <v>1</v>
      </c>
      <c r="H402" s="83">
        <v>44261.905976388887</v>
      </c>
      <c r="I402" s="109" t="s">
        <v>70</v>
      </c>
      <c r="J402" s="109" t="s">
        <v>71</v>
      </c>
      <c r="K402" s="109" t="s">
        <v>72</v>
      </c>
      <c r="L402" s="109" t="s">
        <v>73</v>
      </c>
    </row>
    <row r="403" spans="1:12" x14ac:dyDescent="0.3">
      <c r="A403">
        <v>1688</v>
      </c>
      <c r="B403" s="83">
        <v>43821.166666666664</v>
      </c>
      <c r="C403">
        <v>1.9717815194419563</v>
      </c>
      <c r="D403">
        <v>0</v>
      </c>
      <c r="E403" s="109" t="s">
        <v>69</v>
      </c>
      <c r="F403">
        <v>3</v>
      </c>
      <c r="G403">
        <v>2</v>
      </c>
      <c r="H403" s="83">
        <v>44261.91030614583</v>
      </c>
      <c r="I403" s="109" t="s">
        <v>74</v>
      </c>
      <c r="J403" s="109" t="s">
        <v>75</v>
      </c>
      <c r="K403" s="109" t="s">
        <v>76</v>
      </c>
      <c r="L403" s="109" t="s">
        <v>77</v>
      </c>
    </row>
    <row r="404" spans="1:12" x14ac:dyDescent="0.3">
      <c r="A404">
        <v>1351</v>
      </c>
      <c r="B404" s="83">
        <v>43821.1875</v>
      </c>
      <c r="C404">
        <v>1.9286224900348956</v>
      </c>
      <c r="D404">
        <v>0</v>
      </c>
      <c r="E404" s="109" t="s">
        <v>69</v>
      </c>
      <c r="F404">
        <v>3</v>
      </c>
      <c r="G404">
        <v>1</v>
      </c>
      <c r="H404" s="83">
        <v>44261.905976388887</v>
      </c>
      <c r="I404" s="109" t="s">
        <v>70</v>
      </c>
      <c r="J404" s="109" t="s">
        <v>71</v>
      </c>
      <c r="K404" s="109" t="s">
        <v>72</v>
      </c>
      <c r="L404" s="109" t="s">
        <v>73</v>
      </c>
    </row>
    <row r="405" spans="1:12" x14ac:dyDescent="0.3">
      <c r="A405">
        <v>1687</v>
      </c>
      <c r="B405" s="83">
        <v>43821.1875</v>
      </c>
      <c r="C405">
        <v>1.9622433609784888</v>
      </c>
      <c r="D405">
        <v>0</v>
      </c>
      <c r="E405" s="109" t="s">
        <v>69</v>
      </c>
      <c r="F405">
        <v>3</v>
      </c>
      <c r="G405">
        <v>2</v>
      </c>
      <c r="H405" s="83">
        <v>44261.91030614583</v>
      </c>
      <c r="I405" s="109" t="s">
        <v>74</v>
      </c>
      <c r="J405" s="109" t="s">
        <v>75</v>
      </c>
      <c r="K405" s="109" t="s">
        <v>76</v>
      </c>
      <c r="L405" s="109" t="s">
        <v>77</v>
      </c>
    </row>
    <row r="406" spans="1:12" x14ac:dyDescent="0.3">
      <c r="A406">
        <v>1350</v>
      </c>
      <c r="B406" s="83">
        <v>43821.208333333336</v>
      </c>
      <c r="C406">
        <v>1.9944687705294832</v>
      </c>
      <c r="D406">
        <v>0</v>
      </c>
      <c r="E406" s="109" t="s">
        <v>69</v>
      </c>
      <c r="F406">
        <v>3</v>
      </c>
      <c r="G406">
        <v>1</v>
      </c>
      <c r="H406" s="83">
        <v>44261.905976388887</v>
      </c>
      <c r="I406" s="109" t="s">
        <v>70</v>
      </c>
      <c r="J406" s="109" t="s">
        <v>71</v>
      </c>
      <c r="K406" s="109" t="s">
        <v>72</v>
      </c>
      <c r="L406" s="109" t="s">
        <v>73</v>
      </c>
    </row>
    <row r="407" spans="1:12" x14ac:dyDescent="0.3">
      <c r="A407">
        <v>1686</v>
      </c>
      <c r="B407" s="83">
        <v>43821.208333333336</v>
      </c>
      <c r="C407">
        <v>1.9616756084187745</v>
      </c>
      <c r="D407">
        <v>0</v>
      </c>
      <c r="E407" s="109" t="s">
        <v>69</v>
      </c>
      <c r="F407">
        <v>3</v>
      </c>
      <c r="G407">
        <v>2</v>
      </c>
      <c r="H407" s="83">
        <v>44261.91030614583</v>
      </c>
      <c r="I407" s="109" t="s">
        <v>74</v>
      </c>
      <c r="J407" s="109" t="s">
        <v>75</v>
      </c>
      <c r="K407" s="109" t="s">
        <v>76</v>
      </c>
      <c r="L407" s="109" t="s">
        <v>77</v>
      </c>
    </row>
    <row r="408" spans="1:12" x14ac:dyDescent="0.3">
      <c r="A408">
        <v>1349</v>
      </c>
      <c r="B408" s="83">
        <v>43821.229166666664</v>
      </c>
      <c r="C408">
        <v>2.044250150574539</v>
      </c>
      <c r="D408">
        <v>0</v>
      </c>
      <c r="E408" s="109" t="s">
        <v>69</v>
      </c>
      <c r="F408">
        <v>3</v>
      </c>
      <c r="G408">
        <v>1</v>
      </c>
      <c r="H408" s="83">
        <v>44261.905976388887</v>
      </c>
      <c r="I408" s="109" t="s">
        <v>70</v>
      </c>
      <c r="J408" s="109" t="s">
        <v>71</v>
      </c>
      <c r="K408" s="109" t="s">
        <v>72</v>
      </c>
      <c r="L408" s="109" t="s">
        <v>73</v>
      </c>
    </row>
    <row r="409" spans="1:12" x14ac:dyDescent="0.3">
      <c r="A409">
        <v>1685</v>
      </c>
      <c r="B409" s="83">
        <v>43821.229166666664</v>
      </c>
      <c r="C409">
        <v>2.0205998014377111</v>
      </c>
      <c r="D409">
        <v>0</v>
      </c>
      <c r="E409" s="109" t="s">
        <v>69</v>
      </c>
      <c r="F409">
        <v>3</v>
      </c>
      <c r="G409">
        <v>2</v>
      </c>
      <c r="H409" s="83">
        <v>44261.91030614583</v>
      </c>
      <c r="I409" s="109" t="s">
        <v>74</v>
      </c>
      <c r="J409" s="109" t="s">
        <v>75</v>
      </c>
      <c r="K409" s="109" t="s">
        <v>76</v>
      </c>
      <c r="L409" s="109" t="s">
        <v>77</v>
      </c>
    </row>
    <row r="410" spans="1:12" x14ac:dyDescent="0.3">
      <c r="A410">
        <v>1348</v>
      </c>
      <c r="B410" s="83">
        <v>43821.25</v>
      </c>
      <c r="C410">
        <v>2.1528953020123982</v>
      </c>
      <c r="D410">
        <v>0</v>
      </c>
      <c r="E410" s="109" t="s">
        <v>69</v>
      </c>
      <c r="F410">
        <v>3</v>
      </c>
      <c r="G410">
        <v>1</v>
      </c>
      <c r="H410" s="83">
        <v>44261.905976388887</v>
      </c>
      <c r="I410" s="109" t="s">
        <v>70</v>
      </c>
      <c r="J410" s="109" t="s">
        <v>71</v>
      </c>
      <c r="K410" s="109" t="s">
        <v>72</v>
      </c>
      <c r="L410" s="109" t="s">
        <v>73</v>
      </c>
    </row>
    <row r="411" spans="1:12" x14ac:dyDescent="0.3">
      <c r="A411">
        <v>1684</v>
      </c>
      <c r="B411" s="83">
        <v>43821.25</v>
      </c>
      <c r="C411">
        <v>2.1162616059889721</v>
      </c>
      <c r="D411">
        <v>0</v>
      </c>
      <c r="E411" s="109" t="s">
        <v>69</v>
      </c>
      <c r="F411">
        <v>3</v>
      </c>
      <c r="G411">
        <v>2</v>
      </c>
      <c r="H411" s="83">
        <v>44261.91030614583</v>
      </c>
      <c r="I411" s="109" t="s">
        <v>74</v>
      </c>
      <c r="J411" s="109" t="s">
        <v>75</v>
      </c>
      <c r="K411" s="109" t="s">
        <v>76</v>
      </c>
      <c r="L411" s="109" t="s">
        <v>77</v>
      </c>
    </row>
    <row r="412" spans="1:12" x14ac:dyDescent="0.3">
      <c r="A412">
        <v>1347</v>
      </c>
      <c r="B412" s="83">
        <v>43821.270833333336</v>
      </c>
      <c r="C412">
        <v>2.2936293998346184</v>
      </c>
      <c r="D412">
        <v>0</v>
      </c>
      <c r="E412" s="109" t="s">
        <v>69</v>
      </c>
      <c r="F412">
        <v>3</v>
      </c>
      <c r="G412">
        <v>1</v>
      </c>
      <c r="H412" s="83">
        <v>44261.905976388887</v>
      </c>
      <c r="I412" s="109" t="s">
        <v>70</v>
      </c>
      <c r="J412" s="109" t="s">
        <v>71</v>
      </c>
      <c r="K412" s="109" t="s">
        <v>72</v>
      </c>
      <c r="L412" s="109" t="s">
        <v>73</v>
      </c>
    </row>
    <row r="413" spans="1:12" x14ac:dyDescent="0.3">
      <c r="A413">
        <v>1683</v>
      </c>
      <c r="B413" s="83">
        <v>43821.270833333336</v>
      </c>
      <c r="C413">
        <v>2.2472054311604204</v>
      </c>
      <c r="D413">
        <v>0</v>
      </c>
      <c r="E413" s="109" t="s">
        <v>69</v>
      </c>
      <c r="F413">
        <v>3</v>
      </c>
      <c r="G413">
        <v>2</v>
      </c>
      <c r="H413" s="83">
        <v>44261.91030614583</v>
      </c>
      <c r="I413" s="109" t="s">
        <v>74</v>
      </c>
      <c r="J413" s="109" t="s">
        <v>75</v>
      </c>
      <c r="K413" s="109" t="s">
        <v>76</v>
      </c>
      <c r="L413" s="109" t="s">
        <v>77</v>
      </c>
    </row>
    <row r="414" spans="1:12" x14ac:dyDescent="0.3">
      <c r="A414">
        <v>1346</v>
      </c>
      <c r="B414" s="83">
        <v>43821.291666666664</v>
      </c>
      <c r="C414">
        <v>2.4203802227112137</v>
      </c>
      <c r="D414">
        <v>0</v>
      </c>
      <c r="E414" s="109" t="s">
        <v>69</v>
      </c>
      <c r="F414">
        <v>3</v>
      </c>
      <c r="G414">
        <v>1</v>
      </c>
      <c r="H414" s="83">
        <v>44261.905976388887</v>
      </c>
      <c r="I414" s="109" t="s">
        <v>70</v>
      </c>
      <c r="J414" s="109" t="s">
        <v>71</v>
      </c>
      <c r="K414" s="109" t="s">
        <v>72</v>
      </c>
      <c r="L414" s="109" t="s">
        <v>73</v>
      </c>
    </row>
    <row r="415" spans="1:12" x14ac:dyDescent="0.3">
      <c r="A415">
        <v>1682</v>
      </c>
      <c r="B415" s="83">
        <v>43821.291666666664</v>
      </c>
      <c r="C415">
        <v>2.3308866094972855</v>
      </c>
      <c r="D415">
        <v>0</v>
      </c>
      <c r="E415" s="109" t="s">
        <v>69</v>
      </c>
      <c r="F415">
        <v>3</v>
      </c>
      <c r="G415">
        <v>2</v>
      </c>
      <c r="H415" s="83">
        <v>44261.91030614583</v>
      </c>
      <c r="I415" s="109" t="s">
        <v>74</v>
      </c>
      <c r="J415" s="109" t="s">
        <v>75</v>
      </c>
      <c r="K415" s="109" t="s">
        <v>76</v>
      </c>
      <c r="L415" s="109" t="s">
        <v>77</v>
      </c>
    </row>
    <row r="416" spans="1:12" x14ac:dyDescent="0.3">
      <c r="A416">
        <v>1345</v>
      </c>
      <c r="B416" s="83">
        <v>43821.3125</v>
      </c>
      <c r="C416">
        <v>2.7202444138032047</v>
      </c>
      <c r="D416">
        <v>0</v>
      </c>
      <c r="E416" s="109" t="s">
        <v>69</v>
      </c>
      <c r="F416">
        <v>3</v>
      </c>
      <c r="G416">
        <v>1</v>
      </c>
      <c r="H416" s="83">
        <v>44261.905976388887</v>
      </c>
      <c r="I416" s="109" t="s">
        <v>70</v>
      </c>
      <c r="J416" s="109" t="s">
        <v>71</v>
      </c>
      <c r="K416" s="109" t="s">
        <v>72</v>
      </c>
      <c r="L416" s="109" t="s">
        <v>73</v>
      </c>
    </row>
    <row r="417" spans="1:12" x14ac:dyDescent="0.3">
      <c r="A417">
        <v>1681</v>
      </c>
      <c r="B417" s="83">
        <v>43821.3125</v>
      </c>
      <c r="C417">
        <v>2.5948562067483159</v>
      </c>
      <c r="D417">
        <v>3.7175118923187256E-3</v>
      </c>
      <c r="E417" s="109" t="s">
        <v>69</v>
      </c>
      <c r="F417">
        <v>3</v>
      </c>
      <c r="G417">
        <v>2</v>
      </c>
      <c r="H417" s="83">
        <v>44261.91030614583</v>
      </c>
      <c r="I417" s="109" t="s">
        <v>74</v>
      </c>
      <c r="J417" s="109" t="s">
        <v>75</v>
      </c>
      <c r="K417" s="109" t="s">
        <v>76</v>
      </c>
      <c r="L417" s="109" t="s">
        <v>77</v>
      </c>
    </row>
    <row r="418" spans="1:12" x14ac:dyDescent="0.3">
      <c r="A418">
        <v>1323</v>
      </c>
      <c r="B418" s="83">
        <v>43821.333333333336</v>
      </c>
      <c r="C418">
        <v>3.1550027504386042</v>
      </c>
      <c r="D418">
        <v>0</v>
      </c>
      <c r="E418" s="109" t="s">
        <v>69</v>
      </c>
      <c r="F418">
        <v>3</v>
      </c>
      <c r="G418">
        <v>1</v>
      </c>
      <c r="H418" s="83">
        <v>44261.905976388887</v>
      </c>
      <c r="I418" s="109" t="s">
        <v>70</v>
      </c>
      <c r="J418" s="109" t="s">
        <v>71</v>
      </c>
      <c r="K418" s="109" t="s">
        <v>72</v>
      </c>
      <c r="L418" s="109" t="s">
        <v>73</v>
      </c>
    </row>
    <row r="419" spans="1:12" x14ac:dyDescent="0.3">
      <c r="A419">
        <v>1659</v>
      </c>
      <c r="B419" s="83">
        <v>43821.333333333336</v>
      </c>
      <c r="C419">
        <v>3.1455559108699656</v>
      </c>
      <c r="D419">
        <v>8.3909034729003906E-3</v>
      </c>
      <c r="E419" s="109" t="s">
        <v>69</v>
      </c>
      <c r="F419">
        <v>3</v>
      </c>
      <c r="G419">
        <v>2</v>
      </c>
      <c r="H419" s="83">
        <v>44261.91030614583</v>
      </c>
      <c r="I419" s="109" t="s">
        <v>74</v>
      </c>
      <c r="J419" s="109" t="s">
        <v>75</v>
      </c>
      <c r="K419" s="109" t="s">
        <v>76</v>
      </c>
      <c r="L419" s="109" t="s">
        <v>77</v>
      </c>
    </row>
    <row r="420" spans="1:12" x14ac:dyDescent="0.3">
      <c r="A420">
        <v>1342</v>
      </c>
      <c r="B420" s="83">
        <v>43821.354166666664</v>
      </c>
      <c r="C420">
        <v>3.3866770710872185</v>
      </c>
      <c r="D420">
        <v>1.4992506019761313E-2</v>
      </c>
      <c r="E420" s="109" t="s">
        <v>69</v>
      </c>
      <c r="F420">
        <v>3</v>
      </c>
      <c r="G420">
        <v>1</v>
      </c>
      <c r="H420" s="83">
        <v>44261.905976388887</v>
      </c>
      <c r="I420" s="109" t="s">
        <v>70</v>
      </c>
      <c r="J420" s="109" t="s">
        <v>71</v>
      </c>
      <c r="K420" s="109" t="s">
        <v>72</v>
      </c>
      <c r="L420" s="109" t="s">
        <v>73</v>
      </c>
    </row>
    <row r="421" spans="1:12" x14ac:dyDescent="0.3">
      <c r="A421">
        <v>1678</v>
      </c>
      <c r="B421" s="83">
        <v>43821.354166666664</v>
      </c>
      <c r="C421">
        <v>3.4382697616341642</v>
      </c>
      <c r="D421">
        <v>5.1683813333511353E-2</v>
      </c>
      <c r="E421" s="109" t="s">
        <v>69</v>
      </c>
      <c r="F421">
        <v>3</v>
      </c>
      <c r="G421">
        <v>2</v>
      </c>
      <c r="H421" s="83">
        <v>44261.91030614583</v>
      </c>
      <c r="I421" s="109" t="s">
        <v>74</v>
      </c>
      <c r="J421" s="109" t="s">
        <v>75</v>
      </c>
      <c r="K421" s="109" t="s">
        <v>76</v>
      </c>
      <c r="L421" s="109" t="s">
        <v>77</v>
      </c>
    </row>
    <row r="422" spans="1:12" x14ac:dyDescent="0.3">
      <c r="A422">
        <v>1322</v>
      </c>
      <c r="B422" s="83">
        <v>43821.375</v>
      </c>
      <c r="C422">
        <v>3.7833692577239315</v>
      </c>
      <c r="D422">
        <v>8.1852052868066655E-2</v>
      </c>
      <c r="E422" s="109" t="s">
        <v>69</v>
      </c>
      <c r="F422">
        <v>3</v>
      </c>
      <c r="G422">
        <v>1</v>
      </c>
      <c r="H422" s="83">
        <v>44261.905976388887</v>
      </c>
      <c r="I422" s="109" t="s">
        <v>70</v>
      </c>
      <c r="J422" s="109" t="s">
        <v>71</v>
      </c>
      <c r="K422" s="109" t="s">
        <v>72</v>
      </c>
      <c r="L422" s="109" t="s">
        <v>73</v>
      </c>
    </row>
    <row r="423" spans="1:12" x14ac:dyDescent="0.3">
      <c r="A423">
        <v>1658</v>
      </c>
      <c r="B423" s="83">
        <v>43821.375</v>
      </c>
      <c r="C423">
        <v>3.8889275223418824</v>
      </c>
      <c r="D423">
        <v>0.15635645389556885</v>
      </c>
      <c r="E423" s="109" t="s">
        <v>69</v>
      </c>
      <c r="F423">
        <v>3</v>
      </c>
      <c r="G423">
        <v>2</v>
      </c>
      <c r="H423" s="83">
        <v>44261.91030614583</v>
      </c>
      <c r="I423" s="109" t="s">
        <v>74</v>
      </c>
      <c r="J423" s="109" t="s">
        <v>75</v>
      </c>
      <c r="K423" s="109" t="s">
        <v>76</v>
      </c>
      <c r="L423" s="109" t="s">
        <v>77</v>
      </c>
    </row>
    <row r="424" spans="1:12" x14ac:dyDescent="0.3">
      <c r="A424">
        <v>1300</v>
      </c>
      <c r="B424" s="83">
        <v>43821.395833333336</v>
      </c>
      <c r="C424">
        <v>3.8274697829582927</v>
      </c>
      <c r="D424">
        <v>0.16631038468309911</v>
      </c>
      <c r="E424" s="109" t="s">
        <v>69</v>
      </c>
      <c r="F424">
        <v>3</v>
      </c>
      <c r="G424">
        <v>1</v>
      </c>
      <c r="H424" s="83">
        <v>44261.905976388887</v>
      </c>
      <c r="I424" s="109" t="s">
        <v>70</v>
      </c>
      <c r="J424" s="109" t="s">
        <v>71</v>
      </c>
      <c r="K424" s="109" t="s">
        <v>72</v>
      </c>
      <c r="L424" s="109" t="s">
        <v>73</v>
      </c>
    </row>
    <row r="425" spans="1:12" x14ac:dyDescent="0.3">
      <c r="A425">
        <v>1636</v>
      </c>
      <c r="B425" s="83">
        <v>43821.395833333336</v>
      </c>
      <c r="C425">
        <v>3.9306901659627944</v>
      </c>
      <c r="D425">
        <v>0.23607328534126282</v>
      </c>
      <c r="E425" s="109" t="s">
        <v>69</v>
      </c>
      <c r="F425">
        <v>3</v>
      </c>
      <c r="G425">
        <v>2</v>
      </c>
      <c r="H425" s="83">
        <v>44261.91030614583</v>
      </c>
      <c r="I425" s="109" t="s">
        <v>74</v>
      </c>
      <c r="J425" s="109" t="s">
        <v>75</v>
      </c>
      <c r="K425" s="109" t="s">
        <v>76</v>
      </c>
      <c r="L425" s="109" t="s">
        <v>77</v>
      </c>
    </row>
    <row r="426" spans="1:12" x14ac:dyDescent="0.3">
      <c r="A426">
        <v>1298</v>
      </c>
      <c r="B426" s="83">
        <v>43821.416666666664</v>
      </c>
      <c r="C426">
        <v>3.8895970491068739</v>
      </c>
      <c r="D426">
        <v>0.39730334235095954</v>
      </c>
      <c r="E426" s="109" t="s">
        <v>69</v>
      </c>
      <c r="F426">
        <v>3</v>
      </c>
      <c r="G426">
        <v>1</v>
      </c>
      <c r="H426" s="83">
        <v>44261.905976388887</v>
      </c>
      <c r="I426" s="109" t="s">
        <v>70</v>
      </c>
      <c r="J426" s="109" t="s">
        <v>71</v>
      </c>
      <c r="K426" s="109" t="s">
        <v>72</v>
      </c>
      <c r="L426" s="109" t="s">
        <v>73</v>
      </c>
    </row>
    <row r="427" spans="1:12" x14ac:dyDescent="0.3">
      <c r="A427">
        <v>1634</v>
      </c>
      <c r="B427" s="83">
        <v>43821.416666666664</v>
      </c>
      <c r="C427">
        <v>4.0145363430219465</v>
      </c>
      <c r="D427">
        <v>0.39628159999847412</v>
      </c>
      <c r="E427" s="109" t="s">
        <v>69</v>
      </c>
      <c r="F427">
        <v>3</v>
      </c>
      <c r="G427">
        <v>2</v>
      </c>
      <c r="H427" s="83">
        <v>44261.91030614583</v>
      </c>
      <c r="I427" s="109" t="s">
        <v>74</v>
      </c>
      <c r="J427" s="109" t="s">
        <v>75</v>
      </c>
      <c r="K427" s="109" t="s">
        <v>76</v>
      </c>
      <c r="L427" s="109" t="s">
        <v>77</v>
      </c>
    </row>
    <row r="428" spans="1:12" x14ac:dyDescent="0.3">
      <c r="A428">
        <v>1297</v>
      </c>
      <c r="B428" s="83">
        <v>43821.4375</v>
      </c>
      <c r="C428">
        <v>3.8224733276845564</v>
      </c>
      <c r="D428">
        <v>0.44380914207819572</v>
      </c>
      <c r="E428" s="109" t="s">
        <v>69</v>
      </c>
      <c r="F428">
        <v>3</v>
      </c>
      <c r="G428">
        <v>1</v>
      </c>
      <c r="H428" s="83">
        <v>44261.905976388887</v>
      </c>
      <c r="I428" s="109" t="s">
        <v>70</v>
      </c>
      <c r="J428" s="109" t="s">
        <v>71</v>
      </c>
      <c r="K428" s="109" t="s">
        <v>72</v>
      </c>
      <c r="L428" s="109" t="s">
        <v>73</v>
      </c>
    </row>
    <row r="429" spans="1:12" x14ac:dyDescent="0.3">
      <c r="A429">
        <v>1633</v>
      </c>
      <c r="B429" s="83">
        <v>43821.4375</v>
      </c>
      <c r="C429">
        <v>3.9799832910908068</v>
      </c>
      <c r="D429">
        <v>0.59787720441818237</v>
      </c>
      <c r="E429" s="109" t="s">
        <v>69</v>
      </c>
      <c r="F429">
        <v>3</v>
      </c>
      <c r="G429">
        <v>2</v>
      </c>
      <c r="H429" s="83">
        <v>44261.91030614583</v>
      </c>
      <c r="I429" s="109" t="s">
        <v>74</v>
      </c>
      <c r="J429" s="109" t="s">
        <v>75</v>
      </c>
      <c r="K429" s="109" t="s">
        <v>76</v>
      </c>
      <c r="L429" s="109" t="s">
        <v>77</v>
      </c>
    </row>
    <row r="430" spans="1:12" x14ac:dyDescent="0.3">
      <c r="A430">
        <v>1296</v>
      </c>
      <c r="B430" s="83">
        <v>43821.458333333336</v>
      </c>
      <c r="C430">
        <v>3.7747871384721381</v>
      </c>
      <c r="D430">
        <v>0.80365554977982834</v>
      </c>
      <c r="E430" s="109" t="s">
        <v>69</v>
      </c>
      <c r="F430">
        <v>3</v>
      </c>
      <c r="G430">
        <v>1</v>
      </c>
      <c r="H430" s="83">
        <v>44261.905976388887</v>
      </c>
      <c r="I430" s="109" t="s">
        <v>70</v>
      </c>
      <c r="J430" s="109" t="s">
        <v>71</v>
      </c>
      <c r="K430" s="109" t="s">
        <v>72</v>
      </c>
      <c r="L430" s="109" t="s">
        <v>73</v>
      </c>
    </row>
    <row r="431" spans="1:12" x14ac:dyDescent="0.3">
      <c r="A431">
        <v>1632</v>
      </c>
      <c r="B431" s="83">
        <v>43821.458333333336</v>
      </c>
      <c r="C431">
        <v>3.9498241800624991</v>
      </c>
      <c r="D431">
        <v>0.79479342699050903</v>
      </c>
      <c r="E431" s="109" t="s">
        <v>69</v>
      </c>
      <c r="F431">
        <v>3</v>
      </c>
      <c r="G431">
        <v>2</v>
      </c>
      <c r="H431" s="83">
        <v>44261.91030614583</v>
      </c>
      <c r="I431" s="109" t="s">
        <v>74</v>
      </c>
      <c r="J431" s="109" t="s">
        <v>75</v>
      </c>
      <c r="K431" s="109" t="s">
        <v>76</v>
      </c>
      <c r="L431" s="109" t="s">
        <v>77</v>
      </c>
    </row>
    <row r="432" spans="1:12" x14ac:dyDescent="0.3">
      <c r="A432">
        <v>1295</v>
      </c>
      <c r="B432" s="83">
        <v>43821.479166666664</v>
      </c>
      <c r="C432">
        <v>3.742341056505845</v>
      </c>
      <c r="D432">
        <v>0.80613475151153957</v>
      </c>
      <c r="E432" s="109" t="s">
        <v>69</v>
      </c>
      <c r="F432">
        <v>3</v>
      </c>
      <c r="G432">
        <v>1</v>
      </c>
      <c r="H432" s="83">
        <v>44261.905976388887</v>
      </c>
      <c r="I432" s="109" t="s">
        <v>70</v>
      </c>
      <c r="J432" s="109" t="s">
        <v>71</v>
      </c>
      <c r="K432" s="109" t="s">
        <v>72</v>
      </c>
      <c r="L432" s="109" t="s">
        <v>73</v>
      </c>
    </row>
    <row r="433" spans="1:12" x14ac:dyDescent="0.3">
      <c r="A433">
        <v>1631</v>
      </c>
      <c r="B433" s="83">
        <v>43821.479166666664</v>
      </c>
      <c r="C433">
        <v>3.9226638281550126</v>
      </c>
      <c r="D433">
        <v>0.89196574687957764</v>
      </c>
      <c r="E433" s="109" t="s">
        <v>69</v>
      </c>
      <c r="F433">
        <v>3</v>
      </c>
      <c r="G433">
        <v>2</v>
      </c>
      <c r="H433" s="83">
        <v>44261.91030614583</v>
      </c>
      <c r="I433" s="109" t="s">
        <v>74</v>
      </c>
      <c r="J433" s="109" t="s">
        <v>75</v>
      </c>
      <c r="K433" s="109" t="s">
        <v>76</v>
      </c>
      <c r="L433" s="109" t="s">
        <v>77</v>
      </c>
    </row>
    <row r="434" spans="1:12" x14ac:dyDescent="0.3">
      <c r="A434">
        <v>1294</v>
      </c>
      <c r="B434" s="83">
        <v>43821.5</v>
      </c>
      <c r="C434">
        <v>3.7557369369791949</v>
      </c>
      <c r="D434">
        <v>0.96241135077733697</v>
      </c>
      <c r="E434" s="109" t="s">
        <v>69</v>
      </c>
      <c r="F434">
        <v>3</v>
      </c>
      <c r="G434">
        <v>1</v>
      </c>
      <c r="H434" s="83">
        <v>44261.905976388887</v>
      </c>
      <c r="I434" s="109" t="s">
        <v>70</v>
      </c>
      <c r="J434" s="109" t="s">
        <v>71</v>
      </c>
      <c r="K434" s="109" t="s">
        <v>72</v>
      </c>
      <c r="L434" s="109" t="s">
        <v>73</v>
      </c>
    </row>
    <row r="435" spans="1:12" x14ac:dyDescent="0.3">
      <c r="A435">
        <v>1630</v>
      </c>
      <c r="B435" s="83">
        <v>43821.5</v>
      </c>
      <c r="C435">
        <v>3.8668479469307289</v>
      </c>
      <c r="D435">
        <v>1.0273047685623169</v>
      </c>
      <c r="E435" s="109" t="s">
        <v>69</v>
      </c>
      <c r="F435">
        <v>3</v>
      </c>
      <c r="G435">
        <v>2</v>
      </c>
      <c r="H435" s="83">
        <v>44261.91030614583</v>
      </c>
      <c r="I435" s="109" t="s">
        <v>74</v>
      </c>
      <c r="J435" s="109" t="s">
        <v>75</v>
      </c>
      <c r="K435" s="109" t="s">
        <v>76</v>
      </c>
      <c r="L435" s="109" t="s">
        <v>77</v>
      </c>
    </row>
    <row r="436" spans="1:12" x14ac:dyDescent="0.3">
      <c r="A436">
        <v>1293</v>
      </c>
      <c r="B436" s="83">
        <v>43821.520833333336</v>
      </c>
      <c r="C436">
        <v>3.7145252152503176</v>
      </c>
      <c r="D436">
        <v>0.93765033253992303</v>
      </c>
      <c r="E436" s="109" t="s">
        <v>69</v>
      </c>
      <c r="F436">
        <v>3</v>
      </c>
      <c r="G436">
        <v>1</v>
      </c>
      <c r="H436" s="83">
        <v>44261.905976388887</v>
      </c>
      <c r="I436" s="109" t="s">
        <v>70</v>
      </c>
      <c r="J436" s="109" t="s">
        <v>71</v>
      </c>
      <c r="K436" s="109" t="s">
        <v>72</v>
      </c>
      <c r="L436" s="109" t="s">
        <v>73</v>
      </c>
    </row>
    <row r="437" spans="1:12" x14ac:dyDescent="0.3">
      <c r="A437">
        <v>1629</v>
      </c>
      <c r="B437" s="83">
        <v>43821.520833333336</v>
      </c>
      <c r="C437">
        <v>3.786536690160812</v>
      </c>
      <c r="D437">
        <v>0.93223261833190918</v>
      </c>
      <c r="E437" s="109" t="s">
        <v>69</v>
      </c>
      <c r="F437">
        <v>3</v>
      </c>
      <c r="G437">
        <v>2</v>
      </c>
      <c r="H437" s="83">
        <v>44261.91030614583</v>
      </c>
      <c r="I437" s="109" t="s">
        <v>74</v>
      </c>
      <c r="J437" s="109" t="s">
        <v>75</v>
      </c>
      <c r="K437" s="109" t="s">
        <v>76</v>
      </c>
      <c r="L437" s="109" t="s">
        <v>77</v>
      </c>
    </row>
    <row r="438" spans="1:12" x14ac:dyDescent="0.3">
      <c r="A438">
        <v>1292</v>
      </c>
      <c r="B438" s="83">
        <v>43821.541666666664</v>
      </c>
      <c r="C438">
        <v>3.8152719949484566</v>
      </c>
      <c r="D438">
        <v>0.94589067645544678</v>
      </c>
      <c r="E438" s="109" t="s">
        <v>69</v>
      </c>
      <c r="F438">
        <v>3</v>
      </c>
      <c r="G438">
        <v>1</v>
      </c>
      <c r="H438" s="83">
        <v>44261.905976388887</v>
      </c>
      <c r="I438" s="109" t="s">
        <v>70</v>
      </c>
      <c r="J438" s="109" t="s">
        <v>71</v>
      </c>
      <c r="K438" s="109" t="s">
        <v>72</v>
      </c>
      <c r="L438" s="109" t="s">
        <v>73</v>
      </c>
    </row>
    <row r="439" spans="1:12" x14ac:dyDescent="0.3">
      <c r="A439">
        <v>1628</v>
      </c>
      <c r="B439" s="83">
        <v>43821.541666666664</v>
      </c>
      <c r="C439">
        <v>3.9234629838460608</v>
      </c>
      <c r="D439">
        <v>0.79789876937866211</v>
      </c>
      <c r="E439" s="109" t="s">
        <v>69</v>
      </c>
      <c r="F439">
        <v>3</v>
      </c>
      <c r="G439">
        <v>2</v>
      </c>
      <c r="H439" s="83">
        <v>44261.91030614583</v>
      </c>
      <c r="I439" s="109" t="s">
        <v>74</v>
      </c>
      <c r="J439" s="109" t="s">
        <v>75</v>
      </c>
      <c r="K439" s="109" t="s">
        <v>76</v>
      </c>
      <c r="L439" s="109" t="s">
        <v>77</v>
      </c>
    </row>
    <row r="440" spans="1:12" x14ac:dyDescent="0.3">
      <c r="A440">
        <v>1291</v>
      </c>
      <c r="B440" s="83">
        <v>43821.5625</v>
      </c>
      <c r="C440">
        <v>3.7721903914331767</v>
      </c>
      <c r="D440">
        <v>0.95024498575336724</v>
      </c>
      <c r="E440" s="109" t="s">
        <v>69</v>
      </c>
      <c r="F440">
        <v>3</v>
      </c>
      <c r="G440">
        <v>1</v>
      </c>
      <c r="H440" s="83">
        <v>44261.905976388887</v>
      </c>
      <c r="I440" s="109" t="s">
        <v>70</v>
      </c>
      <c r="J440" s="109" t="s">
        <v>71</v>
      </c>
      <c r="K440" s="109" t="s">
        <v>72</v>
      </c>
      <c r="L440" s="109" t="s">
        <v>73</v>
      </c>
    </row>
    <row r="441" spans="1:12" x14ac:dyDescent="0.3">
      <c r="A441">
        <v>1627</v>
      </c>
      <c r="B441" s="83">
        <v>43821.5625</v>
      </c>
      <c r="C441">
        <v>3.8996685013184966</v>
      </c>
      <c r="D441">
        <v>0.69682729244232178</v>
      </c>
      <c r="E441" s="109" t="s">
        <v>69</v>
      </c>
      <c r="F441">
        <v>3</v>
      </c>
      <c r="G441">
        <v>2</v>
      </c>
      <c r="H441" s="83">
        <v>44261.91030614583</v>
      </c>
      <c r="I441" s="109" t="s">
        <v>74</v>
      </c>
      <c r="J441" s="109" t="s">
        <v>75</v>
      </c>
      <c r="K441" s="109" t="s">
        <v>76</v>
      </c>
      <c r="L441" s="109" t="s">
        <v>77</v>
      </c>
    </row>
    <row r="442" spans="1:12" x14ac:dyDescent="0.3">
      <c r="A442">
        <v>1290</v>
      </c>
      <c r="B442" s="83">
        <v>43821.583333333336</v>
      </c>
      <c r="C442">
        <v>3.6574881488750188</v>
      </c>
      <c r="D442">
        <v>0.52088040292037963</v>
      </c>
      <c r="E442" s="109" t="s">
        <v>69</v>
      </c>
      <c r="F442">
        <v>3</v>
      </c>
      <c r="G442">
        <v>1</v>
      </c>
      <c r="H442" s="83">
        <v>44261.905976388887</v>
      </c>
      <c r="I442" s="109" t="s">
        <v>70</v>
      </c>
      <c r="J442" s="109" t="s">
        <v>71</v>
      </c>
      <c r="K442" s="109" t="s">
        <v>72</v>
      </c>
      <c r="L442" s="109" t="s">
        <v>73</v>
      </c>
    </row>
    <row r="443" spans="1:12" x14ac:dyDescent="0.3">
      <c r="A443">
        <v>1626</v>
      </c>
      <c r="B443" s="83">
        <v>43821.583333333336</v>
      </c>
      <c r="C443">
        <v>3.7847938083562487</v>
      </c>
      <c r="D443">
        <v>0.63092207908630371</v>
      </c>
      <c r="E443" s="109" t="s">
        <v>69</v>
      </c>
      <c r="F443">
        <v>3</v>
      </c>
      <c r="G443">
        <v>2</v>
      </c>
      <c r="H443" s="83">
        <v>44261.91030614583</v>
      </c>
      <c r="I443" s="109" t="s">
        <v>74</v>
      </c>
      <c r="J443" s="109" t="s">
        <v>75</v>
      </c>
      <c r="K443" s="109" t="s">
        <v>76</v>
      </c>
      <c r="L443" s="109" t="s">
        <v>77</v>
      </c>
    </row>
    <row r="444" spans="1:12" x14ac:dyDescent="0.3">
      <c r="A444">
        <v>1289</v>
      </c>
      <c r="B444" s="83">
        <v>43821.604166666664</v>
      </c>
      <c r="C444">
        <v>3.6652062787718247</v>
      </c>
      <c r="D444">
        <v>0.39649869382676017</v>
      </c>
      <c r="E444" s="109" t="s">
        <v>69</v>
      </c>
      <c r="F444">
        <v>3</v>
      </c>
      <c r="G444">
        <v>1</v>
      </c>
      <c r="H444" s="83">
        <v>44261.905976388887</v>
      </c>
      <c r="I444" s="109" t="s">
        <v>70</v>
      </c>
      <c r="J444" s="109" t="s">
        <v>71</v>
      </c>
      <c r="K444" s="109" t="s">
        <v>72</v>
      </c>
      <c r="L444" s="109" t="s">
        <v>73</v>
      </c>
    </row>
    <row r="445" spans="1:12" x14ac:dyDescent="0.3">
      <c r="A445">
        <v>1625</v>
      </c>
      <c r="B445" s="83">
        <v>43821.604166666664</v>
      </c>
      <c r="C445">
        <v>3.7905857491630881</v>
      </c>
      <c r="D445">
        <v>0.40509933233261108</v>
      </c>
      <c r="E445" s="109" t="s">
        <v>69</v>
      </c>
      <c r="F445">
        <v>3</v>
      </c>
      <c r="G445">
        <v>2</v>
      </c>
      <c r="H445" s="83">
        <v>44261.91030614583</v>
      </c>
      <c r="I445" s="109" t="s">
        <v>74</v>
      </c>
      <c r="J445" s="109" t="s">
        <v>75</v>
      </c>
      <c r="K445" s="109" t="s">
        <v>76</v>
      </c>
      <c r="L445" s="109" t="s">
        <v>77</v>
      </c>
    </row>
    <row r="446" spans="1:12" x14ac:dyDescent="0.3">
      <c r="A446">
        <v>1288</v>
      </c>
      <c r="B446" s="83">
        <v>43821.625</v>
      </c>
      <c r="C446">
        <v>3.7685446422303208</v>
      </c>
      <c r="D446">
        <v>0.19139624325381627</v>
      </c>
      <c r="E446" s="109" t="s">
        <v>69</v>
      </c>
      <c r="F446">
        <v>3</v>
      </c>
      <c r="G446">
        <v>1</v>
      </c>
      <c r="H446" s="83">
        <v>44261.905976388887</v>
      </c>
      <c r="I446" s="109" t="s">
        <v>70</v>
      </c>
      <c r="J446" s="109" t="s">
        <v>71</v>
      </c>
      <c r="K446" s="109" t="s">
        <v>72</v>
      </c>
      <c r="L446" s="109" t="s">
        <v>73</v>
      </c>
    </row>
    <row r="447" spans="1:12" x14ac:dyDescent="0.3">
      <c r="A447">
        <v>1624</v>
      </c>
      <c r="B447" s="83">
        <v>43821.625</v>
      </c>
      <c r="C447">
        <v>3.8866280883463413</v>
      </c>
      <c r="D447">
        <v>0.21239227056503296</v>
      </c>
      <c r="E447" s="109" t="s">
        <v>69</v>
      </c>
      <c r="F447">
        <v>3</v>
      </c>
      <c r="G447">
        <v>2</v>
      </c>
      <c r="H447" s="83">
        <v>44261.91030614583</v>
      </c>
      <c r="I447" s="109" t="s">
        <v>74</v>
      </c>
      <c r="J447" s="109" t="s">
        <v>75</v>
      </c>
      <c r="K447" s="109" t="s">
        <v>76</v>
      </c>
      <c r="L447" s="109" t="s">
        <v>77</v>
      </c>
    </row>
    <row r="448" spans="1:12" x14ac:dyDescent="0.3">
      <c r="A448">
        <v>1287</v>
      </c>
      <c r="B448" s="83">
        <v>43821.645833333336</v>
      </c>
      <c r="C448">
        <v>3.8633639370664441</v>
      </c>
      <c r="D448">
        <v>5.6203093005575563E-2</v>
      </c>
      <c r="E448" s="109" t="s">
        <v>69</v>
      </c>
      <c r="F448">
        <v>3</v>
      </c>
      <c r="G448">
        <v>1</v>
      </c>
      <c r="H448" s="83">
        <v>44261.905976388887</v>
      </c>
      <c r="I448" s="109" t="s">
        <v>70</v>
      </c>
      <c r="J448" s="109" t="s">
        <v>71</v>
      </c>
      <c r="K448" s="109" t="s">
        <v>72</v>
      </c>
      <c r="L448" s="109" t="s">
        <v>73</v>
      </c>
    </row>
    <row r="449" spans="1:12" x14ac:dyDescent="0.3">
      <c r="A449">
        <v>1623</v>
      </c>
      <c r="B449" s="83">
        <v>43821.645833333336</v>
      </c>
      <c r="C449">
        <v>3.98170173922813</v>
      </c>
      <c r="D449">
        <v>7.16266930103302E-2</v>
      </c>
      <c r="E449" s="109" t="s">
        <v>69</v>
      </c>
      <c r="F449">
        <v>3</v>
      </c>
      <c r="G449">
        <v>2</v>
      </c>
      <c r="H449" s="83">
        <v>44261.91030614583</v>
      </c>
      <c r="I449" s="109" t="s">
        <v>74</v>
      </c>
      <c r="J449" s="109" t="s">
        <v>75</v>
      </c>
      <c r="K449" s="109" t="s">
        <v>76</v>
      </c>
      <c r="L449" s="109" t="s">
        <v>77</v>
      </c>
    </row>
    <row r="450" spans="1:12" x14ac:dyDescent="0.3">
      <c r="A450">
        <v>1286</v>
      </c>
      <c r="B450" s="83">
        <v>43821.666666666664</v>
      </c>
      <c r="C450">
        <v>4.4897698343449939</v>
      </c>
      <c r="D450">
        <v>0</v>
      </c>
      <c r="E450" s="109" t="s">
        <v>69</v>
      </c>
      <c r="F450">
        <v>3</v>
      </c>
      <c r="G450">
        <v>1</v>
      </c>
      <c r="H450" s="83">
        <v>44261.905976388887</v>
      </c>
      <c r="I450" s="109" t="s">
        <v>70</v>
      </c>
      <c r="J450" s="109" t="s">
        <v>71</v>
      </c>
      <c r="K450" s="109" t="s">
        <v>72</v>
      </c>
      <c r="L450" s="109" t="s">
        <v>73</v>
      </c>
    </row>
    <row r="451" spans="1:12" x14ac:dyDescent="0.3">
      <c r="A451">
        <v>1622</v>
      </c>
      <c r="B451" s="83">
        <v>43821.666666666664</v>
      </c>
      <c r="C451">
        <v>4.4160172720252415</v>
      </c>
      <c r="D451">
        <v>1.0471969842910767E-2</v>
      </c>
      <c r="E451" s="109" t="s">
        <v>69</v>
      </c>
      <c r="F451">
        <v>3</v>
      </c>
      <c r="G451">
        <v>2</v>
      </c>
      <c r="H451" s="83">
        <v>44261.91030614583</v>
      </c>
      <c r="I451" s="109" t="s">
        <v>74</v>
      </c>
      <c r="J451" s="109" t="s">
        <v>75</v>
      </c>
      <c r="K451" s="109" t="s">
        <v>76</v>
      </c>
      <c r="L451" s="109" t="s">
        <v>77</v>
      </c>
    </row>
    <row r="452" spans="1:12" x14ac:dyDescent="0.3">
      <c r="A452">
        <v>1285</v>
      </c>
      <c r="B452" s="83">
        <v>43821.6875</v>
      </c>
      <c r="C452">
        <v>4.9145699907368225</v>
      </c>
      <c r="D452">
        <v>0</v>
      </c>
      <c r="E452" s="109" t="s">
        <v>69</v>
      </c>
      <c r="F452">
        <v>3</v>
      </c>
      <c r="G452">
        <v>1</v>
      </c>
      <c r="H452" s="83">
        <v>44261.905976388887</v>
      </c>
      <c r="I452" s="109" t="s">
        <v>70</v>
      </c>
      <c r="J452" s="109" t="s">
        <v>71</v>
      </c>
      <c r="K452" s="109" t="s">
        <v>72</v>
      </c>
      <c r="L452" s="109" t="s">
        <v>73</v>
      </c>
    </row>
    <row r="453" spans="1:12" x14ac:dyDescent="0.3">
      <c r="A453">
        <v>1621</v>
      </c>
      <c r="B453" s="83">
        <v>43821.6875</v>
      </c>
      <c r="C453">
        <v>4.8322147336002104</v>
      </c>
      <c r="D453">
        <v>0</v>
      </c>
      <c r="E453" s="109" t="s">
        <v>69</v>
      </c>
      <c r="F453">
        <v>3</v>
      </c>
      <c r="G453">
        <v>2</v>
      </c>
      <c r="H453" s="83">
        <v>44261.91030614583</v>
      </c>
      <c r="I453" s="109" t="s">
        <v>74</v>
      </c>
      <c r="J453" s="109" t="s">
        <v>75</v>
      </c>
      <c r="K453" s="109" t="s">
        <v>76</v>
      </c>
      <c r="L453" s="109" t="s">
        <v>77</v>
      </c>
    </row>
    <row r="454" spans="1:12" x14ac:dyDescent="0.3">
      <c r="A454">
        <v>1284</v>
      </c>
      <c r="B454" s="83">
        <v>43821.708333333336</v>
      </c>
      <c r="C454">
        <v>4.9789667202730552</v>
      </c>
      <c r="D454">
        <v>0</v>
      </c>
      <c r="E454" s="109" t="s">
        <v>69</v>
      </c>
      <c r="F454">
        <v>3</v>
      </c>
      <c r="G454">
        <v>1</v>
      </c>
      <c r="H454" s="83">
        <v>44261.905976388887</v>
      </c>
      <c r="I454" s="109" t="s">
        <v>70</v>
      </c>
      <c r="J454" s="109" t="s">
        <v>71</v>
      </c>
      <c r="K454" s="109" t="s">
        <v>72</v>
      </c>
      <c r="L454" s="109" t="s">
        <v>73</v>
      </c>
    </row>
    <row r="455" spans="1:12" x14ac:dyDescent="0.3">
      <c r="A455">
        <v>1620</v>
      </c>
      <c r="B455" s="83">
        <v>43821.708333333336</v>
      </c>
      <c r="C455">
        <v>5.0486134505593991</v>
      </c>
      <c r="D455">
        <v>9.6786022186279297E-4</v>
      </c>
      <c r="E455" s="109" t="s">
        <v>69</v>
      </c>
      <c r="F455">
        <v>3</v>
      </c>
      <c r="G455">
        <v>2</v>
      </c>
      <c r="H455" s="83">
        <v>44261.91030614583</v>
      </c>
      <c r="I455" s="109" t="s">
        <v>74</v>
      </c>
      <c r="J455" s="109" t="s">
        <v>75</v>
      </c>
      <c r="K455" s="109" t="s">
        <v>76</v>
      </c>
      <c r="L455" s="109" t="s">
        <v>77</v>
      </c>
    </row>
    <row r="456" spans="1:12" x14ac:dyDescent="0.3">
      <c r="A456">
        <v>1283</v>
      </c>
      <c r="B456" s="83">
        <v>43821.729166666664</v>
      </c>
      <c r="C456">
        <v>5.0597872853905352</v>
      </c>
      <c r="D456">
        <v>0</v>
      </c>
      <c r="E456" s="109" t="s">
        <v>69</v>
      </c>
      <c r="F456">
        <v>3</v>
      </c>
      <c r="G456">
        <v>1</v>
      </c>
      <c r="H456" s="83">
        <v>44261.905976388887</v>
      </c>
      <c r="I456" s="109" t="s">
        <v>70</v>
      </c>
      <c r="J456" s="109" t="s">
        <v>71</v>
      </c>
      <c r="K456" s="109" t="s">
        <v>72</v>
      </c>
      <c r="L456" s="109" t="s">
        <v>73</v>
      </c>
    </row>
    <row r="457" spans="1:12" x14ac:dyDescent="0.3">
      <c r="A457">
        <v>1619</v>
      </c>
      <c r="B457" s="83">
        <v>43821.729166666664</v>
      </c>
      <c r="C457">
        <v>5.1117410328739048</v>
      </c>
      <c r="D457">
        <v>0</v>
      </c>
      <c r="E457" s="109" t="s">
        <v>69</v>
      </c>
      <c r="F457">
        <v>3</v>
      </c>
      <c r="G457">
        <v>2</v>
      </c>
      <c r="H457" s="83">
        <v>44261.91030614583</v>
      </c>
      <c r="I457" s="109" t="s">
        <v>74</v>
      </c>
      <c r="J457" s="109" t="s">
        <v>75</v>
      </c>
      <c r="K457" s="109" t="s">
        <v>76</v>
      </c>
      <c r="L457" s="109" t="s">
        <v>77</v>
      </c>
    </row>
    <row r="458" spans="1:12" x14ac:dyDescent="0.3">
      <c r="A458">
        <v>1282</v>
      </c>
      <c r="B458" s="83">
        <v>43821.75</v>
      </c>
      <c r="C458">
        <v>4.8235455583400464</v>
      </c>
      <c r="D458">
        <v>0</v>
      </c>
      <c r="E458" s="109" t="s">
        <v>69</v>
      </c>
      <c r="F458">
        <v>3</v>
      </c>
      <c r="G458">
        <v>1</v>
      </c>
      <c r="H458" s="83">
        <v>44261.905976388887</v>
      </c>
      <c r="I458" s="109" t="s">
        <v>70</v>
      </c>
      <c r="J458" s="109" t="s">
        <v>71</v>
      </c>
      <c r="K458" s="109" t="s">
        <v>72</v>
      </c>
      <c r="L458" s="109" t="s">
        <v>73</v>
      </c>
    </row>
    <row r="459" spans="1:12" x14ac:dyDescent="0.3">
      <c r="A459">
        <v>1618</v>
      </c>
      <c r="B459" s="83">
        <v>43821.75</v>
      </c>
      <c r="C459">
        <v>4.8329792572763104</v>
      </c>
      <c r="D459">
        <v>1.0542571544647217E-3</v>
      </c>
      <c r="E459" s="109" t="s">
        <v>69</v>
      </c>
      <c r="F459">
        <v>3</v>
      </c>
      <c r="G459">
        <v>2</v>
      </c>
      <c r="H459" s="83">
        <v>44261.91030614583</v>
      </c>
      <c r="I459" s="109" t="s">
        <v>74</v>
      </c>
      <c r="J459" s="109" t="s">
        <v>75</v>
      </c>
      <c r="K459" s="109" t="s">
        <v>76</v>
      </c>
      <c r="L459" s="109" t="s">
        <v>77</v>
      </c>
    </row>
    <row r="460" spans="1:12" x14ac:dyDescent="0.3">
      <c r="A460">
        <v>1299</v>
      </c>
      <c r="B460" s="83">
        <v>43821.770833333336</v>
      </c>
      <c r="C460">
        <v>4.7465311220130006</v>
      </c>
      <c r="D460">
        <v>0</v>
      </c>
      <c r="E460" s="109" t="s">
        <v>69</v>
      </c>
      <c r="F460">
        <v>3</v>
      </c>
      <c r="G460">
        <v>1</v>
      </c>
      <c r="H460" s="83">
        <v>44261.905976388887</v>
      </c>
      <c r="I460" s="109" t="s">
        <v>70</v>
      </c>
      <c r="J460" s="109" t="s">
        <v>71</v>
      </c>
      <c r="K460" s="109" t="s">
        <v>72</v>
      </c>
      <c r="L460" s="109" t="s">
        <v>73</v>
      </c>
    </row>
    <row r="461" spans="1:12" x14ac:dyDescent="0.3">
      <c r="A461">
        <v>1635</v>
      </c>
      <c r="B461" s="83">
        <v>43821.770833333336</v>
      </c>
      <c r="C461">
        <v>4.7146468163633219</v>
      </c>
      <c r="D461">
        <v>0</v>
      </c>
      <c r="E461" s="109" t="s">
        <v>69</v>
      </c>
      <c r="F461">
        <v>3</v>
      </c>
      <c r="G461">
        <v>2</v>
      </c>
      <c r="H461" s="83">
        <v>44261.91030614583</v>
      </c>
      <c r="I461" s="109" t="s">
        <v>74</v>
      </c>
      <c r="J461" s="109" t="s">
        <v>75</v>
      </c>
      <c r="K461" s="109" t="s">
        <v>76</v>
      </c>
      <c r="L461" s="109" t="s">
        <v>77</v>
      </c>
    </row>
    <row r="462" spans="1:12" x14ac:dyDescent="0.3">
      <c r="A462">
        <v>1301</v>
      </c>
      <c r="B462" s="83">
        <v>43821.791666666664</v>
      </c>
      <c r="C462">
        <v>4.385260342061704</v>
      </c>
      <c r="D462">
        <v>0</v>
      </c>
      <c r="E462" s="109" t="s">
        <v>69</v>
      </c>
      <c r="F462">
        <v>3</v>
      </c>
      <c r="G462">
        <v>1</v>
      </c>
      <c r="H462" s="83">
        <v>44261.905976388887</v>
      </c>
      <c r="I462" s="109" t="s">
        <v>70</v>
      </c>
      <c r="J462" s="109" t="s">
        <v>71</v>
      </c>
      <c r="K462" s="109" t="s">
        <v>72</v>
      </c>
      <c r="L462" s="109" t="s">
        <v>73</v>
      </c>
    </row>
    <row r="463" spans="1:12" x14ac:dyDescent="0.3">
      <c r="A463">
        <v>1637</v>
      </c>
      <c r="B463" s="83">
        <v>43821.791666666664</v>
      </c>
      <c r="C463">
        <v>4.457417721274096</v>
      </c>
      <c r="D463">
        <v>0</v>
      </c>
      <c r="E463" s="109" t="s">
        <v>69</v>
      </c>
      <c r="F463">
        <v>3</v>
      </c>
      <c r="G463">
        <v>2</v>
      </c>
      <c r="H463" s="83">
        <v>44261.91030614583</v>
      </c>
      <c r="I463" s="109" t="s">
        <v>74</v>
      </c>
      <c r="J463" s="109" t="s">
        <v>75</v>
      </c>
      <c r="K463" s="109" t="s">
        <v>76</v>
      </c>
      <c r="L463" s="109" t="s">
        <v>77</v>
      </c>
    </row>
    <row r="464" spans="1:12" x14ac:dyDescent="0.3">
      <c r="A464">
        <v>1320</v>
      </c>
      <c r="B464" s="83">
        <v>43821.8125</v>
      </c>
      <c r="C464">
        <v>4.2333139059130795</v>
      </c>
      <c r="D464">
        <v>0</v>
      </c>
      <c r="E464" s="109" t="s">
        <v>69</v>
      </c>
      <c r="F464">
        <v>3</v>
      </c>
      <c r="G464">
        <v>1</v>
      </c>
      <c r="H464" s="83">
        <v>44261.905976388887</v>
      </c>
      <c r="I464" s="109" t="s">
        <v>70</v>
      </c>
      <c r="J464" s="109" t="s">
        <v>71</v>
      </c>
      <c r="K464" s="109" t="s">
        <v>72</v>
      </c>
      <c r="L464" s="109" t="s">
        <v>73</v>
      </c>
    </row>
    <row r="465" spans="1:12" x14ac:dyDescent="0.3">
      <c r="A465">
        <v>1656</v>
      </c>
      <c r="B465" s="83">
        <v>43821.8125</v>
      </c>
      <c r="C465">
        <v>4.2713077659252878</v>
      </c>
      <c r="D465">
        <v>0</v>
      </c>
      <c r="E465" s="109" t="s">
        <v>69</v>
      </c>
      <c r="F465">
        <v>3</v>
      </c>
      <c r="G465">
        <v>2</v>
      </c>
      <c r="H465" s="83">
        <v>44261.91030614583</v>
      </c>
      <c r="I465" s="109" t="s">
        <v>74</v>
      </c>
      <c r="J465" s="109" t="s">
        <v>75</v>
      </c>
      <c r="K465" s="109" t="s">
        <v>76</v>
      </c>
      <c r="L465" s="109" t="s">
        <v>77</v>
      </c>
    </row>
    <row r="466" spans="1:12" x14ac:dyDescent="0.3">
      <c r="A466">
        <v>1302</v>
      </c>
      <c r="B466" s="83">
        <v>43821.833333333336</v>
      </c>
      <c r="C466">
        <v>3.9421188559929181</v>
      </c>
      <c r="D466">
        <v>0</v>
      </c>
      <c r="E466" s="109" t="s">
        <v>69</v>
      </c>
      <c r="F466">
        <v>3</v>
      </c>
      <c r="G466">
        <v>1</v>
      </c>
      <c r="H466" s="83">
        <v>44261.905976388887</v>
      </c>
      <c r="I466" s="109" t="s">
        <v>70</v>
      </c>
      <c r="J466" s="109" t="s">
        <v>71</v>
      </c>
      <c r="K466" s="109" t="s">
        <v>72</v>
      </c>
      <c r="L466" s="109" t="s">
        <v>73</v>
      </c>
    </row>
    <row r="467" spans="1:12" x14ac:dyDescent="0.3">
      <c r="A467">
        <v>1638</v>
      </c>
      <c r="B467" s="83">
        <v>43821.833333333336</v>
      </c>
      <c r="C467">
        <v>4.0186266693511108</v>
      </c>
      <c r="D467">
        <v>1.099705696105957E-4</v>
      </c>
      <c r="E467" s="109" t="s">
        <v>69</v>
      </c>
      <c r="F467">
        <v>3</v>
      </c>
      <c r="G467">
        <v>2</v>
      </c>
      <c r="H467" s="83">
        <v>44261.91030614583</v>
      </c>
      <c r="I467" s="109" t="s">
        <v>74</v>
      </c>
      <c r="J467" s="109" t="s">
        <v>75</v>
      </c>
      <c r="K467" s="109" t="s">
        <v>76</v>
      </c>
      <c r="L467" s="109" t="s">
        <v>77</v>
      </c>
    </row>
    <row r="468" spans="1:12" x14ac:dyDescent="0.3">
      <c r="A468">
        <v>1319</v>
      </c>
      <c r="B468" s="83">
        <v>43821.854166666664</v>
      </c>
      <c r="C468">
        <v>3.7707099468064884</v>
      </c>
      <c r="D468">
        <v>0</v>
      </c>
      <c r="E468" s="109" t="s">
        <v>69</v>
      </c>
      <c r="F468">
        <v>3</v>
      </c>
      <c r="G468">
        <v>1</v>
      </c>
      <c r="H468" s="83">
        <v>44261.905976388887</v>
      </c>
      <c r="I468" s="109" t="s">
        <v>70</v>
      </c>
      <c r="J468" s="109" t="s">
        <v>71</v>
      </c>
      <c r="K468" s="109" t="s">
        <v>72</v>
      </c>
      <c r="L468" s="109" t="s">
        <v>73</v>
      </c>
    </row>
    <row r="469" spans="1:12" x14ac:dyDescent="0.3">
      <c r="A469">
        <v>1655</v>
      </c>
      <c r="B469" s="83">
        <v>43821.854166666664</v>
      </c>
      <c r="C469">
        <v>3.8637419242577429</v>
      </c>
      <c r="D469">
        <v>0</v>
      </c>
      <c r="E469" s="109" t="s">
        <v>69</v>
      </c>
      <c r="F469">
        <v>3</v>
      </c>
      <c r="G469">
        <v>2</v>
      </c>
      <c r="H469" s="83">
        <v>44261.91030614583</v>
      </c>
      <c r="I469" s="109" t="s">
        <v>74</v>
      </c>
      <c r="J469" s="109" t="s">
        <v>75</v>
      </c>
      <c r="K469" s="109" t="s">
        <v>76</v>
      </c>
      <c r="L469" s="109" t="s">
        <v>77</v>
      </c>
    </row>
    <row r="470" spans="1:12" x14ac:dyDescent="0.3">
      <c r="A470">
        <v>1318</v>
      </c>
      <c r="B470" s="83">
        <v>43821.875</v>
      </c>
      <c r="C470">
        <v>3.535403256742057</v>
      </c>
      <c r="D470">
        <v>0</v>
      </c>
      <c r="E470" s="109" t="s">
        <v>69</v>
      </c>
      <c r="F470">
        <v>3</v>
      </c>
      <c r="G470">
        <v>1</v>
      </c>
      <c r="H470" s="83">
        <v>44261.905976388887</v>
      </c>
      <c r="I470" s="109" t="s">
        <v>70</v>
      </c>
      <c r="J470" s="109" t="s">
        <v>71</v>
      </c>
      <c r="K470" s="109" t="s">
        <v>72</v>
      </c>
      <c r="L470" s="109" t="s">
        <v>73</v>
      </c>
    </row>
    <row r="471" spans="1:12" x14ac:dyDescent="0.3">
      <c r="A471">
        <v>1654</v>
      </c>
      <c r="B471" s="83">
        <v>43821.875</v>
      </c>
      <c r="C471">
        <v>3.6111620981893311</v>
      </c>
      <c r="D471">
        <v>1.6033649444580078E-5</v>
      </c>
      <c r="E471" s="109" t="s">
        <v>69</v>
      </c>
      <c r="F471">
        <v>3</v>
      </c>
      <c r="G471">
        <v>2</v>
      </c>
      <c r="H471" s="83">
        <v>44261.91030614583</v>
      </c>
      <c r="I471" s="109" t="s">
        <v>74</v>
      </c>
      <c r="J471" s="109" t="s">
        <v>75</v>
      </c>
      <c r="K471" s="109" t="s">
        <v>76</v>
      </c>
      <c r="L471" s="109" t="s">
        <v>77</v>
      </c>
    </row>
    <row r="472" spans="1:12" x14ac:dyDescent="0.3">
      <c r="A472">
        <v>1317</v>
      </c>
      <c r="B472" s="83">
        <v>43821.895833333336</v>
      </c>
      <c r="C472">
        <v>3.2408682731184637</v>
      </c>
      <c r="D472">
        <v>0</v>
      </c>
      <c r="E472" s="109" t="s">
        <v>69</v>
      </c>
      <c r="F472">
        <v>3</v>
      </c>
      <c r="G472">
        <v>1</v>
      </c>
      <c r="H472" s="83">
        <v>44261.905976388887</v>
      </c>
      <c r="I472" s="109" t="s">
        <v>70</v>
      </c>
      <c r="J472" s="109" t="s">
        <v>71</v>
      </c>
      <c r="K472" s="109" t="s">
        <v>72</v>
      </c>
      <c r="L472" s="109" t="s">
        <v>73</v>
      </c>
    </row>
    <row r="473" spans="1:12" x14ac:dyDescent="0.3">
      <c r="A473">
        <v>1653</v>
      </c>
      <c r="B473" s="83">
        <v>43821.895833333336</v>
      </c>
      <c r="C473">
        <v>3.364560031937688</v>
      </c>
      <c r="D473">
        <v>1.71661376953125E-5</v>
      </c>
      <c r="E473" s="109" t="s">
        <v>69</v>
      </c>
      <c r="F473">
        <v>3</v>
      </c>
      <c r="G473">
        <v>2</v>
      </c>
      <c r="H473" s="83">
        <v>44261.91030614583</v>
      </c>
      <c r="I473" s="109" t="s">
        <v>74</v>
      </c>
      <c r="J473" s="109" t="s">
        <v>75</v>
      </c>
      <c r="K473" s="109" t="s">
        <v>76</v>
      </c>
      <c r="L473" s="109" t="s">
        <v>77</v>
      </c>
    </row>
    <row r="474" spans="1:12" x14ac:dyDescent="0.3">
      <c r="A474">
        <v>1316</v>
      </c>
      <c r="B474" s="83">
        <v>43821.916666666664</v>
      </c>
      <c r="C474">
        <v>3.0007391920022917</v>
      </c>
      <c r="D474">
        <v>0</v>
      </c>
      <c r="E474" s="109" t="s">
        <v>69</v>
      </c>
      <c r="F474">
        <v>3</v>
      </c>
      <c r="G474">
        <v>1</v>
      </c>
      <c r="H474" s="83">
        <v>44261.905976388887</v>
      </c>
      <c r="I474" s="109" t="s">
        <v>70</v>
      </c>
      <c r="J474" s="109" t="s">
        <v>71</v>
      </c>
      <c r="K474" s="109" t="s">
        <v>72</v>
      </c>
      <c r="L474" s="109" t="s">
        <v>73</v>
      </c>
    </row>
    <row r="475" spans="1:12" x14ac:dyDescent="0.3">
      <c r="A475">
        <v>1652</v>
      </c>
      <c r="B475" s="83">
        <v>43821.916666666664</v>
      </c>
      <c r="C475">
        <v>3.1271770286381222</v>
      </c>
      <c r="D475">
        <v>9.9420547485351563E-5</v>
      </c>
      <c r="E475" s="109" t="s">
        <v>69</v>
      </c>
      <c r="F475">
        <v>3</v>
      </c>
      <c r="G475">
        <v>2</v>
      </c>
      <c r="H475" s="83">
        <v>44261.91030614583</v>
      </c>
      <c r="I475" s="109" t="s">
        <v>74</v>
      </c>
      <c r="J475" s="109" t="s">
        <v>75</v>
      </c>
      <c r="K475" s="109" t="s">
        <v>76</v>
      </c>
      <c r="L475" s="109" t="s">
        <v>77</v>
      </c>
    </row>
    <row r="476" spans="1:12" x14ac:dyDescent="0.3">
      <c r="A476">
        <v>1315</v>
      </c>
      <c r="B476" s="83">
        <v>43821.9375</v>
      </c>
      <c r="C476">
        <v>2.6643185269381897</v>
      </c>
      <c r="D476">
        <v>0</v>
      </c>
      <c r="E476" s="109" t="s">
        <v>69</v>
      </c>
      <c r="F476">
        <v>3</v>
      </c>
      <c r="G476">
        <v>1</v>
      </c>
      <c r="H476" s="83">
        <v>44261.905976388887</v>
      </c>
      <c r="I476" s="109" t="s">
        <v>70</v>
      </c>
      <c r="J476" s="109" t="s">
        <v>71</v>
      </c>
      <c r="K476" s="109" t="s">
        <v>72</v>
      </c>
      <c r="L476" s="109" t="s">
        <v>73</v>
      </c>
    </row>
    <row r="477" spans="1:12" x14ac:dyDescent="0.3">
      <c r="A477">
        <v>1651</v>
      </c>
      <c r="B477" s="83">
        <v>43821.9375</v>
      </c>
      <c r="C477">
        <v>2.808745497956235</v>
      </c>
      <c r="D477">
        <v>0</v>
      </c>
      <c r="E477" s="109" t="s">
        <v>69</v>
      </c>
      <c r="F477">
        <v>3</v>
      </c>
      <c r="G477">
        <v>2</v>
      </c>
      <c r="H477" s="83">
        <v>44261.91030614583</v>
      </c>
      <c r="I477" s="109" t="s">
        <v>74</v>
      </c>
      <c r="J477" s="109" t="s">
        <v>75</v>
      </c>
      <c r="K477" s="109" t="s">
        <v>76</v>
      </c>
      <c r="L477" s="109" t="s">
        <v>77</v>
      </c>
    </row>
    <row r="478" spans="1:12" x14ac:dyDescent="0.3">
      <c r="A478">
        <v>1314</v>
      </c>
      <c r="B478" s="83">
        <v>43821.958333333336</v>
      </c>
      <c r="C478">
        <v>2.4562888398048139</v>
      </c>
      <c r="D478">
        <v>0</v>
      </c>
      <c r="E478" s="109" t="s">
        <v>69</v>
      </c>
      <c r="F478">
        <v>3</v>
      </c>
      <c r="G478">
        <v>1</v>
      </c>
      <c r="H478" s="83">
        <v>44261.905976388887</v>
      </c>
      <c r="I478" s="109" t="s">
        <v>70</v>
      </c>
      <c r="J478" s="109" t="s">
        <v>71</v>
      </c>
      <c r="K478" s="109" t="s">
        <v>72</v>
      </c>
      <c r="L478" s="109" t="s">
        <v>73</v>
      </c>
    </row>
    <row r="479" spans="1:12" x14ac:dyDescent="0.3">
      <c r="A479">
        <v>1650</v>
      </c>
      <c r="B479" s="83">
        <v>43821.958333333336</v>
      </c>
      <c r="C479">
        <v>2.5265589427610977</v>
      </c>
      <c r="D479">
        <v>2.810359001159668E-5</v>
      </c>
      <c r="E479" s="109" t="s">
        <v>69</v>
      </c>
      <c r="F479">
        <v>3</v>
      </c>
      <c r="G479">
        <v>2</v>
      </c>
      <c r="H479" s="83">
        <v>44261.91030614583</v>
      </c>
      <c r="I479" s="109" t="s">
        <v>74</v>
      </c>
      <c r="J479" s="109" t="s">
        <v>75</v>
      </c>
      <c r="K479" s="109" t="s">
        <v>76</v>
      </c>
      <c r="L479" s="109" t="s">
        <v>77</v>
      </c>
    </row>
    <row r="480" spans="1:12" x14ac:dyDescent="0.3">
      <c r="A480">
        <v>1313</v>
      </c>
      <c r="B480" s="83">
        <v>43821.979166666664</v>
      </c>
      <c r="C480">
        <v>2.274478248691354</v>
      </c>
      <c r="D480">
        <v>0</v>
      </c>
      <c r="E480" s="109" t="s">
        <v>69</v>
      </c>
      <c r="F480">
        <v>3</v>
      </c>
      <c r="G480">
        <v>1</v>
      </c>
      <c r="H480" s="83">
        <v>44261.905976388887</v>
      </c>
      <c r="I480" s="109" t="s">
        <v>70</v>
      </c>
      <c r="J480" s="109" t="s">
        <v>71</v>
      </c>
      <c r="K480" s="109" t="s">
        <v>72</v>
      </c>
      <c r="L480" s="109" t="s">
        <v>73</v>
      </c>
    </row>
    <row r="481" spans="1:12" x14ac:dyDescent="0.3">
      <c r="A481">
        <v>1649</v>
      </c>
      <c r="B481" s="83">
        <v>43821.979166666664</v>
      </c>
      <c r="C481">
        <v>2.3915154288476144</v>
      </c>
      <c r="D481">
        <v>6.6161155700683594E-6</v>
      </c>
      <c r="E481" s="109" t="s">
        <v>69</v>
      </c>
      <c r="F481">
        <v>3</v>
      </c>
      <c r="G481">
        <v>2</v>
      </c>
      <c r="H481" s="83">
        <v>44261.91030614583</v>
      </c>
      <c r="I481" s="109" t="s">
        <v>74</v>
      </c>
      <c r="J481" s="109" t="s">
        <v>75</v>
      </c>
      <c r="K481" s="109" t="s">
        <v>76</v>
      </c>
      <c r="L481" s="109" t="s">
        <v>77</v>
      </c>
    </row>
    <row r="482" spans="1:12" x14ac:dyDescent="0.3">
      <c r="A482">
        <v>1312</v>
      </c>
      <c r="B482" s="83">
        <v>43822</v>
      </c>
      <c r="C482">
        <v>2.55432856213032</v>
      </c>
      <c r="D482">
        <v>0</v>
      </c>
      <c r="E482" s="109" t="s">
        <v>69</v>
      </c>
      <c r="F482">
        <v>3</v>
      </c>
      <c r="G482">
        <v>1</v>
      </c>
      <c r="H482" s="83">
        <v>44261.905976388887</v>
      </c>
      <c r="I482" s="109" t="s">
        <v>70</v>
      </c>
      <c r="J482" s="109" t="s">
        <v>71</v>
      </c>
      <c r="K482" s="109" t="s">
        <v>72</v>
      </c>
      <c r="L482" s="109" t="s">
        <v>73</v>
      </c>
    </row>
    <row r="483" spans="1:12" x14ac:dyDescent="0.3">
      <c r="A483">
        <v>1648</v>
      </c>
      <c r="B483" s="83">
        <v>43822</v>
      </c>
      <c r="C483">
        <v>2.5945919856768063</v>
      </c>
      <c r="D483">
        <v>0</v>
      </c>
      <c r="E483" s="109" t="s">
        <v>69</v>
      </c>
      <c r="F483">
        <v>3</v>
      </c>
      <c r="G483">
        <v>2</v>
      </c>
      <c r="H483" s="83">
        <v>44261.91030614583</v>
      </c>
      <c r="I483" s="109" t="s">
        <v>74</v>
      </c>
      <c r="J483" s="109" t="s">
        <v>75</v>
      </c>
      <c r="K483" s="109" t="s">
        <v>76</v>
      </c>
      <c r="L483" s="109" t="s">
        <v>77</v>
      </c>
    </row>
    <row r="484" spans="1:12" x14ac:dyDescent="0.3">
      <c r="A484">
        <v>1311</v>
      </c>
      <c r="B484" s="83">
        <v>43822.020833333336</v>
      </c>
      <c r="C484">
        <v>2.4982273959692991</v>
      </c>
      <c r="D484">
        <v>0</v>
      </c>
      <c r="E484" s="109" t="s">
        <v>69</v>
      </c>
      <c r="F484">
        <v>3</v>
      </c>
      <c r="G484">
        <v>1</v>
      </c>
      <c r="H484" s="83">
        <v>44261.905976388887</v>
      </c>
      <c r="I484" s="109" t="s">
        <v>70</v>
      </c>
      <c r="J484" s="109" t="s">
        <v>71</v>
      </c>
      <c r="K484" s="109" t="s">
        <v>72</v>
      </c>
      <c r="L484" s="109" t="s">
        <v>73</v>
      </c>
    </row>
    <row r="485" spans="1:12" x14ac:dyDescent="0.3">
      <c r="A485">
        <v>1647</v>
      </c>
      <c r="B485" s="83">
        <v>43822.020833333336</v>
      </c>
      <c r="C485">
        <v>2.515364413384066</v>
      </c>
      <c r="D485">
        <v>0</v>
      </c>
      <c r="E485" s="109" t="s">
        <v>69</v>
      </c>
      <c r="F485">
        <v>3</v>
      </c>
      <c r="G485">
        <v>2</v>
      </c>
      <c r="H485" s="83">
        <v>44261.91030614583</v>
      </c>
      <c r="I485" s="109" t="s">
        <v>74</v>
      </c>
      <c r="J485" s="109" t="s">
        <v>75</v>
      </c>
      <c r="K485" s="109" t="s">
        <v>76</v>
      </c>
      <c r="L485" s="109" t="s">
        <v>77</v>
      </c>
    </row>
    <row r="486" spans="1:12" x14ac:dyDescent="0.3">
      <c r="A486">
        <v>1310</v>
      </c>
      <c r="B486" s="83">
        <v>43822.041666666664</v>
      </c>
      <c r="C486">
        <v>2.3156933799061803</v>
      </c>
      <c r="D486">
        <v>0</v>
      </c>
      <c r="E486" s="109" t="s">
        <v>69</v>
      </c>
      <c r="F486">
        <v>3</v>
      </c>
      <c r="G486">
        <v>1</v>
      </c>
      <c r="H486" s="83">
        <v>44261.905976388887</v>
      </c>
      <c r="I486" s="109" t="s">
        <v>70</v>
      </c>
      <c r="J486" s="109" t="s">
        <v>71</v>
      </c>
      <c r="K486" s="109" t="s">
        <v>72</v>
      </c>
      <c r="L486" s="109" t="s">
        <v>73</v>
      </c>
    </row>
    <row r="487" spans="1:12" x14ac:dyDescent="0.3">
      <c r="A487">
        <v>1646</v>
      </c>
      <c r="B487" s="83">
        <v>43822.041666666664</v>
      </c>
      <c r="C487">
        <v>2.2824800778740468</v>
      </c>
      <c r="D487">
        <v>0</v>
      </c>
      <c r="E487" s="109" t="s">
        <v>69</v>
      </c>
      <c r="F487">
        <v>3</v>
      </c>
      <c r="G487">
        <v>2</v>
      </c>
      <c r="H487" s="83">
        <v>44261.91030614583</v>
      </c>
      <c r="I487" s="109" t="s">
        <v>74</v>
      </c>
      <c r="J487" s="109" t="s">
        <v>75</v>
      </c>
      <c r="K487" s="109" t="s">
        <v>76</v>
      </c>
      <c r="L487" s="109" t="s">
        <v>77</v>
      </c>
    </row>
    <row r="488" spans="1:12" x14ac:dyDescent="0.3">
      <c r="A488">
        <v>1309</v>
      </c>
      <c r="B488" s="83">
        <v>43822.0625</v>
      </c>
      <c r="C488">
        <v>2.2408386011192407</v>
      </c>
      <c r="D488">
        <v>0</v>
      </c>
      <c r="E488" s="109" t="s">
        <v>69</v>
      </c>
      <c r="F488">
        <v>3</v>
      </c>
      <c r="G488">
        <v>1</v>
      </c>
      <c r="H488" s="83">
        <v>44261.905976388887</v>
      </c>
      <c r="I488" s="109" t="s">
        <v>70</v>
      </c>
      <c r="J488" s="109" t="s">
        <v>71</v>
      </c>
      <c r="K488" s="109" t="s">
        <v>72</v>
      </c>
      <c r="L488" s="109" t="s">
        <v>73</v>
      </c>
    </row>
    <row r="489" spans="1:12" x14ac:dyDescent="0.3">
      <c r="A489">
        <v>1645</v>
      </c>
      <c r="B489" s="83">
        <v>43822.0625</v>
      </c>
      <c r="C489">
        <v>2.2114714971536764</v>
      </c>
      <c r="D489">
        <v>0</v>
      </c>
      <c r="E489" s="109" t="s">
        <v>69</v>
      </c>
      <c r="F489">
        <v>3</v>
      </c>
      <c r="G489">
        <v>2</v>
      </c>
      <c r="H489" s="83">
        <v>44261.91030614583</v>
      </c>
      <c r="I489" s="109" t="s">
        <v>74</v>
      </c>
      <c r="J489" s="109" t="s">
        <v>75</v>
      </c>
      <c r="K489" s="109" t="s">
        <v>76</v>
      </c>
      <c r="L489" s="109" t="s">
        <v>77</v>
      </c>
    </row>
    <row r="490" spans="1:12" x14ac:dyDescent="0.3">
      <c r="A490">
        <v>1308</v>
      </c>
      <c r="B490" s="83">
        <v>43822.083333333336</v>
      </c>
      <c r="C490">
        <v>2.1944711528441756</v>
      </c>
      <c r="D490">
        <v>0</v>
      </c>
      <c r="E490" s="109" t="s">
        <v>69</v>
      </c>
      <c r="F490">
        <v>3</v>
      </c>
      <c r="G490">
        <v>1</v>
      </c>
      <c r="H490" s="83">
        <v>44261.905976388887</v>
      </c>
      <c r="I490" s="109" t="s">
        <v>70</v>
      </c>
      <c r="J490" s="109" t="s">
        <v>71</v>
      </c>
      <c r="K490" s="109" t="s">
        <v>72</v>
      </c>
      <c r="L490" s="109" t="s">
        <v>73</v>
      </c>
    </row>
    <row r="491" spans="1:12" x14ac:dyDescent="0.3">
      <c r="A491">
        <v>1644</v>
      </c>
      <c r="B491" s="83">
        <v>43822.083333333336</v>
      </c>
      <c r="C491">
        <v>2.1514503325765424</v>
      </c>
      <c r="D491">
        <v>0</v>
      </c>
      <c r="E491" s="109" t="s">
        <v>69</v>
      </c>
      <c r="F491">
        <v>3</v>
      </c>
      <c r="G491">
        <v>2</v>
      </c>
      <c r="H491" s="83">
        <v>44261.91030614583</v>
      </c>
      <c r="I491" s="109" t="s">
        <v>74</v>
      </c>
      <c r="J491" s="109" t="s">
        <v>75</v>
      </c>
      <c r="K491" s="109" t="s">
        <v>76</v>
      </c>
      <c r="L491" s="109" t="s">
        <v>77</v>
      </c>
    </row>
    <row r="492" spans="1:12" x14ac:dyDescent="0.3">
      <c r="A492">
        <v>1307</v>
      </c>
      <c r="B492" s="83">
        <v>43822.104166666664</v>
      </c>
      <c r="C492">
        <v>2.147727149311089</v>
      </c>
      <c r="D492">
        <v>0</v>
      </c>
      <c r="E492" s="109" t="s">
        <v>69</v>
      </c>
      <c r="F492">
        <v>3</v>
      </c>
      <c r="G492">
        <v>1</v>
      </c>
      <c r="H492" s="83">
        <v>44261.905976388887</v>
      </c>
      <c r="I492" s="109" t="s">
        <v>70</v>
      </c>
      <c r="J492" s="109" t="s">
        <v>71</v>
      </c>
      <c r="K492" s="109" t="s">
        <v>72</v>
      </c>
      <c r="L492" s="109" t="s">
        <v>73</v>
      </c>
    </row>
    <row r="493" spans="1:12" x14ac:dyDescent="0.3">
      <c r="A493">
        <v>1643</v>
      </c>
      <c r="B493" s="83">
        <v>43822.104166666664</v>
      </c>
      <c r="C493">
        <v>2.1014842928954889</v>
      </c>
      <c r="D493">
        <v>0</v>
      </c>
      <c r="E493" s="109" t="s">
        <v>69</v>
      </c>
      <c r="F493">
        <v>3</v>
      </c>
      <c r="G493">
        <v>2</v>
      </c>
      <c r="H493" s="83">
        <v>44261.91030614583</v>
      </c>
      <c r="I493" s="109" t="s">
        <v>74</v>
      </c>
      <c r="J493" s="109" t="s">
        <v>75</v>
      </c>
      <c r="K493" s="109" t="s">
        <v>76</v>
      </c>
      <c r="L493" s="109" t="s">
        <v>77</v>
      </c>
    </row>
    <row r="494" spans="1:12" x14ac:dyDescent="0.3">
      <c r="A494">
        <v>1306</v>
      </c>
      <c r="B494" s="83">
        <v>43822.125</v>
      </c>
      <c r="C494">
        <v>2.0384335281524968</v>
      </c>
      <c r="D494">
        <v>0</v>
      </c>
      <c r="E494" s="109" t="s">
        <v>69</v>
      </c>
      <c r="F494">
        <v>3</v>
      </c>
      <c r="G494">
        <v>1</v>
      </c>
      <c r="H494" s="83">
        <v>44261.905976388887</v>
      </c>
      <c r="I494" s="109" t="s">
        <v>70</v>
      </c>
      <c r="J494" s="109" t="s">
        <v>71</v>
      </c>
      <c r="K494" s="109" t="s">
        <v>72</v>
      </c>
      <c r="L494" s="109" t="s">
        <v>73</v>
      </c>
    </row>
    <row r="495" spans="1:12" x14ac:dyDescent="0.3">
      <c r="A495">
        <v>1642</v>
      </c>
      <c r="B495" s="83">
        <v>43822.125</v>
      </c>
      <c r="C495">
        <v>2.0110054742436749</v>
      </c>
      <c r="D495">
        <v>0</v>
      </c>
      <c r="E495" s="109" t="s">
        <v>69</v>
      </c>
      <c r="F495">
        <v>3</v>
      </c>
      <c r="G495">
        <v>2</v>
      </c>
      <c r="H495" s="83">
        <v>44261.91030614583</v>
      </c>
      <c r="I495" s="109" t="s">
        <v>74</v>
      </c>
      <c r="J495" s="109" t="s">
        <v>75</v>
      </c>
      <c r="K495" s="109" t="s">
        <v>76</v>
      </c>
      <c r="L495" s="109" t="s">
        <v>77</v>
      </c>
    </row>
    <row r="496" spans="1:12" x14ac:dyDescent="0.3">
      <c r="A496">
        <v>1305</v>
      </c>
      <c r="B496" s="83">
        <v>43822.145833333336</v>
      </c>
      <c r="C496">
        <v>2.0054312956625657</v>
      </c>
      <c r="D496">
        <v>0</v>
      </c>
      <c r="E496" s="109" t="s">
        <v>69</v>
      </c>
      <c r="F496">
        <v>3</v>
      </c>
      <c r="G496">
        <v>1</v>
      </c>
      <c r="H496" s="83">
        <v>44261.905976388887</v>
      </c>
      <c r="I496" s="109" t="s">
        <v>70</v>
      </c>
      <c r="J496" s="109" t="s">
        <v>71</v>
      </c>
      <c r="K496" s="109" t="s">
        <v>72</v>
      </c>
      <c r="L496" s="109" t="s">
        <v>73</v>
      </c>
    </row>
    <row r="497" spans="1:12" x14ac:dyDescent="0.3">
      <c r="A497">
        <v>1641</v>
      </c>
      <c r="B497" s="83">
        <v>43822.145833333336</v>
      </c>
      <c r="C497">
        <v>1.9690221796839344</v>
      </c>
      <c r="D497">
        <v>0</v>
      </c>
      <c r="E497" s="109" t="s">
        <v>69</v>
      </c>
      <c r="F497">
        <v>3</v>
      </c>
      <c r="G497">
        <v>2</v>
      </c>
      <c r="H497" s="83">
        <v>44261.91030614583</v>
      </c>
      <c r="I497" s="109" t="s">
        <v>74</v>
      </c>
      <c r="J497" s="109" t="s">
        <v>75</v>
      </c>
      <c r="K497" s="109" t="s">
        <v>76</v>
      </c>
      <c r="L497" s="109" t="s">
        <v>77</v>
      </c>
    </row>
    <row r="498" spans="1:12" x14ac:dyDescent="0.3">
      <c r="A498">
        <v>1304</v>
      </c>
      <c r="B498" s="83">
        <v>43822.166666666664</v>
      </c>
      <c r="C498">
        <v>1.9352672255043977</v>
      </c>
      <c r="D498">
        <v>0</v>
      </c>
      <c r="E498" s="109" t="s">
        <v>69</v>
      </c>
      <c r="F498">
        <v>3</v>
      </c>
      <c r="G498">
        <v>1</v>
      </c>
      <c r="H498" s="83">
        <v>44261.905976388887</v>
      </c>
      <c r="I498" s="109" t="s">
        <v>70</v>
      </c>
      <c r="J498" s="109" t="s">
        <v>71</v>
      </c>
      <c r="K498" s="109" t="s">
        <v>72</v>
      </c>
      <c r="L498" s="109" t="s">
        <v>73</v>
      </c>
    </row>
    <row r="499" spans="1:12" x14ac:dyDescent="0.3">
      <c r="A499">
        <v>1640</v>
      </c>
      <c r="B499" s="83">
        <v>43822.166666666664</v>
      </c>
      <c r="C499">
        <v>1.9226036190756739</v>
      </c>
      <c r="D499">
        <v>0</v>
      </c>
      <c r="E499" s="109" t="s">
        <v>69</v>
      </c>
      <c r="F499">
        <v>3</v>
      </c>
      <c r="G499">
        <v>2</v>
      </c>
      <c r="H499" s="83">
        <v>44261.91030614583</v>
      </c>
      <c r="I499" s="109" t="s">
        <v>74</v>
      </c>
      <c r="J499" s="109" t="s">
        <v>75</v>
      </c>
      <c r="K499" s="109" t="s">
        <v>76</v>
      </c>
      <c r="L499" s="109" t="s">
        <v>77</v>
      </c>
    </row>
    <row r="500" spans="1:12" x14ac:dyDescent="0.3">
      <c r="A500">
        <v>1303</v>
      </c>
      <c r="B500" s="83">
        <v>43822.1875</v>
      </c>
      <c r="C500">
        <v>1.918096604040721</v>
      </c>
      <c r="D500">
        <v>0</v>
      </c>
      <c r="E500" s="109" t="s">
        <v>69</v>
      </c>
      <c r="F500">
        <v>3</v>
      </c>
      <c r="G500">
        <v>1</v>
      </c>
      <c r="H500" s="83">
        <v>44261.905976388887</v>
      </c>
      <c r="I500" s="109" t="s">
        <v>70</v>
      </c>
      <c r="J500" s="109" t="s">
        <v>71</v>
      </c>
      <c r="K500" s="109" t="s">
        <v>72</v>
      </c>
      <c r="L500" s="109" t="s">
        <v>73</v>
      </c>
    </row>
    <row r="501" spans="1:12" x14ac:dyDescent="0.3">
      <c r="A501">
        <v>1639</v>
      </c>
      <c r="B501" s="83">
        <v>43822.1875</v>
      </c>
      <c r="C501">
        <v>1.9049210079073882</v>
      </c>
      <c r="D501">
        <v>0</v>
      </c>
      <c r="E501" s="109" t="s">
        <v>69</v>
      </c>
      <c r="F501">
        <v>3</v>
      </c>
      <c r="G501">
        <v>2</v>
      </c>
      <c r="H501" s="83">
        <v>44261.91030614583</v>
      </c>
      <c r="I501" s="109" t="s">
        <v>74</v>
      </c>
      <c r="J501" s="109" t="s">
        <v>75</v>
      </c>
      <c r="K501" s="109" t="s">
        <v>76</v>
      </c>
      <c r="L501" s="109" t="s">
        <v>77</v>
      </c>
    </row>
    <row r="502" spans="1:12" x14ac:dyDescent="0.3">
      <c r="A502">
        <v>1321</v>
      </c>
      <c r="B502" s="83">
        <v>43822.208333333336</v>
      </c>
      <c r="C502">
        <v>2.0357593824409292</v>
      </c>
      <c r="D502">
        <v>0</v>
      </c>
      <c r="E502" s="109" t="s">
        <v>69</v>
      </c>
      <c r="F502">
        <v>3</v>
      </c>
      <c r="G502">
        <v>1</v>
      </c>
      <c r="H502" s="83">
        <v>44261.905976388887</v>
      </c>
      <c r="I502" s="109" t="s">
        <v>70</v>
      </c>
      <c r="J502" s="109" t="s">
        <v>71</v>
      </c>
      <c r="K502" s="109" t="s">
        <v>72</v>
      </c>
      <c r="L502" s="109" t="s">
        <v>73</v>
      </c>
    </row>
    <row r="503" spans="1:12" x14ac:dyDescent="0.3">
      <c r="A503">
        <v>1657</v>
      </c>
      <c r="B503" s="83">
        <v>43822.208333333336</v>
      </c>
      <c r="C503">
        <v>1.9889698608722228</v>
      </c>
      <c r="D503">
        <v>0</v>
      </c>
      <c r="E503" s="109" t="s">
        <v>69</v>
      </c>
      <c r="F503">
        <v>3</v>
      </c>
      <c r="G503">
        <v>2</v>
      </c>
      <c r="H503" s="83">
        <v>44261.91030614583</v>
      </c>
      <c r="I503" s="109" t="s">
        <v>74</v>
      </c>
      <c r="J503" s="109" t="s">
        <v>75</v>
      </c>
      <c r="K503" s="109" t="s">
        <v>76</v>
      </c>
      <c r="L503" s="109" t="s">
        <v>77</v>
      </c>
    </row>
    <row r="504" spans="1:12" x14ac:dyDescent="0.3">
      <c r="A504">
        <v>1364</v>
      </c>
      <c r="B504" s="83">
        <v>43822.229166666664</v>
      </c>
      <c r="C504">
        <v>2.1312864632311057</v>
      </c>
      <c r="D504">
        <v>0</v>
      </c>
      <c r="E504" s="109" t="s">
        <v>69</v>
      </c>
      <c r="F504">
        <v>3</v>
      </c>
      <c r="G504">
        <v>1</v>
      </c>
      <c r="H504" s="83">
        <v>44261.905976388887</v>
      </c>
      <c r="I504" s="109" t="s">
        <v>70</v>
      </c>
      <c r="J504" s="109" t="s">
        <v>71</v>
      </c>
      <c r="K504" s="109" t="s">
        <v>72</v>
      </c>
      <c r="L504" s="109" t="s">
        <v>73</v>
      </c>
    </row>
    <row r="505" spans="1:12" x14ac:dyDescent="0.3">
      <c r="A505">
        <v>1700</v>
      </c>
      <c r="B505" s="83">
        <v>43822.229166666664</v>
      </c>
      <c r="C505">
        <v>2.0271552396950923</v>
      </c>
      <c r="D505">
        <v>0</v>
      </c>
      <c r="E505" s="109" t="s">
        <v>69</v>
      </c>
      <c r="F505">
        <v>3</v>
      </c>
      <c r="G505">
        <v>2</v>
      </c>
      <c r="H505" s="83">
        <v>44261.91030614583</v>
      </c>
      <c r="I505" s="109" t="s">
        <v>74</v>
      </c>
      <c r="J505" s="109" t="s">
        <v>75</v>
      </c>
      <c r="K505" s="109" t="s">
        <v>76</v>
      </c>
      <c r="L505" s="109" t="s">
        <v>77</v>
      </c>
    </row>
    <row r="506" spans="1:12" x14ac:dyDescent="0.3">
      <c r="A506">
        <v>1405</v>
      </c>
      <c r="B506" s="83">
        <v>43822.25</v>
      </c>
      <c r="C506">
        <v>2.5853889203272455</v>
      </c>
      <c r="D506">
        <v>0</v>
      </c>
      <c r="E506" s="109" t="s">
        <v>69</v>
      </c>
      <c r="F506">
        <v>3</v>
      </c>
      <c r="G506">
        <v>1</v>
      </c>
      <c r="H506" s="83">
        <v>44261.905976388887</v>
      </c>
      <c r="I506" s="109" t="s">
        <v>70</v>
      </c>
      <c r="J506" s="109" t="s">
        <v>71</v>
      </c>
      <c r="K506" s="109" t="s">
        <v>72</v>
      </c>
      <c r="L506" s="109" t="s">
        <v>73</v>
      </c>
    </row>
    <row r="507" spans="1:12" x14ac:dyDescent="0.3">
      <c r="A507">
        <v>1741</v>
      </c>
      <c r="B507" s="83">
        <v>43822.25</v>
      </c>
      <c r="C507">
        <v>2.5365759643934469</v>
      </c>
      <c r="D507">
        <v>0</v>
      </c>
      <c r="E507" s="109" t="s">
        <v>69</v>
      </c>
      <c r="F507">
        <v>3</v>
      </c>
      <c r="G507">
        <v>2</v>
      </c>
      <c r="H507" s="83">
        <v>44261.91030614583</v>
      </c>
      <c r="I507" s="109" t="s">
        <v>74</v>
      </c>
      <c r="J507" s="109" t="s">
        <v>75</v>
      </c>
      <c r="K507" s="109" t="s">
        <v>76</v>
      </c>
      <c r="L507" s="109" t="s">
        <v>77</v>
      </c>
    </row>
    <row r="508" spans="1:12" x14ac:dyDescent="0.3">
      <c r="A508">
        <v>1365</v>
      </c>
      <c r="B508" s="83">
        <v>43822.270833333336</v>
      </c>
      <c r="C508">
        <v>2.9139158010292023</v>
      </c>
      <c r="D508">
        <v>0</v>
      </c>
      <c r="E508" s="109" t="s">
        <v>69</v>
      </c>
      <c r="F508">
        <v>3</v>
      </c>
      <c r="G508">
        <v>1</v>
      </c>
      <c r="H508" s="83">
        <v>44261.905976388887</v>
      </c>
      <c r="I508" s="109" t="s">
        <v>70</v>
      </c>
      <c r="J508" s="109" t="s">
        <v>71</v>
      </c>
      <c r="K508" s="109" t="s">
        <v>72</v>
      </c>
      <c r="L508" s="109" t="s">
        <v>73</v>
      </c>
    </row>
    <row r="509" spans="1:12" x14ac:dyDescent="0.3">
      <c r="A509">
        <v>1701</v>
      </c>
      <c r="B509" s="83">
        <v>43822.270833333336</v>
      </c>
      <c r="C509">
        <v>2.753245985691918</v>
      </c>
      <c r="D509">
        <v>0</v>
      </c>
      <c r="E509" s="109" t="s">
        <v>69</v>
      </c>
      <c r="F509">
        <v>3</v>
      </c>
      <c r="G509">
        <v>2</v>
      </c>
      <c r="H509" s="83">
        <v>44261.91030614583</v>
      </c>
      <c r="I509" s="109" t="s">
        <v>74</v>
      </c>
      <c r="J509" s="109" t="s">
        <v>75</v>
      </c>
      <c r="K509" s="109" t="s">
        <v>76</v>
      </c>
      <c r="L509" s="109" t="s">
        <v>77</v>
      </c>
    </row>
    <row r="510" spans="1:12" x14ac:dyDescent="0.3">
      <c r="A510">
        <v>1424</v>
      </c>
      <c r="B510" s="83">
        <v>43822.291666666664</v>
      </c>
      <c r="C510">
        <v>3.2412085586489443</v>
      </c>
      <c r="D510">
        <v>0</v>
      </c>
      <c r="E510" s="109" t="s">
        <v>69</v>
      </c>
      <c r="F510">
        <v>3</v>
      </c>
      <c r="G510">
        <v>1</v>
      </c>
      <c r="H510" s="83">
        <v>44261.905976388887</v>
      </c>
      <c r="I510" s="109" t="s">
        <v>70</v>
      </c>
      <c r="J510" s="109" t="s">
        <v>71</v>
      </c>
      <c r="K510" s="109" t="s">
        <v>72</v>
      </c>
      <c r="L510" s="109" t="s">
        <v>73</v>
      </c>
    </row>
    <row r="511" spans="1:12" x14ac:dyDescent="0.3">
      <c r="A511">
        <v>1760</v>
      </c>
      <c r="B511" s="83">
        <v>43822.291666666664</v>
      </c>
      <c r="C511">
        <v>3.149142056186951</v>
      </c>
      <c r="D511">
        <v>0</v>
      </c>
      <c r="E511" s="109" t="s">
        <v>69</v>
      </c>
      <c r="F511">
        <v>3</v>
      </c>
      <c r="G511">
        <v>2</v>
      </c>
      <c r="H511" s="83">
        <v>44261.91030614583</v>
      </c>
      <c r="I511" s="109" t="s">
        <v>74</v>
      </c>
      <c r="J511" s="109" t="s">
        <v>75</v>
      </c>
      <c r="K511" s="109" t="s">
        <v>76</v>
      </c>
      <c r="L511" s="109" t="s">
        <v>77</v>
      </c>
    </row>
    <row r="512" spans="1:12" x14ac:dyDescent="0.3">
      <c r="A512">
        <v>1423</v>
      </c>
      <c r="B512" s="83">
        <v>43822.3125</v>
      </c>
      <c r="C512">
        <v>3.5254983089171015</v>
      </c>
      <c r="D512">
        <v>0</v>
      </c>
      <c r="E512" s="109" t="s">
        <v>69</v>
      </c>
      <c r="F512">
        <v>3</v>
      </c>
      <c r="G512">
        <v>1</v>
      </c>
      <c r="H512" s="83">
        <v>44261.905976388887</v>
      </c>
      <c r="I512" s="109" t="s">
        <v>70</v>
      </c>
      <c r="J512" s="109" t="s">
        <v>71</v>
      </c>
      <c r="K512" s="109" t="s">
        <v>72</v>
      </c>
      <c r="L512" s="109" t="s">
        <v>73</v>
      </c>
    </row>
    <row r="513" spans="1:12" x14ac:dyDescent="0.3">
      <c r="A513">
        <v>1759</v>
      </c>
      <c r="B513" s="83">
        <v>43822.3125</v>
      </c>
      <c r="C513">
        <v>3.3573389300041545</v>
      </c>
      <c r="D513">
        <v>3.2393336296081543E-3</v>
      </c>
      <c r="E513" s="109" t="s">
        <v>69</v>
      </c>
      <c r="F513">
        <v>3</v>
      </c>
      <c r="G513">
        <v>2</v>
      </c>
      <c r="H513" s="83">
        <v>44261.91030614583</v>
      </c>
      <c r="I513" s="109" t="s">
        <v>74</v>
      </c>
      <c r="J513" s="109" t="s">
        <v>75</v>
      </c>
      <c r="K513" s="109" t="s">
        <v>76</v>
      </c>
      <c r="L513" s="109" t="s">
        <v>77</v>
      </c>
    </row>
    <row r="514" spans="1:12" x14ac:dyDescent="0.3">
      <c r="A514">
        <v>1422</v>
      </c>
      <c r="B514" s="83">
        <v>43822.333333333336</v>
      </c>
      <c r="C514">
        <v>3.6822175408955671</v>
      </c>
      <c r="D514">
        <v>6.795758062586095E-3</v>
      </c>
      <c r="E514" s="109" t="s">
        <v>69</v>
      </c>
      <c r="F514">
        <v>3</v>
      </c>
      <c r="G514">
        <v>1</v>
      </c>
      <c r="H514" s="83">
        <v>44261.905976388887</v>
      </c>
      <c r="I514" s="109" t="s">
        <v>70</v>
      </c>
      <c r="J514" s="109" t="s">
        <v>71</v>
      </c>
      <c r="K514" s="109" t="s">
        <v>72</v>
      </c>
      <c r="L514" s="109" t="s">
        <v>73</v>
      </c>
    </row>
    <row r="515" spans="1:12" x14ac:dyDescent="0.3">
      <c r="A515">
        <v>1758</v>
      </c>
      <c r="B515" s="83">
        <v>43822.333333333336</v>
      </c>
      <c r="C515">
        <v>3.6740285391758429</v>
      </c>
      <c r="D515">
        <v>5.0542950630187988E-3</v>
      </c>
      <c r="E515" s="109" t="s">
        <v>69</v>
      </c>
      <c r="F515">
        <v>3</v>
      </c>
      <c r="G515">
        <v>2</v>
      </c>
      <c r="H515" s="83">
        <v>44261.91030614583</v>
      </c>
      <c r="I515" s="109" t="s">
        <v>74</v>
      </c>
      <c r="J515" s="109" t="s">
        <v>75</v>
      </c>
      <c r="K515" s="109" t="s">
        <v>76</v>
      </c>
      <c r="L515" s="109" t="s">
        <v>77</v>
      </c>
    </row>
    <row r="516" spans="1:12" x14ac:dyDescent="0.3">
      <c r="A516">
        <v>1421</v>
      </c>
      <c r="B516" s="83">
        <v>43822.354166666664</v>
      </c>
      <c r="C516">
        <v>3.7106042582721659</v>
      </c>
      <c r="D516">
        <v>0</v>
      </c>
      <c r="E516" s="109" t="s">
        <v>69</v>
      </c>
      <c r="F516">
        <v>3</v>
      </c>
      <c r="G516">
        <v>1</v>
      </c>
      <c r="H516" s="83">
        <v>44261.905976388887</v>
      </c>
      <c r="I516" s="109" t="s">
        <v>70</v>
      </c>
      <c r="J516" s="109" t="s">
        <v>71</v>
      </c>
      <c r="K516" s="109" t="s">
        <v>72</v>
      </c>
      <c r="L516" s="109" t="s">
        <v>73</v>
      </c>
    </row>
    <row r="517" spans="1:12" x14ac:dyDescent="0.3">
      <c r="A517">
        <v>1757</v>
      </c>
      <c r="B517" s="83">
        <v>43822.354166666664</v>
      </c>
      <c r="C517">
        <v>3.8054441134013448</v>
      </c>
      <c r="D517">
        <v>5.3470045328140259E-2</v>
      </c>
      <c r="E517" s="109" t="s">
        <v>69</v>
      </c>
      <c r="F517">
        <v>3</v>
      </c>
      <c r="G517">
        <v>2</v>
      </c>
      <c r="H517" s="83">
        <v>44261.91030614583</v>
      </c>
      <c r="I517" s="109" t="s">
        <v>74</v>
      </c>
      <c r="J517" s="109" t="s">
        <v>75</v>
      </c>
      <c r="K517" s="109" t="s">
        <v>76</v>
      </c>
      <c r="L517" s="109" t="s">
        <v>77</v>
      </c>
    </row>
    <row r="518" spans="1:12" x14ac:dyDescent="0.3">
      <c r="A518">
        <v>1420</v>
      </c>
      <c r="B518" s="83">
        <v>43822.375</v>
      </c>
      <c r="C518">
        <v>3.7824345711399232</v>
      </c>
      <c r="D518">
        <v>0.20118838015819804</v>
      </c>
      <c r="E518" s="109" t="s">
        <v>69</v>
      </c>
      <c r="F518">
        <v>3</v>
      </c>
      <c r="G518">
        <v>1</v>
      </c>
      <c r="H518" s="83">
        <v>44261.905976388887</v>
      </c>
      <c r="I518" s="109" t="s">
        <v>70</v>
      </c>
      <c r="J518" s="109" t="s">
        <v>71</v>
      </c>
      <c r="K518" s="109" t="s">
        <v>72</v>
      </c>
      <c r="L518" s="109" t="s">
        <v>73</v>
      </c>
    </row>
    <row r="519" spans="1:12" x14ac:dyDescent="0.3">
      <c r="A519">
        <v>1756</v>
      </c>
      <c r="B519" s="83">
        <v>43822.375</v>
      </c>
      <c r="C519">
        <v>3.9429400224439135</v>
      </c>
      <c r="D519">
        <v>0.18126708269119263</v>
      </c>
      <c r="E519" s="109" t="s">
        <v>69</v>
      </c>
      <c r="F519">
        <v>3</v>
      </c>
      <c r="G519">
        <v>2</v>
      </c>
      <c r="H519" s="83">
        <v>44261.91030614583</v>
      </c>
      <c r="I519" s="109" t="s">
        <v>74</v>
      </c>
      <c r="J519" s="109" t="s">
        <v>75</v>
      </c>
      <c r="K519" s="109" t="s">
        <v>76</v>
      </c>
      <c r="L519" s="109" t="s">
        <v>77</v>
      </c>
    </row>
    <row r="520" spans="1:12" x14ac:dyDescent="0.3">
      <c r="A520">
        <v>1419</v>
      </c>
      <c r="B520" s="83">
        <v>43822.395833333336</v>
      </c>
      <c r="C520">
        <v>3.7753138268623632</v>
      </c>
      <c r="D520">
        <v>0.37438132465410245</v>
      </c>
      <c r="E520" s="109" t="s">
        <v>69</v>
      </c>
      <c r="F520">
        <v>3</v>
      </c>
      <c r="G520">
        <v>1</v>
      </c>
      <c r="H520" s="83">
        <v>44261.905976388887</v>
      </c>
      <c r="I520" s="109" t="s">
        <v>70</v>
      </c>
      <c r="J520" s="109" t="s">
        <v>71</v>
      </c>
      <c r="K520" s="109" t="s">
        <v>72</v>
      </c>
      <c r="L520" s="109" t="s">
        <v>73</v>
      </c>
    </row>
    <row r="521" spans="1:12" x14ac:dyDescent="0.3">
      <c r="A521">
        <v>1755</v>
      </c>
      <c r="B521" s="83">
        <v>43822.395833333336</v>
      </c>
      <c r="C521">
        <v>3.9761232509047333</v>
      </c>
      <c r="D521">
        <v>0.30373939871788025</v>
      </c>
      <c r="E521" s="109" t="s">
        <v>69</v>
      </c>
      <c r="F521">
        <v>3</v>
      </c>
      <c r="G521">
        <v>2</v>
      </c>
      <c r="H521" s="83">
        <v>44261.91030614583</v>
      </c>
      <c r="I521" s="109" t="s">
        <v>74</v>
      </c>
      <c r="J521" s="109" t="s">
        <v>75</v>
      </c>
      <c r="K521" s="109" t="s">
        <v>76</v>
      </c>
      <c r="L521" s="109" t="s">
        <v>77</v>
      </c>
    </row>
    <row r="522" spans="1:12" x14ac:dyDescent="0.3">
      <c r="A522">
        <v>1418</v>
      </c>
      <c r="B522" s="83">
        <v>43822.416666666664</v>
      </c>
      <c r="C522">
        <v>3.6980807478281066</v>
      </c>
      <c r="D522">
        <v>0.6706424583367202</v>
      </c>
      <c r="E522" s="109" t="s">
        <v>69</v>
      </c>
      <c r="F522">
        <v>3</v>
      </c>
      <c r="G522">
        <v>1</v>
      </c>
      <c r="H522" s="83">
        <v>44261.905976388887</v>
      </c>
      <c r="I522" s="109" t="s">
        <v>70</v>
      </c>
      <c r="J522" s="109" t="s">
        <v>71</v>
      </c>
      <c r="K522" s="109" t="s">
        <v>72</v>
      </c>
      <c r="L522" s="109" t="s">
        <v>73</v>
      </c>
    </row>
    <row r="523" spans="1:12" x14ac:dyDescent="0.3">
      <c r="A523">
        <v>1754</v>
      </c>
      <c r="B523" s="83">
        <v>43822.416666666664</v>
      </c>
      <c r="C523">
        <v>3.9234678269155983</v>
      </c>
      <c r="D523">
        <v>0.65074515342712402</v>
      </c>
      <c r="E523" s="109" t="s">
        <v>69</v>
      </c>
      <c r="F523">
        <v>3</v>
      </c>
      <c r="G523">
        <v>2</v>
      </c>
      <c r="H523" s="83">
        <v>44261.91030614583</v>
      </c>
      <c r="I523" s="109" t="s">
        <v>74</v>
      </c>
      <c r="J523" s="109" t="s">
        <v>75</v>
      </c>
      <c r="K523" s="109" t="s">
        <v>76</v>
      </c>
      <c r="L523" s="109" t="s">
        <v>77</v>
      </c>
    </row>
    <row r="524" spans="1:12" x14ac:dyDescent="0.3">
      <c r="A524">
        <v>1417</v>
      </c>
      <c r="B524" s="83">
        <v>43822.4375</v>
      </c>
      <c r="C524">
        <v>3.6364866679883008</v>
      </c>
      <c r="D524">
        <v>0.70862487707814292</v>
      </c>
      <c r="E524" s="109" t="s">
        <v>69</v>
      </c>
      <c r="F524">
        <v>3</v>
      </c>
      <c r="G524">
        <v>1</v>
      </c>
      <c r="H524" s="83">
        <v>44261.905976388887</v>
      </c>
      <c r="I524" s="109" t="s">
        <v>70</v>
      </c>
      <c r="J524" s="109" t="s">
        <v>71</v>
      </c>
      <c r="K524" s="109" t="s">
        <v>72</v>
      </c>
      <c r="L524" s="109" t="s">
        <v>73</v>
      </c>
    </row>
    <row r="525" spans="1:12" x14ac:dyDescent="0.3">
      <c r="A525">
        <v>1753</v>
      </c>
      <c r="B525" s="83">
        <v>43822.4375</v>
      </c>
      <c r="C525">
        <v>3.8830584883813049</v>
      </c>
      <c r="D525">
        <v>0.83844971656799316</v>
      </c>
      <c r="E525" s="109" t="s">
        <v>69</v>
      </c>
      <c r="F525">
        <v>3</v>
      </c>
      <c r="G525">
        <v>2</v>
      </c>
      <c r="H525" s="83">
        <v>44261.91030614583</v>
      </c>
      <c r="I525" s="109" t="s">
        <v>74</v>
      </c>
      <c r="J525" s="109" t="s">
        <v>75</v>
      </c>
      <c r="K525" s="109" t="s">
        <v>76</v>
      </c>
      <c r="L525" s="109" t="s">
        <v>77</v>
      </c>
    </row>
    <row r="526" spans="1:12" x14ac:dyDescent="0.3">
      <c r="A526">
        <v>1416</v>
      </c>
      <c r="B526" s="83">
        <v>43822.458333333336</v>
      </c>
      <c r="C526">
        <v>3.7316303662981039</v>
      </c>
      <c r="D526">
        <v>0.72075560131996841</v>
      </c>
      <c r="E526" s="109" t="s">
        <v>69</v>
      </c>
      <c r="F526">
        <v>3</v>
      </c>
      <c r="G526">
        <v>1</v>
      </c>
      <c r="H526" s="83">
        <v>44261.905976388887</v>
      </c>
      <c r="I526" s="109" t="s">
        <v>70</v>
      </c>
      <c r="J526" s="109" t="s">
        <v>71</v>
      </c>
      <c r="K526" s="109" t="s">
        <v>72</v>
      </c>
      <c r="L526" s="109" t="s">
        <v>73</v>
      </c>
    </row>
    <row r="527" spans="1:12" x14ac:dyDescent="0.3">
      <c r="A527">
        <v>1752</v>
      </c>
      <c r="B527" s="83">
        <v>43822.458333333336</v>
      </c>
      <c r="C527">
        <v>3.8054205426607353</v>
      </c>
      <c r="D527">
        <v>0.91863477230072021</v>
      </c>
      <c r="E527" s="109" t="s">
        <v>69</v>
      </c>
      <c r="F527">
        <v>3</v>
      </c>
      <c r="G527">
        <v>2</v>
      </c>
      <c r="H527" s="83">
        <v>44261.91030614583</v>
      </c>
      <c r="I527" s="109" t="s">
        <v>74</v>
      </c>
      <c r="J527" s="109" t="s">
        <v>75</v>
      </c>
      <c r="K527" s="109" t="s">
        <v>76</v>
      </c>
      <c r="L527" s="109" t="s">
        <v>77</v>
      </c>
    </row>
    <row r="528" spans="1:12" x14ac:dyDescent="0.3">
      <c r="A528">
        <v>1415</v>
      </c>
      <c r="B528" s="83">
        <v>43822.479166666664</v>
      </c>
      <c r="C528">
        <v>3.704155935310359</v>
      </c>
      <c r="D528">
        <v>0.69968537506614492</v>
      </c>
      <c r="E528" s="109" t="s">
        <v>69</v>
      </c>
      <c r="F528">
        <v>3</v>
      </c>
      <c r="G528">
        <v>1</v>
      </c>
      <c r="H528" s="83">
        <v>44261.905976388887</v>
      </c>
      <c r="I528" s="109" t="s">
        <v>70</v>
      </c>
      <c r="J528" s="109" t="s">
        <v>71</v>
      </c>
      <c r="K528" s="109" t="s">
        <v>72</v>
      </c>
      <c r="L528" s="109" t="s">
        <v>73</v>
      </c>
    </row>
    <row r="529" spans="1:12" x14ac:dyDescent="0.3">
      <c r="A529">
        <v>1751</v>
      </c>
      <c r="B529" s="83">
        <v>43822.479166666664</v>
      </c>
      <c r="C529">
        <v>3.7906028310364612</v>
      </c>
      <c r="D529">
        <v>0.84006869792938232</v>
      </c>
      <c r="E529" s="109" t="s">
        <v>69</v>
      </c>
      <c r="F529">
        <v>3</v>
      </c>
      <c r="G529">
        <v>2</v>
      </c>
      <c r="H529" s="83">
        <v>44261.91030614583</v>
      </c>
      <c r="I529" s="109" t="s">
        <v>74</v>
      </c>
      <c r="J529" s="109" t="s">
        <v>75</v>
      </c>
      <c r="K529" s="109" t="s">
        <v>76</v>
      </c>
      <c r="L529" s="109" t="s">
        <v>77</v>
      </c>
    </row>
    <row r="530" spans="1:12" x14ac:dyDescent="0.3">
      <c r="A530">
        <v>1414</v>
      </c>
      <c r="B530" s="83">
        <v>43822.5</v>
      </c>
      <c r="C530">
        <v>3.7818962999492736</v>
      </c>
      <c r="D530">
        <v>0.75509553944682317</v>
      </c>
      <c r="E530" s="109" t="s">
        <v>69</v>
      </c>
      <c r="F530">
        <v>3</v>
      </c>
      <c r="G530">
        <v>1</v>
      </c>
      <c r="H530" s="83">
        <v>44261.905976388887</v>
      </c>
      <c r="I530" s="109" t="s">
        <v>70</v>
      </c>
      <c r="J530" s="109" t="s">
        <v>71</v>
      </c>
      <c r="K530" s="109" t="s">
        <v>72</v>
      </c>
      <c r="L530" s="109" t="s">
        <v>73</v>
      </c>
    </row>
    <row r="531" spans="1:12" x14ac:dyDescent="0.3">
      <c r="A531">
        <v>1750</v>
      </c>
      <c r="B531" s="83">
        <v>43822.5</v>
      </c>
      <c r="C531">
        <v>3.884957775041642</v>
      </c>
      <c r="D531">
        <v>0.812142014503479</v>
      </c>
      <c r="E531" s="109" t="s">
        <v>69</v>
      </c>
      <c r="F531">
        <v>3</v>
      </c>
      <c r="G531">
        <v>2</v>
      </c>
      <c r="H531" s="83">
        <v>44261.91030614583</v>
      </c>
      <c r="I531" s="109" t="s">
        <v>74</v>
      </c>
      <c r="J531" s="109" t="s">
        <v>75</v>
      </c>
      <c r="K531" s="109" t="s">
        <v>76</v>
      </c>
      <c r="L531" s="109" t="s">
        <v>77</v>
      </c>
    </row>
    <row r="532" spans="1:12" x14ac:dyDescent="0.3">
      <c r="A532">
        <v>1413</v>
      </c>
      <c r="B532" s="83">
        <v>43822.520833333336</v>
      </c>
      <c r="C532">
        <v>3.7481074477882226</v>
      </c>
      <c r="D532">
        <v>0.74485683242064782</v>
      </c>
      <c r="E532" s="109" t="s">
        <v>69</v>
      </c>
      <c r="F532">
        <v>3</v>
      </c>
      <c r="G532">
        <v>1</v>
      </c>
      <c r="H532" s="83">
        <v>44261.905976388887</v>
      </c>
      <c r="I532" s="109" t="s">
        <v>70</v>
      </c>
      <c r="J532" s="109" t="s">
        <v>71</v>
      </c>
      <c r="K532" s="109" t="s">
        <v>72</v>
      </c>
      <c r="L532" s="109" t="s">
        <v>73</v>
      </c>
    </row>
    <row r="533" spans="1:12" x14ac:dyDescent="0.3">
      <c r="A533">
        <v>1749</v>
      </c>
      <c r="B533" s="83">
        <v>43822.520833333336</v>
      </c>
      <c r="C533">
        <v>3.8361907386651048</v>
      </c>
      <c r="D533">
        <v>0.74446088075637817</v>
      </c>
      <c r="E533" s="109" t="s">
        <v>69</v>
      </c>
      <c r="F533">
        <v>3</v>
      </c>
      <c r="G533">
        <v>2</v>
      </c>
      <c r="H533" s="83">
        <v>44261.91030614583</v>
      </c>
      <c r="I533" s="109" t="s">
        <v>74</v>
      </c>
      <c r="J533" s="109" t="s">
        <v>75</v>
      </c>
      <c r="K533" s="109" t="s">
        <v>76</v>
      </c>
      <c r="L533" s="109" t="s">
        <v>77</v>
      </c>
    </row>
    <row r="534" spans="1:12" x14ac:dyDescent="0.3">
      <c r="A534">
        <v>1412</v>
      </c>
      <c r="B534" s="83">
        <v>43822.541666666664</v>
      </c>
      <c r="C534">
        <v>3.7175588411920013</v>
      </c>
      <c r="D534">
        <v>0.58181648885406334</v>
      </c>
      <c r="E534" s="109" t="s">
        <v>69</v>
      </c>
      <c r="F534">
        <v>3</v>
      </c>
      <c r="G534">
        <v>1</v>
      </c>
      <c r="H534" s="83">
        <v>44261.905976388887</v>
      </c>
      <c r="I534" s="109" t="s">
        <v>70</v>
      </c>
      <c r="J534" s="109" t="s">
        <v>71</v>
      </c>
      <c r="K534" s="109" t="s">
        <v>72</v>
      </c>
      <c r="L534" s="109" t="s">
        <v>73</v>
      </c>
    </row>
    <row r="535" spans="1:12" x14ac:dyDescent="0.3">
      <c r="A535">
        <v>1748</v>
      </c>
      <c r="B535" s="83">
        <v>43822.541666666664</v>
      </c>
      <c r="C535">
        <v>3.8627158053157786</v>
      </c>
      <c r="D535">
        <v>0.60598242282867432</v>
      </c>
      <c r="E535" s="109" t="s">
        <v>69</v>
      </c>
      <c r="F535">
        <v>3</v>
      </c>
      <c r="G535">
        <v>2</v>
      </c>
      <c r="H535" s="83">
        <v>44261.91030614583</v>
      </c>
      <c r="I535" s="109" t="s">
        <v>74</v>
      </c>
      <c r="J535" s="109" t="s">
        <v>75</v>
      </c>
      <c r="K535" s="109" t="s">
        <v>76</v>
      </c>
      <c r="L535" s="109" t="s">
        <v>77</v>
      </c>
    </row>
    <row r="536" spans="1:12" x14ac:dyDescent="0.3">
      <c r="A536">
        <v>1411</v>
      </c>
      <c r="B536" s="83">
        <v>43822.5625</v>
      </c>
      <c r="C536">
        <v>3.6799703737598044</v>
      </c>
      <c r="D536">
        <v>0.57321189624862523</v>
      </c>
      <c r="E536" s="109" t="s">
        <v>69</v>
      </c>
      <c r="F536">
        <v>3</v>
      </c>
      <c r="G536">
        <v>1</v>
      </c>
      <c r="H536" s="83">
        <v>44261.905976388887</v>
      </c>
      <c r="I536" s="109" t="s">
        <v>70</v>
      </c>
      <c r="J536" s="109" t="s">
        <v>71</v>
      </c>
      <c r="K536" s="109" t="s">
        <v>72</v>
      </c>
      <c r="L536" s="109" t="s">
        <v>73</v>
      </c>
    </row>
    <row r="537" spans="1:12" x14ac:dyDescent="0.3">
      <c r="A537">
        <v>1747</v>
      </c>
      <c r="B537" s="83">
        <v>43822.5625</v>
      </c>
      <c r="C537">
        <v>3.8132492618080351</v>
      </c>
      <c r="D537">
        <v>0.4109855592250824</v>
      </c>
      <c r="E537" s="109" t="s">
        <v>69</v>
      </c>
      <c r="F537">
        <v>3</v>
      </c>
      <c r="G537">
        <v>2</v>
      </c>
      <c r="H537" s="83">
        <v>44261.91030614583</v>
      </c>
      <c r="I537" s="109" t="s">
        <v>74</v>
      </c>
      <c r="J537" s="109" t="s">
        <v>75</v>
      </c>
      <c r="K537" s="109" t="s">
        <v>76</v>
      </c>
      <c r="L537" s="109" t="s">
        <v>77</v>
      </c>
    </row>
    <row r="538" spans="1:12" x14ac:dyDescent="0.3">
      <c r="A538">
        <v>1410</v>
      </c>
      <c r="B538" s="83">
        <v>43822.583333333336</v>
      </c>
      <c r="C538">
        <v>3.5604968504065089</v>
      </c>
      <c r="D538">
        <v>0.37994950624995305</v>
      </c>
      <c r="E538" s="109" t="s">
        <v>69</v>
      </c>
      <c r="F538">
        <v>3</v>
      </c>
      <c r="G538">
        <v>1</v>
      </c>
      <c r="H538" s="83">
        <v>44261.905976388887</v>
      </c>
      <c r="I538" s="109" t="s">
        <v>70</v>
      </c>
      <c r="J538" s="109" t="s">
        <v>71</v>
      </c>
      <c r="K538" s="109" t="s">
        <v>72</v>
      </c>
      <c r="L538" s="109" t="s">
        <v>73</v>
      </c>
    </row>
    <row r="539" spans="1:12" x14ac:dyDescent="0.3">
      <c r="A539">
        <v>1746</v>
      </c>
      <c r="B539" s="83">
        <v>43822.583333333336</v>
      </c>
      <c r="C539">
        <v>3.7055895368808689</v>
      </c>
      <c r="D539">
        <v>0.50017803907394409</v>
      </c>
      <c r="E539" s="109" t="s">
        <v>69</v>
      </c>
      <c r="F539">
        <v>3</v>
      </c>
      <c r="G539">
        <v>2</v>
      </c>
      <c r="H539" s="83">
        <v>44261.91030614583</v>
      </c>
      <c r="I539" s="109" t="s">
        <v>74</v>
      </c>
      <c r="J539" s="109" t="s">
        <v>75</v>
      </c>
      <c r="K539" s="109" t="s">
        <v>76</v>
      </c>
      <c r="L539" s="109" t="s">
        <v>77</v>
      </c>
    </row>
    <row r="540" spans="1:12" x14ac:dyDescent="0.3">
      <c r="A540">
        <v>1409</v>
      </c>
      <c r="B540" s="83">
        <v>43822.604166666664</v>
      </c>
      <c r="C540">
        <v>3.5770557156935632</v>
      </c>
      <c r="D540">
        <v>0.23438531190405246</v>
      </c>
      <c r="E540" s="109" t="s">
        <v>69</v>
      </c>
      <c r="F540">
        <v>3</v>
      </c>
      <c r="G540">
        <v>1</v>
      </c>
      <c r="H540" s="83">
        <v>44261.905976388887</v>
      </c>
      <c r="I540" s="109" t="s">
        <v>70</v>
      </c>
      <c r="J540" s="109" t="s">
        <v>71</v>
      </c>
      <c r="K540" s="109" t="s">
        <v>72</v>
      </c>
      <c r="L540" s="109" t="s">
        <v>73</v>
      </c>
    </row>
    <row r="541" spans="1:12" x14ac:dyDescent="0.3">
      <c r="A541">
        <v>1745</v>
      </c>
      <c r="B541" s="83">
        <v>43822.604166666664</v>
      </c>
      <c r="C541">
        <v>3.7296289460205685</v>
      </c>
      <c r="D541">
        <v>0.28949892520904541</v>
      </c>
      <c r="E541" s="109" t="s">
        <v>69</v>
      </c>
      <c r="F541">
        <v>3</v>
      </c>
      <c r="G541">
        <v>2</v>
      </c>
      <c r="H541" s="83">
        <v>44261.91030614583</v>
      </c>
      <c r="I541" s="109" t="s">
        <v>74</v>
      </c>
      <c r="J541" s="109" t="s">
        <v>75</v>
      </c>
      <c r="K541" s="109" t="s">
        <v>76</v>
      </c>
      <c r="L541" s="109" t="s">
        <v>77</v>
      </c>
    </row>
    <row r="542" spans="1:12" x14ac:dyDescent="0.3">
      <c r="A542">
        <v>1408</v>
      </c>
      <c r="B542" s="83">
        <v>43822.625</v>
      </c>
      <c r="C542">
        <v>3.5887478117493847</v>
      </c>
      <c r="D542">
        <v>0.10142501250427587</v>
      </c>
      <c r="E542" s="109" t="s">
        <v>69</v>
      </c>
      <c r="F542">
        <v>3</v>
      </c>
      <c r="G542">
        <v>1</v>
      </c>
      <c r="H542" s="83">
        <v>44261.905976388887</v>
      </c>
      <c r="I542" s="109" t="s">
        <v>70</v>
      </c>
      <c r="J542" s="109" t="s">
        <v>71</v>
      </c>
      <c r="K542" s="109" t="s">
        <v>72</v>
      </c>
      <c r="L542" s="109" t="s">
        <v>73</v>
      </c>
    </row>
    <row r="543" spans="1:12" x14ac:dyDescent="0.3">
      <c r="A543">
        <v>1744</v>
      </c>
      <c r="B543" s="83">
        <v>43822.625</v>
      </c>
      <c r="C543">
        <v>3.6940749002890256</v>
      </c>
      <c r="D543">
        <v>0.14862802624702454</v>
      </c>
      <c r="E543" s="109" t="s">
        <v>69</v>
      </c>
      <c r="F543">
        <v>3</v>
      </c>
      <c r="G543">
        <v>2</v>
      </c>
      <c r="H543" s="83">
        <v>44261.91030614583</v>
      </c>
      <c r="I543" s="109" t="s">
        <v>74</v>
      </c>
      <c r="J543" s="109" t="s">
        <v>75</v>
      </c>
      <c r="K543" s="109" t="s">
        <v>76</v>
      </c>
      <c r="L543" s="109" t="s">
        <v>77</v>
      </c>
    </row>
    <row r="544" spans="1:12" x14ac:dyDescent="0.3">
      <c r="A544">
        <v>1425</v>
      </c>
      <c r="B544" s="83">
        <v>43822.645833333336</v>
      </c>
      <c r="C544">
        <v>3.7361477367267417</v>
      </c>
      <c r="D544">
        <v>8.8839998149590205E-3</v>
      </c>
      <c r="E544" s="109" t="s">
        <v>69</v>
      </c>
      <c r="F544">
        <v>3</v>
      </c>
      <c r="G544">
        <v>1</v>
      </c>
      <c r="H544" s="83">
        <v>44261.905976388887</v>
      </c>
      <c r="I544" s="109" t="s">
        <v>70</v>
      </c>
      <c r="J544" s="109" t="s">
        <v>71</v>
      </c>
      <c r="K544" s="109" t="s">
        <v>72</v>
      </c>
      <c r="L544" s="109" t="s">
        <v>73</v>
      </c>
    </row>
    <row r="545" spans="1:12" x14ac:dyDescent="0.3">
      <c r="A545">
        <v>1761</v>
      </c>
      <c r="B545" s="83">
        <v>43822.645833333336</v>
      </c>
      <c r="C545">
        <v>3.8837103654433829</v>
      </c>
      <c r="D545">
        <v>5.7510793209075928E-2</v>
      </c>
      <c r="E545" s="109" t="s">
        <v>69</v>
      </c>
      <c r="F545">
        <v>3</v>
      </c>
      <c r="G545">
        <v>2</v>
      </c>
      <c r="H545" s="83">
        <v>44261.91030614583</v>
      </c>
      <c r="I545" s="109" t="s">
        <v>74</v>
      </c>
      <c r="J545" s="109" t="s">
        <v>75</v>
      </c>
      <c r="K545" s="109" t="s">
        <v>76</v>
      </c>
      <c r="L545" s="109" t="s">
        <v>77</v>
      </c>
    </row>
    <row r="546" spans="1:12" x14ac:dyDescent="0.3">
      <c r="A546">
        <v>1427</v>
      </c>
      <c r="B546" s="83">
        <v>43822.666666666664</v>
      </c>
      <c r="C546">
        <v>4.3091708824589716</v>
      </c>
      <c r="D546">
        <v>0</v>
      </c>
      <c r="E546" s="109" t="s">
        <v>69</v>
      </c>
      <c r="F546">
        <v>3</v>
      </c>
      <c r="G546">
        <v>1</v>
      </c>
      <c r="H546" s="83">
        <v>44261.905976388887</v>
      </c>
      <c r="I546" s="109" t="s">
        <v>70</v>
      </c>
      <c r="J546" s="109" t="s">
        <v>71</v>
      </c>
      <c r="K546" s="109" t="s">
        <v>72</v>
      </c>
      <c r="L546" s="109" t="s">
        <v>73</v>
      </c>
    </row>
    <row r="547" spans="1:12" x14ac:dyDescent="0.3">
      <c r="A547">
        <v>1763</v>
      </c>
      <c r="B547" s="83">
        <v>43822.666666666664</v>
      </c>
      <c r="C547">
        <v>4.2410713899602079</v>
      </c>
      <c r="D547">
        <v>9.7717344760894775E-3</v>
      </c>
      <c r="E547" s="109" t="s">
        <v>69</v>
      </c>
      <c r="F547">
        <v>3</v>
      </c>
      <c r="G547">
        <v>2</v>
      </c>
      <c r="H547" s="83">
        <v>44261.91030614583</v>
      </c>
      <c r="I547" s="109" t="s">
        <v>74</v>
      </c>
      <c r="J547" s="109" t="s">
        <v>75</v>
      </c>
      <c r="K547" s="109" t="s">
        <v>76</v>
      </c>
      <c r="L547" s="109" t="s">
        <v>77</v>
      </c>
    </row>
    <row r="548" spans="1:12" x14ac:dyDescent="0.3">
      <c r="A548">
        <v>1446</v>
      </c>
      <c r="B548" s="83">
        <v>43822.6875</v>
      </c>
      <c r="C548">
        <v>4.7569290818229701</v>
      </c>
      <c r="D548">
        <v>0</v>
      </c>
      <c r="E548" s="109" t="s">
        <v>69</v>
      </c>
      <c r="F548">
        <v>3</v>
      </c>
      <c r="G548">
        <v>1</v>
      </c>
      <c r="H548" s="83">
        <v>44261.905976388887</v>
      </c>
      <c r="I548" s="109" t="s">
        <v>70</v>
      </c>
      <c r="J548" s="109" t="s">
        <v>71</v>
      </c>
      <c r="K548" s="109" t="s">
        <v>72</v>
      </c>
      <c r="L548" s="109" t="s">
        <v>73</v>
      </c>
    </row>
    <row r="549" spans="1:12" x14ac:dyDescent="0.3">
      <c r="A549">
        <v>1782</v>
      </c>
      <c r="B549" s="83">
        <v>43822.6875</v>
      </c>
      <c r="C549">
        <v>4.5742327828198768</v>
      </c>
      <c r="D549">
        <v>0</v>
      </c>
      <c r="E549" s="109" t="s">
        <v>69</v>
      </c>
      <c r="F549">
        <v>3</v>
      </c>
      <c r="G549">
        <v>2</v>
      </c>
      <c r="H549" s="83">
        <v>44261.91030614583</v>
      </c>
      <c r="I549" s="109" t="s">
        <v>74</v>
      </c>
      <c r="J549" s="109" t="s">
        <v>75</v>
      </c>
      <c r="K549" s="109" t="s">
        <v>76</v>
      </c>
      <c r="L549" s="109" t="s">
        <v>77</v>
      </c>
    </row>
    <row r="550" spans="1:12" x14ac:dyDescent="0.3">
      <c r="A550">
        <v>1428</v>
      </c>
      <c r="B550" s="83">
        <v>43822.708333333336</v>
      </c>
      <c r="C550">
        <v>4.8787337577628342</v>
      </c>
      <c r="D550">
        <v>0</v>
      </c>
      <c r="E550" s="109" t="s">
        <v>69</v>
      </c>
      <c r="F550">
        <v>3</v>
      </c>
      <c r="G550">
        <v>1</v>
      </c>
      <c r="H550" s="83">
        <v>44261.905976388887</v>
      </c>
      <c r="I550" s="109" t="s">
        <v>70</v>
      </c>
      <c r="J550" s="109" t="s">
        <v>71</v>
      </c>
      <c r="K550" s="109" t="s">
        <v>72</v>
      </c>
      <c r="L550" s="109" t="s">
        <v>73</v>
      </c>
    </row>
    <row r="551" spans="1:12" x14ac:dyDescent="0.3">
      <c r="A551">
        <v>1764</v>
      </c>
      <c r="B551" s="83">
        <v>43822.708333333336</v>
      </c>
      <c r="C551">
        <v>4.7899356638601276</v>
      </c>
      <c r="D551">
        <v>0</v>
      </c>
      <c r="E551" s="109" t="s">
        <v>69</v>
      </c>
      <c r="F551">
        <v>3</v>
      </c>
      <c r="G551">
        <v>2</v>
      </c>
      <c r="H551" s="83">
        <v>44261.91030614583</v>
      </c>
      <c r="I551" s="109" t="s">
        <v>74</v>
      </c>
      <c r="J551" s="109" t="s">
        <v>75</v>
      </c>
      <c r="K551" s="109" t="s">
        <v>76</v>
      </c>
      <c r="L551" s="109" t="s">
        <v>77</v>
      </c>
    </row>
    <row r="552" spans="1:12" x14ac:dyDescent="0.3">
      <c r="A552">
        <v>1445</v>
      </c>
      <c r="B552" s="83">
        <v>43822.729166666664</v>
      </c>
      <c r="C552">
        <v>4.9850662952378713</v>
      </c>
      <c r="D552">
        <v>0</v>
      </c>
      <c r="E552" s="109" t="s">
        <v>69</v>
      </c>
      <c r="F552">
        <v>3</v>
      </c>
      <c r="G552">
        <v>1</v>
      </c>
      <c r="H552" s="83">
        <v>44261.905976388887</v>
      </c>
      <c r="I552" s="109" t="s">
        <v>70</v>
      </c>
      <c r="J552" s="109" t="s">
        <v>71</v>
      </c>
      <c r="K552" s="109" t="s">
        <v>72</v>
      </c>
      <c r="L552" s="109" t="s">
        <v>73</v>
      </c>
    </row>
    <row r="553" spans="1:12" x14ac:dyDescent="0.3">
      <c r="A553">
        <v>1781</v>
      </c>
      <c r="B553" s="83">
        <v>43822.729166666664</v>
      </c>
      <c r="C553">
        <v>4.87104340940631</v>
      </c>
      <c r="D553">
        <v>0</v>
      </c>
      <c r="E553" s="109" t="s">
        <v>69</v>
      </c>
      <c r="F553">
        <v>3</v>
      </c>
      <c r="G553">
        <v>2</v>
      </c>
      <c r="H553" s="83">
        <v>44261.91030614583</v>
      </c>
      <c r="I553" s="109" t="s">
        <v>74</v>
      </c>
      <c r="J553" s="109" t="s">
        <v>75</v>
      </c>
      <c r="K553" s="109" t="s">
        <v>76</v>
      </c>
      <c r="L553" s="109" t="s">
        <v>77</v>
      </c>
    </row>
    <row r="554" spans="1:12" x14ac:dyDescent="0.3">
      <c r="A554">
        <v>1444</v>
      </c>
      <c r="B554" s="83">
        <v>43822.75</v>
      </c>
      <c r="C554">
        <v>4.7968384615476509</v>
      </c>
      <c r="D554">
        <v>0</v>
      </c>
      <c r="E554" s="109" t="s">
        <v>69</v>
      </c>
      <c r="F554">
        <v>3</v>
      </c>
      <c r="G554">
        <v>1</v>
      </c>
      <c r="H554" s="83">
        <v>44261.905976388887</v>
      </c>
      <c r="I554" s="109" t="s">
        <v>70</v>
      </c>
      <c r="J554" s="109" t="s">
        <v>71</v>
      </c>
      <c r="K554" s="109" t="s">
        <v>72</v>
      </c>
      <c r="L554" s="109" t="s">
        <v>73</v>
      </c>
    </row>
    <row r="555" spans="1:12" x14ac:dyDescent="0.3">
      <c r="A555">
        <v>1780</v>
      </c>
      <c r="B555" s="83">
        <v>43822.75</v>
      </c>
      <c r="C555">
        <v>4.7407823226171875</v>
      </c>
      <c r="D555">
        <v>3.853142261505127E-4</v>
      </c>
      <c r="E555" s="109" t="s">
        <v>69</v>
      </c>
      <c r="F555">
        <v>3</v>
      </c>
      <c r="G555">
        <v>2</v>
      </c>
      <c r="H555" s="83">
        <v>44261.91030614583</v>
      </c>
      <c r="I555" s="109" t="s">
        <v>74</v>
      </c>
      <c r="J555" s="109" t="s">
        <v>75</v>
      </c>
      <c r="K555" s="109" t="s">
        <v>76</v>
      </c>
      <c r="L555" s="109" t="s">
        <v>77</v>
      </c>
    </row>
    <row r="556" spans="1:12" x14ac:dyDescent="0.3">
      <c r="A556">
        <v>1443</v>
      </c>
      <c r="B556" s="83">
        <v>43822.770833333336</v>
      </c>
      <c r="C556">
        <v>4.7526730383987807</v>
      </c>
      <c r="D556">
        <v>0</v>
      </c>
      <c r="E556" s="109" t="s">
        <v>69</v>
      </c>
      <c r="F556">
        <v>3</v>
      </c>
      <c r="G556">
        <v>1</v>
      </c>
      <c r="H556" s="83">
        <v>44261.905976388887</v>
      </c>
      <c r="I556" s="109" t="s">
        <v>70</v>
      </c>
      <c r="J556" s="109" t="s">
        <v>71</v>
      </c>
      <c r="K556" s="109" t="s">
        <v>72</v>
      </c>
      <c r="L556" s="109" t="s">
        <v>73</v>
      </c>
    </row>
    <row r="557" spans="1:12" x14ac:dyDescent="0.3">
      <c r="A557">
        <v>1779</v>
      </c>
      <c r="B557" s="83">
        <v>43822.770833333336</v>
      </c>
      <c r="C557">
        <v>4.658116175353836</v>
      </c>
      <c r="D557">
        <v>0</v>
      </c>
      <c r="E557" s="109" t="s">
        <v>69</v>
      </c>
      <c r="F557">
        <v>3</v>
      </c>
      <c r="G557">
        <v>2</v>
      </c>
      <c r="H557" s="83">
        <v>44261.91030614583</v>
      </c>
      <c r="I557" s="109" t="s">
        <v>74</v>
      </c>
      <c r="J557" s="109" t="s">
        <v>75</v>
      </c>
      <c r="K557" s="109" t="s">
        <v>76</v>
      </c>
      <c r="L557" s="109" t="s">
        <v>77</v>
      </c>
    </row>
    <row r="558" spans="1:12" x14ac:dyDescent="0.3">
      <c r="A558">
        <v>1442</v>
      </c>
      <c r="B558" s="83">
        <v>43822.791666666664</v>
      </c>
      <c r="C558">
        <v>4.4732555023604084</v>
      </c>
      <c r="D558">
        <v>0</v>
      </c>
      <c r="E558" s="109" t="s">
        <v>69</v>
      </c>
      <c r="F558">
        <v>3</v>
      </c>
      <c r="G558">
        <v>1</v>
      </c>
      <c r="H558" s="83">
        <v>44261.905976388887</v>
      </c>
      <c r="I558" s="109" t="s">
        <v>70</v>
      </c>
      <c r="J558" s="109" t="s">
        <v>71</v>
      </c>
      <c r="K558" s="109" t="s">
        <v>72</v>
      </c>
      <c r="L558" s="109" t="s">
        <v>73</v>
      </c>
    </row>
    <row r="559" spans="1:12" x14ac:dyDescent="0.3">
      <c r="A559">
        <v>1778</v>
      </c>
      <c r="B559" s="83">
        <v>43822.791666666664</v>
      </c>
      <c r="C559">
        <v>4.4238481757184545</v>
      </c>
      <c r="D559">
        <v>9.2142820358276367E-4</v>
      </c>
      <c r="E559" s="109" t="s">
        <v>69</v>
      </c>
      <c r="F559">
        <v>3</v>
      </c>
      <c r="G559">
        <v>2</v>
      </c>
      <c r="H559" s="83">
        <v>44261.91030614583</v>
      </c>
      <c r="I559" s="109" t="s">
        <v>74</v>
      </c>
      <c r="J559" s="109" t="s">
        <v>75</v>
      </c>
      <c r="K559" s="109" t="s">
        <v>76</v>
      </c>
      <c r="L559" s="109" t="s">
        <v>77</v>
      </c>
    </row>
    <row r="560" spans="1:12" x14ac:dyDescent="0.3">
      <c r="A560">
        <v>1441</v>
      </c>
      <c r="B560" s="83">
        <v>43822.8125</v>
      </c>
      <c r="C560">
        <v>4.3437045590764392</v>
      </c>
      <c r="D560">
        <v>0</v>
      </c>
      <c r="E560" s="109" t="s">
        <v>69</v>
      </c>
      <c r="F560">
        <v>3</v>
      </c>
      <c r="G560">
        <v>1</v>
      </c>
      <c r="H560" s="83">
        <v>44261.905976388887</v>
      </c>
      <c r="I560" s="109" t="s">
        <v>70</v>
      </c>
      <c r="J560" s="109" t="s">
        <v>71</v>
      </c>
      <c r="K560" s="109" t="s">
        <v>72</v>
      </c>
      <c r="L560" s="109" t="s">
        <v>73</v>
      </c>
    </row>
    <row r="561" spans="1:12" x14ac:dyDescent="0.3">
      <c r="A561">
        <v>1777</v>
      </c>
      <c r="B561" s="83">
        <v>43822.8125</v>
      </c>
      <c r="C561">
        <v>4.3488102804048552</v>
      </c>
      <c r="D561">
        <v>5.5134296417236328E-6</v>
      </c>
      <c r="E561" s="109" t="s">
        <v>69</v>
      </c>
      <c r="F561">
        <v>3</v>
      </c>
      <c r="G561">
        <v>2</v>
      </c>
      <c r="H561" s="83">
        <v>44261.91030614583</v>
      </c>
      <c r="I561" s="109" t="s">
        <v>74</v>
      </c>
      <c r="J561" s="109" t="s">
        <v>75</v>
      </c>
      <c r="K561" s="109" t="s">
        <v>76</v>
      </c>
      <c r="L561" s="109" t="s">
        <v>77</v>
      </c>
    </row>
    <row r="562" spans="1:12" x14ac:dyDescent="0.3">
      <c r="A562">
        <v>1440</v>
      </c>
      <c r="B562" s="83">
        <v>43822.833333333336</v>
      </c>
      <c r="C562">
        <v>4.0821234865932157</v>
      </c>
      <c r="D562">
        <v>0</v>
      </c>
      <c r="E562" s="109" t="s">
        <v>69</v>
      </c>
      <c r="F562">
        <v>3</v>
      </c>
      <c r="G562">
        <v>1</v>
      </c>
      <c r="H562" s="83">
        <v>44261.905976388887</v>
      </c>
      <c r="I562" s="109" t="s">
        <v>70</v>
      </c>
      <c r="J562" s="109" t="s">
        <v>71</v>
      </c>
      <c r="K562" s="109" t="s">
        <v>72</v>
      </c>
      <c r="L562" s="109" t="s">
        <v>73</v>
      </c>
    </row>
    <row r="563" spans="1:12" x14ac:dyDescent="0.3">
      <c r="A563">
        <v>1776</v>
      </c>
      <c r="B563" s="83">
        <v>43822.833333333336</v>
      </c>
      <c r="C563">
        <v>4.0431711738818237</v>
      </c>
      <c r="D563">
        <v>5.0452351570129395E-4</v>
      </c>
      <c r="E563" s="109" t="s">
        <v>69</v>
      </c>
      <c r="F563">
        <v>3</v>
      </c>
      <c r="G563">
        <v>2</v>
      </c>
      <c r="H563" s="83">
        <v>44261.91030614583</v>
      </c>
      <c r="I563" s="109" t="s">
        <v>74</v>
      </c>
      <c r="J563" s="109" t="s">
        <v>75</v>
      </c>
      <c r="K563" s="109" t="s">
        <v>76</v>
      </c>
      <c r="L563" s="109" t="s">
        <v>77</v>
      </c>
    </row>
    <row r="564" spans="1:12" x14ac:dyDescent="0.3">
      <c r="A564">
        <v>1439</v>
      </c>
      <c r="B564" s="83">
        <v>43822.854166666664</v>
      </c>
      <c r="C564">
        <v>3.9476334864474092</v>
      </c>
      <c r="D564">
        <v>0</v>
      </c>
      <c r="E564" s="109" t="s">
        <v>69</v>
      </c>
      <c r="F564">
        <v>3</v>
      </c>
      <c r="G564">
        <v>1</v>
      </c>
      <c r="H564" s="83">
        <v>44261.905976388887</v>
      </c>
      <c r="I564" s="109" t="s">
        <v>70</v>
      </c>
      <c r="J564" s="109" t="s">
        <v>71</v>
      </c>
      <c r="K564" s="109" t="s">
        <v>72</v>
      </c>
      <c r="L564" s="109" t="s">
        <v>73</v>
      </c>
    </row>
    <row r="565" spans="1:12" x14ac:dyDescent="0.3">
      <c r="A565">
        <v>1775</v>
      </c>
      <c r="B565" s="83">
        <v>43822.854166666664</v>
      </c>
      <c r="C565">
        <v>3.9526281898396798</v>
      </c>
      <c r="D565">
        <v>9.1162323951721191E-4</v>
      </c>
      <c r="E565" s="109" t="s">
        <v>69</v>
      </c>
      <c r="F565">
        <v>3</v>
      </c>
      <c r="G565">
        <v>2</v>
      </c>
      <c r="H565" s="83">
        <v>44261.91030614583</v>
      </c>
      <c r="I565" s="109" t="s">
        <v>74</v>
      </c>
      <c r="J565" s="109" t="s">
        <v>75</v>
      </c>
      <c r="K565" s="109" t="s">
        <v>76</v>
      </c>
      <c r="L565" s="109" t="s">
        <v>77</v>
      </c>
    </row>
    <row r="566" spans="1:12" x14ac:dyDescent="0.3">
      <c r="A566">
        <v>1438</v>
      </c>
      <c r="B566" s="83">
        <v>43822.875</v>
      </c>
      <c r="C566">
        <v>3.617868095044348</v>
      </c>
      <c r="D566">
        <v>0</v>
      </c>
      <c r="E566" s="109" t="s">
        <v>69</v>
      </c>
      <c r="F566">
        <v>3</v>
      </c>
      <c r="G566">
        <v>1</v>
      </c>
      <c r="H566" s="83">
        <v>44261.905976388887</v>
      </c>
      <c r="I566" s="109" t="s">
        <v>70</v>
      </c>
      <c r="J566" s="109" t="s">
        <v>71</v>
      </c>
      <c r="K566" s="109" t="s">
        <v>72</v>
      </c>
      <c r="L566" s="109" t="s">
        <v>73</v>
      </c>
    </row>
    <row r="567" spans="1:12" x14ac:dyDescent="0.3">
      <c r="A567">
        <v>1774</v>
      </c>
      <c r="B567" s="83">
        <v>43822.875</v>
      </c>
      <c r="C567">
        <v>3.6042309407593245</v>
      </c>
      <c r="D567">
        <v>0</v>
      </c>
      <c r="E567" s="109" t="s">
        <v>69</v>
      </c>
      <c r="F567">
        <v>3</v>
      </c>
      <c r="G567">
        <v>2</v>
      </c>
      <c r="H567" s="83">
        <v>44261.91030614583</v>
      </c>
      <c r="I567" s="109" t="s">
        <v>74</v>
      </c>
      <c r="J567" s="109" t="s">
        <v>75</v>
      </c>
      <c r="K567" s="109" t="s">
        <v>76</v>
      </c>
      <c r="L567" s="109" t="s">
        <v>77</v>
      </c>
    </row>
    <row r="568" spans="1:12" x14ac:dyDescent="0.3">
      <c r="A568">
        <v>1437</v>
      </c>
      <c r="B568" s="83">
        <v>43822.895833333336</v>
      </c>
      <c r="C568">
        <v>3.3243460819394066</v>
      </c>
      <c r="D568">
        <v>0</v>
      </c>
      <c r="E568" s="109" t="s">
        <v>69</v>
      </c>
      <c r="F568">
        <v>3</v>
      </c>
      <c r="G568">
        <v>1</v>
      </c>
      <c r="H568" s="83">
        <v>44261.905976388887</v>
      </c>
      <c r="I568" s="109" t="s">
        <v>70</v>
      </c>
      <c r="J568" s="109" t="s">
        <v>71</v>
      </c>
      <c r="K568" s="109" t="s">
        <v>72</v>
      </c>
      <c r="L568" s="109" t="s">
        <v>73</v>
      </c>
    </row>
    <row r="569" spans="1:12" x14ac:dyDescent="0.3">
      <c r="A569">
        <v>1773</v>
      </c>
      <c r="B569" s="83">
        <v>43822.895833333336</v>
      </c>
      <c r="C569">
        <v>3.3954625934246545</v>
      </c>
      <c r="D569">
        <v>0</v>
      </c>
      <c r="E569" s="109" t="s">
        <v>69</v>
      </c>
      <c r="F569">
        <v>3</v>
      </c>
      <c r="G569">
        <v>2</v>
      </c>
      <c r="H569" s="83">
        <v>44261.91030614583</v>
      </c>
      <c r="I569" s="109" t="s">
        <v>74</v>
      </c>
      <c r="J569" s="109" t="s">
        <v>75</v>
      </c>
      <c r="K569" s="109" t="s">
        <v>76</v>
      </c>
      <c r="L569" s="109" t="s">
        <v>77</v>
      </c>
    </row>
    <row r="570" spans="1:12" x14ac:dyDescent="0.3">
      <c r="A570">
        <v>1436</v>
      </c>
      <c r="B570" s="83">
        <v>43822.916666666664</v>
      </c>
      <c r="C570">
        <v>3.0110432038405195</v>
      </c>
      <c r="D570">
        <v>0</v>
      </c>
      <c r="E570" s="109" t="s">
        <v>69</v>
      </c>
      <c r="F570">
        <v>3</v>
      </c>
      <c r="G570">
        <v>1</v>
      </c>
      <c r="H570" s="83">
        <v>44261.905976388887</v>
      </c>
      <c r="I570" s="109" t="s">
        <v>70</v>
      </c>
      <c r="J570" s="109" t="s">
        <v>71</v>
      </c>
      <c r="K570" s="109" t="s">
        <v>72</v>
      </c>
      <c r="L570" s="109" t="s">
        <v>73</v>
      </c>
    </row>
    <row r="571" spans="1:12" x14ac:dyDescent="0.3">
      <c r="A571">
        <v>1772</v>
      </c>
      <c r="B571" s="83">
        <v>43822.916666666664</v>
      </c>
      <c r="C571">
        <v>3.1045408626723998</v>
      </c>
      <c r="D571">
        <v>0</v>
      </c>
      <c r="E571" s="109" t="s">
        <v>69</v>
      </c>
      <c r="F571">
        <v>3</v>
      </c>
      <c r="G571">
        <v>2</v>
      </c>
      <c r="H571" s="83">
        <v>44261.91030614583</v>
      </c>
      <c r="I571" s="109" t="s">
        <v>74</v>
      </c>
      <c r="J571" s="109" t="s">
        <v>75</v>
      </c>
      <c r="K571" s="109" t="s">
        <v>76</v>
      </c>
      <c r="L571" s="109" t="s">
        <v>77</v>
      </c>
    </row>
    <row r="572" spans="1:12" x14ac:dyDescent="0.3">
      <c r="A572">
        <v>1435</v>
      </c>
      <c r="B572" s="83">
        <v>43822.9375</v>
      </c>
      <c r="C572">
        <v>2.6665851547315511</v>
      </c>
      <c r="D572">
        <v>0</v>
      </c>
      <c r="E572" s="109" t="s">
        <v>69</v>
      </c>
      <c r="F572">
        <v>3</v>
      </c>
      <c r="G572">
        <v>1</v>
      </c>
      <c r="H572" s="83">
        <v>44261.905976388887</v>
      </c>
      <c r="I572" s="109" t="s">
        <v>70</v>
      </c>
      <c r="J572" s="109" t="s">
        <v>71</v>
      </c>
      <c r="K572" s="109" t="s">
        <v>72</v>
      </c>
      <c r="L572" s="109" t="s">
        <v>73</v>
      </c>
    </row>
    <row r="573" spans="1:12" x14ac:dyDescent="0.3">
      <c r="A573">
        <v>1771</v>
      </c>
      <c r="B573" s="83">
        <v>43822.9375</v>
      </c>
      <c r="C573">
        <v>2.8184386623510407</v>
      </c>
      <c r="D573">
        <v>0</v>
      </c>
      <c r="E573" s="109" t="s">
        <v>69</v>
      </c>
      <c r="F573">
        <v>3</v>
      </c>
      <c r="G573">
        <v>2</v>
      </c>
      <c r="H573" s="83">
        <v>44261.91030614583</v>
      </c>
      <c r="I573" s="109" t="s">
        <v>74</v>
      </c>
      <c r="J573" s="109" t="s">
        <v>75</v>
      </c>
      <c r="K573" s="109" t="s">
        <v>76</v>
      </c>
      <c r="L573" s="109" t="s">
        <v>77</v>
      </c>
    </row>
    <row r="574" spans="1:12" x14ac:dyDescent="0.3">
      <c r="A574">
        <v>1434</v>
      </c>
      <c r="B574" s="83">
        <v>43822.958333333336</v>
      </c>
      <c r="C574">
        <v>2.4702085909498694</v>
      </c>
      <c r="D574">
        <v>0</v>
      </c>
      <c r="E574" s="109" t="s">
        <v>69</v>
      </c>
      <c r="F574">
        <v>3</v>
      </c>
      <c r="G574">
        <v>1</v>
      </c>
      <c r="H574" s="83">
        <v>44261.905976388887</v>
      </c>
      <c r="I574" s="109" t="s">
        <v>70</v>
      </c>
      <c r="J574" s="109" t="s">
        <v>71</v>
      </c>
      <c r="K574" s="109" t="s">
        <v>72</v>
      </c>
      <c r="L574" s="109" t="s">
        <v>73</v>
      </c>
    </row>
    <row r="575" spans="1:12" x14ac:dyDescent="0.3">
      <c r="A575">
        <v>1770</v>
      </c>
      <c r="B575" s="83">
        <v>43822.958333333336</v>
      </c>
      <c r="C575">
        <v>2.5492531639208447</v>
      </c>
      <c r="D575">
        <v>0</v>
      </c>
      <c r="E575" s="109" t="s">
        <v>69</v>
      </c>
      <c r="F575">
        <v>3</v>
      </c>
      <c r="G575">
        <v>2</v>
      </c>
      <c r="H575" s="83">
        <v>44261.91030614583</v>
      </c>
      <c r="I575" s="109" t="s">
        <v>74</v>
      </c>
      <c r="J575" s="109" t="s">
        <v>75</v>
      </c>
      <c r="K575" s="109" t="s">
        <v>76</v>
      </c>
      <c r="L575" s="109" t="s">
        <v>77</v>
      </c>
    </row>
    <row r="576" spans="1:12" x14ac:dyDescent="0.3">
      <c r="A576">
        <v>1433</v>
      </c>
      <c r="B576" s="83">
        <v>43822.979166666664</v>
      </c>
      <c r="C576">
        <v>2.301914511401757</v>
      </c>
      <c r="D576">
        <v>0</v>
      </c>
      <c r="E576" s="109" t="s">
        <v>69</v>
      </c>
      <c r="F576">
        <v>3</v>
      </c>
      <c r="G576">
        <v>1</v>
      </c>
      <c r="H576" s="83">
        <v>44261.905976388887</v>
      </c>
      <c r="I576" s="109" t="s">
        <v>70</v>
      </c>
      <c r="J576" s="109" t="s">
        <v>71</v>
      </c>
      <c r="K576" s="109" t="s">
        <v>72</v>
      </c>
      <c r="L576" s="109" t="s">
        <v>73</v>
      </c>
    </row>
    <row r="577" spans="1:12" x14ac:dyDescent="0.3">
      <c r="A577">
        <v>1769</v>
      </c>
      <c r="B577" s="83">
        <v>43822.979166666664</v>
      </c>
      <c r="C577">
        <v>2.4394403626258372</v>
      </c>
      <c r="D577">
        <v>0</v>
      </c>
      <c r="E577" s="109" t="s">
        <v>69</v>
      </c>
      <c r="F577">
        <v>3</v>
      </c>
      <c r="G577">
        <v>2</v>
      </c>
      <c r="H577" s="83">
        <v>44261.91030614583</v>
      </c>
      <c r="I577" s="109" t="s">
        <v>74</v>
      </c>
      <c r="J577" s="109" t="s">
        <v>75</v>
      </c>
      <c r="K577" s="109" t="s">
        <v>76</v>
      </c>
      <c r="L577" s="109" t="s">
        <v>77</v>
      </c>
    </row>
    <row r="578" spans="1:12" x14ac:dyDescent="0.3">
      <c r="A578">
        <v>1432</v>
      </c>
      <c r="B578" s="83">
        <v>43823</v>
      </c>
      <c r="C578">
        <v>2.5362111814693584</v>
      </c>
      <c r="D578">
        <v>0</v>
      </c>
      <c r="E578" s="109" t="s">
        <v>69</v>
      </c>
      <c r="F578">
        <v>3</v>
      </c>
      <c r="G578">
        <v>1</v>
      </c>
      <c r="H578" s="83">
        <v>44261.905976388887</v>
      </c>
      <c r="I578" s="109" t="s">
        <v>70</v>
      </c>
      <c r="J578" s="109" t="s">
        <v>71</v>
      </c>
      <c r="K578" s="109" t="s">
        <v>72</v>
      </c>
      <c r="L578" s="109" t="s">
        <v>73</v>
      </c>
    </row>
    <row r="579" spans="1:12" x14ac:dyDescent="0.3">
      <c r="A579">
        <v>1768</v>
      </c>
      <c r="B579" s="83">
        <v>43823</v>
      </c>
      <c r="C579">
        <v>2.6548334445612842</v>
      </c>
      <c r="D579">
        <v>0</v>
      </c>
      <c r="E579" s="109" t="s">
        <v>69</v>
      </c>
      <c r="F579">
        <v>3</v>
      </c>
      <c r="G579">
        <v>2</v>
      </c>
      <c r="H579" s="83">
        <v>44261.91030614583</v>
      </c>
      <c r="I579" s="109" t="s">
        <v>74</v>
      </c>
      <c r="J579" s="109" t="s">
        <v>75</v>
      </c>
      <c r="K579" s="109" t="s">
        <v>76</v>
      </c>
      <c r="L579" s="109" t="s">
        <v>77</v>
      </c>
    </row>
    <row r="580" spans="1:12" x14ac:dyDescent="0.3">
      <c r="A580">
        <v>1431</v>
      </c>
      <c r="B580" s="83">
        <v>43823.020833333336</v>
      </c>
      <c r="C580">
        <v>2.4801101130044874</v>
      </c>
      <c r="D580">
        <v>0</v>
      </c>
      <c r="E580" s="109" t="s">
        <v>69</v>
      </c>
      <c r="F580">
        <v>3</v>
      </c>
      <c r="G580">
        <v>1</v>
      </c>
      <c r="H580" s="83">
        <v>44261.905976388887</v>
      </c>
      <c r="I580" s="109" t="s">
        <v>70</v>
      </c>
      <c r="J580" s="109" t="s">
        <v>71</v>
      </c>
      <c r="K580" s="109" t="s">
        <v>72</v>
      </c>
      <c r="L580" s="109" t="s">
        <v>73</v>
      </c>
    </row>
    <row r="581" spans="1:12" x14ac:dyDescent="0.3">
      <c r="A581">
        <v>1767</v>
      </c>
      <c r="B581" s="83">
        <v>43823.020833333336</v>
      </c>
      <c r="C581">
        <v>2.5559578782043926</v>
      </c>
      <c r="D581">
        <v>0</v>
      </c>
      <c r="E581" s="109" t="s">
        <v>69</v>
      </c>
      <c r="F581">
        <v>3</v>
      </c>
      <c r="G581">
        <v>2</v>
      </c>
      <c r="H581" s="83">
        <v>44261.91030614583</v>
      </c>
      <c r="I581" s="109" t="s">
        <v>74</v>
      </c>
      <c r="J581" s="109" t="s">
        <v>75</v>
      </c>
      <c r="K581" s="109" t="s">
        <v>76</v>
      </c>
      <c r="L581" s="109" t="s">
        <v>77</v>
      </c>
    </row>
    <row r="582" spans="1:12" x14ac:dyDescent="0.3">
      <c r="A582">
        <v>1430</v>
      </c>
      <c r="B582" s="83">
        <v>43823.041666666664</v>
      </c>
      <c r="C582">
        <v>2.3137344861175295</v>
      </c>
      <c r="D582">
        <v>0</v>
      </c>
      <c r="E582" s="109" t="s">
        <v>69</v>
      </c>
      <c r="F582">
        <v>3</v>
      </c>
      <c r="G582">
        <v>1</v>
      </c>
      <c r="H582" s="83">
        <v>44261.905976388887</v>
      </c>
      <c r="I582" s="109" t="s">
        <v>70</v>
      </c>
      <c r="J582" s="109" t="s">
        <v>71</v>
      </c>
      <c r="K582" s="109" t="s">
        <v>72</v>
      </c>
      <c r="L582" s="109" t="s">
        <v>73</v>
      </c>
    </row>
    <row r="583" spans="1:12" x14ac:dyDescent="0.3">
      <c r="A583">
        <v>1766</v>
      </c>
      <c r="B583" s="83">
        <v>43823.041666666664</v>
      </c>
      <c r="C583">
        <v>2.3323281094019594</v>
      </c>
      <c r="D583">
        <v>0</v>
      </c>
      <c r="E583" s="109" t="s">
        <v>69</v>
      </c>
      <c r="F583">
        <v>3</v>
      </c>
      <c r="G583">
        <v>2</v>
      </c>
      <c r="H583" s="83">
        <v>44261.91030614583</v>
      </c>
      <c r="I583" s="109" t="s">
        <v>74</v>
      </c>
      <c r="J583" s="109" t="s">
        <v>75</v>
      </c>
      <c r="K583" s="109" t="s">
        <v>76</v>
      </c>
      <c r="L583" s="109" t="s">
        <v>77</v>
      </c>
    </row>
    <row r="584" spans="1:12" x14ac:dyDescent="0.3">
      <c r="A584">
        <v>1429</v>
      </c>
      <c r="B584" s="83">
        <v>43823.0625</v>
      </c>
      <c r="C584">
        <v>2.2450869876822912</v>
      </c>
      <c r="D584">
        <v>0</v>
      </c>
      <c r="E584" s="109" t="s">
        <v>69</v>
      </c>
      <c r="F584">
        <v>3</v>
      </c>
      <c r="G584">
        <v>1</v>
      </c>
      <c r="H584" s="83">
        <v>44261.905976388887</v>
      </c>
      <c r="I584" s="109" t="s">
        <v>70</v>
      </c>
      <c r="J584" s="109" t="s">
        <v>71</v>
      </c>
      <c r="K584" s="109" t="s">
        <v>72</v>
      </c>
      <c r="L584" s="109" t="s">
        <v>73</v>
      </c>
    </row>
    <row r="585" spans="1:12" x14ac:dyDescent="0.3">
      <c r="A585">
        <v>1765</v>
      </c>
      <c r="B585" s="83">
        <v>43823.0625</v>
      </c>
      <c r="C585">
        <v>2.2659780159479368</v>
      </c>
      <c r="D585">
        <v>0</v>
      </c>
      <c r="E585" s="109" t="s">
        <v>69</v>
      </c>
      <c r="F585">
        <v>3</v>
      </c>
      <c r="G585">
        <v>2</v>
      </c>
      <c r="H585" s="83">
        <v>44261.91030614583</v>
      </c>
      <c r="I585" s="109" t="s">
        <v>74</v>
      </c>
      <c r="J585" s="109" t="s">
        <v>75</v>
      </c>
      <c r="K585" s="109" t="s">
        <v>76</v>
      </c>
      <c r="L585" s="109" t="s">
        <v>77</v>
      </c>
    </row>
    <row r="586" spans="1:12" x14ac:dyDescent="0.3">
      <c r="A586">
        <v>1407</v>
      </c>
      <c r="B586" s="83">
        <v>43823.083333333336</v>
      </c>
      <c r="C586">
        <v>2.1782724113501661</v>
      </c>
      <c r="D586">
        <v>0</v>
      </c>
      <c r="E586" s="109" t="s">
        <v>69</v>
      </c>
      <c r="F586">
        <v>3</v>
      </c>
      <c r="G586">
        <v>1</v>
      </c>
      <c r="H586" s="83">
        <v>44261.905976388887</v>
      </c>
      <c r="I586" s="109" t="s">
        <v>70</v>
      </c>
      <c r="J586" s="109" t="s">
        <v>71</v>
      </c>
      <c r="K586" s="109" t="s">
        <v>72</v>
      </c>
      <c r="L586" s="109" t="s">
        <v>73</v>
      </c>
    </row>
    <row r="587" spans="1:12" x14ac:dyDescent="0.3">
      <c r="A587">
        <v>1743</v>
      </c>
      <c r="B587" s="83">
        <v>43823.083333333336</v>
      </c>
      <c r="C587">
        <v>2.1504552342857068</v>
      </c>
      <c r="D587">
        <v>0</v>
      </c>
      <c r="E587" s="109" t="s">
        <v>69</v>
      </c>
      <c r="F587">
        <v>3</v>
      </c>
      <c r="G587">
        <v>2</v>
      </c>
      <c r="H587" s="83">
        <v>44261.91030614583</v>
      </c>
      <c r="I587" s="109" t="s">
        <v>74</v>
      </c>
      <c r="J587" s="109" t="s">
        <v>75</v>
      </c>
      <c r="K587" s="109" t="s">
        <v>76</v>
      </c>
      <c r="L587" s="109" t="s">
        <v>77</v>
      </c>
    </row>
    <row r="588" spans="1:12" x14ac:dyDescent="0.3">
      <c r="A588">
        <v>1426</v>
      </c>
      <c r="B588" s="83">
        <v>43823.104166666664</v>
      </c>
      <c r="C588">
        <v>2.1315284078170791</v>
      </c>
      <c r="D588">
        <v>0</v>
      </c>
      <c r="E588" s="109" t="s">
        <v>69</v>
      </c>
      <c r="F588">
        <v>3</v>
      </c>
      <c r="G588">
        <v>1</v>
      </c>
      <c r="H588" s="83">
        <v>44261.905976388887</v>
      </c>
      <c r="I588" s="109" t="s">
        <v>70</v>
      </c>
      <c r="J588" s="109" t="s">
        <v>71</v>
      </c>
      <c r="K588" s="109" t="s">
        <v>72</v>
      </c>
      <c r="L588" s="109" t="s">
        <v>73</v>
      </c>
    </row>
    <row r="589" spans="1:12" x14ac:dyDescent="0.3">
      <c r="A589">
        <v>1762</v>
      </c>
      <c r="B589" s="83">
        <v>43823.104166666664</v>
      </c>
      <c r="C589">
        <v>2.1042429216020788</v>
      </c>
      <c r="D589">
        <v>0</v>
      </c>
      <c r="E589" s="109" t="s">
        <v>69</v>
      </c>
      <c r="F589">
        <v>3</v>
      </c>
      <c r="G589">
        <v>2</v>
      </c>
      <c r="H589" s="83">
        <v>44261.91030614583</v>
      </c>
      <c r="I589" s="109" t="s">
        <v>74</v>
      </c>
      <c r="J589" s="109" t="s">
        <v>75</v>
      </c>
      <c r="K589" s="109" t="s">
        <v>76</v>
      </c>
      <c r="L589" s="109" t="s">
        <v>77</v>
      </c>
    </row>
    <row r="590" spans="1:12" x14ac:dyDescent="0.3">
      <c r="A590">
        <v>1406</v>
      </c>
      <c r="B590" s="83">
        <v>43823.125</v>
      </c>
      <c r="C590">
        <v>2.0330191976585206</v>
      </c>
      <c r="D590">
        <v>0</v>
      </c>
      <c r="E590" s="109" t="s">
        <v>69</v>
      </c>
      <c r="F590">
        <v>3</v>
      </c>
      <c r="G590">
        <v>1</v>
      </c>
      <c r="H590" s="83">
        <v>44261.905976388887</v>
      </c>
      <c r="I590" s="109" t="s">
        <v>70</v>
      </c>
      <c r="J590" s="109" t="s">
        <v>71</v>
      </c>
      <c r="K590" s="109" t="s">
        <v>72</v>
      </c>
      <c r="L590" s="109" t="s">
        <v>73</v>
      </c>
    </row>
    <row r="591" spans="1:12" x14ac:dyDescent="0.3">
      <c r="A591">
        <v>1742</v>
      </c>
      <c r="B591" s="83">
        <v>43823.125</v>
      </c>
      <c r="C591">
        <v>1.9869124955976796</v>
      </c>
      <c r="D591">
        <v>0</v>
      </c>
      <c r="E591" s="109" t="s">
        <v>69</v>
      </c>
      <c r="F591">
        <v>3</v>
      </c>
      <c r="G591">
        <v>2</v>
      </c>
      <c r="H591" s="83">
        <v>44261.91030614583</v>
      </c>
      <c r="I591" s="109" t="s">
        <v>74</v>
      </c>
      <c r="J591" s="109" t="s">
        <v>75</v>
      </c>
      <c r="K591" s="109" t="s">
        <v>76</v>
      </c>
      <c r="L591" s="109" t="s">
        <v>77</v>
      </c>
    </row>
    <row r="592" spans="1:12" x14ac:dyDescent="0.3">
      <c r="A592">
        <v>1384</v>
      </c>
      <c r="B592" s="83">
        <v>43823.145833333336</v>
      </c>
      <c r="C592">
        <v>1.9991182350220806</v>
      </c>
      <c r="D592">
        <v>0</v>
      </c>
      <c r="E592" s="109" t="s">
        <v>69</v>
      </c>
      <c r="F592">
        <v>3</v>
      </c>
      <c r="G592">
        <v>1</v>
      </c>
      <c r="H592" s="83">
        <v>44261.905976388887</v>
      </c>
      <c r="I592" s="109" t="s">
        <v>70</v>
      </c>
      <c r="J592" s="109" t="s">
        <v>71</v>
      </c>
      <c r="K592" s="109" t="s">
        <v>72</v>
      </c>
      <c r="L592" s="109" t="s">
        <v>73</v>
      </c>
    </row>
    <row r="593" spans="1:12" x14ac:dyDescent="0.3">
      <c r="A593">
        <v>1720</v>
      </c>
      <c r="B593" s="83">
        <v>43823.145833333336</v>
      </c>
      <c r="C593">
        <v>1.9545854288739775</v>
      </c>
      <c r="D593">
        <v>0</v>
      </c>
      <c r="E593" s="109" t="s">
        <v>69</v>
      </c>
      <c r="F593">
        <v>3</v>
      </c>
      <c r="G593">
        <v>2</v>
      </c>
      <c r="H593" s="83">
        <v>44261.91030614583</v>
      </c>
      <c r="I593" s="109" t="s">
        <v>74</v>
      </c>
      <c r="J593" s="109" t="s">
        <v>75</v>
      </c>
      <c r="K593" s="109" t="s">
        <v>76</v>
      </c>
      <c r="L593" s="109" t="s">
        <v>77</v>
      </c>
    </row>
    <row r="594" spans="1:12" x14ac:dyDescent="0.3">
      <c r="A594">
        <v>1382</v>
      </c>
      <c r="B594" s="83">
        <v>43823.166666666664</v>
      </c>
      <c r="C594">
        <v>1.9117281293084505</v>
      </c>
      <c r="D594">
        <v>0</v>
      </c>
      <c r="E594" s="109" t="s">
        <v>69</v>
      </c>
      <c r="F594">
        <v>3</v>
      </c>
      <c r="G594">
        <v>1</v>
      </c>
      <c r="H594" s="83">
        <v>44261.905976388887</v>
      </c>
      <c r="I594" s="109" t="s">
        <v>70</v>
      </c>
      <c r="J594" s="109" t="s">
        <v>71</v>
      </c>
      <c r="K594" s="109" t="s">
        <v>72</v>
      </c>
      <c r="L594" s="109" t="s">
        <v>73</v>
      </c>
    </row>
    <row r="595" spans="1:12" x14ac:dyDescent="0.3">
      <c r="A595">
        <v>1718</v>
      </c>
      <c r="B595" s="83">
        <v>43823.166666666664</v>
      </c>
      <c r="C595">
        <v>1.9103896267349358</v>
      </c>
      <c r="D595">
        <v>0</v>
      </c>
      <c r="E595" s="109" t="s">
        <v>69</v>
      </c>
      <c r="F595">
        <v>3</v>
      </c>
      <c r="G595">
        <v>2</v>
      </c>
      <c r="H595" s="83">
        <v>44261.91030614583</v>
      </c>
      <c r="I595" s="109" t="s">
        <v>74</v>
      </c>
      <c r="J595" s="109" t="s">
        <v>75</v>
      </c>
      <c r="K595" s="109" t="s">
        <v>76</v>
      </c>
      <c r="L595" s="109" t="s">
        <v>77</v>
      </c>
    </row>
    <row r="596" spans="1:12" x14ac:dyDescent="0.3">
      <c r="A596">
        <v>1381</v>
      </c>
      <c r="B596" s="83">
        <v>43823.1875</v>
      </c>
      <c r="C596">
        <v>1.8936587776982636</v>
      </c>
      <c r="D596">
        <v>0</v>
      </c>
      <c r="E596" s="109" t="s">
        <v>69</v>
      </c>
      <c r="F596">
        <v>3</v>
      </c>
      <c r="G596">
        <v>1</v>
      </c>
      <c r="H596" s="83">
        <v>44261.905976388887</v>
      </c>
      <c r="I596" s="109" t="s">
        <v>70</v>
      </c>
      <c r="J596" s="109" t="s">
        <v>71</v>
      </c>
      <c r="K596" s="109" t="s">
        <v>72</v>
      </c>
      <c r="L596" s="109" t="s">
        <v>73</v>
      </c>
    </row>
    <row r="597" spans="1:12" x14ac:dyDescent="0.3">
      <c r="A597">
        <v>1717</v>
      </c>
      <c r="B597" s="83">
        <v>43823.1875</v>
      </c>
      <c r="C597">
        <v>1.8970237780919232</v>
      </c>
      <c r="D597">
        <v>0</v>
      </c>
      <c r="E597" s="109" t="s">
        <v>69</v>
      </c>
      <c r="F597">
        <v>3</v>
      </c>
      <c r="G597">
        <v>2</v>
      </c>
      <c r="H597" s="83">
        <v>44261.91030614583</v>
      </c>
      <c r="I597" s="109" t="s">
        <v>74</v>
      </c>
      <c r="J597" s="109" t="s">
        <v>75</v>
      </c>
      <c r="K597" s="109" t="s">
        <v>76</v>
      </c>
      <c r="L597" s="109" t="s">
        <v>77</v>
      </c>
    </row>
    <row r="598" spans="1:12" x14ac:dyDescent="0.3">
      <c r="A598">
        <v>1380</v>
      </c>
      <c r="B598" s="83">
        <v>43823.208333333336</v>
      </c>
      <c r="C598">
        <v>1.9984724533568188</v>
      </c>
      <c r="D598">
        <v>0</v>
      </c>
      <c r="E598" s="109" t="s">
        <v>69</v>
      </c>
      <c r="F598">
        <v>3</v>
      </c>
      <c r="G598">
        <v>1</v>
      </c>
      <c r="H598" s="83">
        <v>44261.905976388887</v>
      </c>
      <c r="I598" s="109" t="s">
        <v>70</v>
      </c>
      <c r="J598" s="109" t="s">
        <v>71</v>
      </c>
      <c r="K598" s="109" t="s">
        <v>72</v>
      </c>
      <c r="L598" s="109" t="s">
        <v>73</v>
      </c>
    </row>
    <row r="599" spans="1:12" x14ac:dyDescent="0.3">
      <c r="A599">
        <v>1716</v>
      </c>
      <c r="B599" s="83">
        <v>43823.208333333336</v>
      </c>
      <c r="C599">
        <v>1.9821846471681202</v>
      </c>
      <c r="D599">
        <v>0</v>
      </c>
      <c r="E599" s="109" t="s">
        <v>69</v>
      </c>
      <c r="F599">
        <v>3</v>
      </c>
      <c r="G599">
        <v>2</v>
      </c>
      <c r="H599" s="83">
        <v>44261.91030614583</v>
      </c>
      <c r="I599" s="109" t="s">
        <v>74</v>
      </c>
      <c r="J599" s="109" t="s">
        <v>75</v>
      </c>
      <c r="K599" s="109" t="s">
        <v>76</v>
      </c>
      <c r="L599" s="109" t="s">
        <v>77</v>
      </c>
    </row>
    <row r="600" spans="1:12" x14ac:dyDescent="0.3">
      <c r="A600">
        <v>1379</v>
      </c>
      <c r="B600" s="83">
        <v>43823.229166666664</v>
      </c>
      <c r="C600">
        <v>2.1002424887041977</v>
      </c>
      <c r="D600">
        <v>0</v>
      </c>
      <c r="E600" s="109" t="s">
        <v>69</v>
      </c>
      <c r="F600">
        <v>3</v>
      </c>
      <c r="G600">
        <v>1</v>
      </c>
      <c r="H600" s="83">
        <v>44261.905976388887</v>
      </c>
      <c r="I600" s="109" t="s">
        <v>70</v>
      </c>
      <c r="J600" s="109" t="s">
        <v>71</v>
      </c>
      <c r="K600" s="109" t="s">
        <v>72</v>
      </c>
      <c r="L600" s="109" t="s">
        <v>73</v>
      </c>
    </row>
    <row r="601" spans="1:12" x14ac:dyDescent="0.3">
      <c r="A601">
        <v>1715</v>
      </c>
      <c r="B601" s="83">
        <v>43823.229166666664</v>
      </c>
      <c r="C601">
        <v>2.0196261050903797</v>
      </c>
      <c r="D601">
        <v>0</v>
      </c>
      <c r="E601" s="109" t="s">
        <v>69</v>
      </c>
      <c r="F601">
        <v>3</v>
      </c>
      <c r="G601">
        <v>2</v>
      </c>
      <c r="H601" s="83">
        <v>44261.91030614583</v>
      </c>
      <c r="I601" s="109" t="s">
        <v>74</v>
      </c>
      <c r="J601" s="109" t="s">
        <v>75</v>
      </c>
      <c r="K601" s="109" t="s">
        <v>76</v>
      </c>
      <c r="L601" s="109" t="s">
        <v>77</v>
      </c>
    </row>
    <row r="602" spans="1:12" x14ac:dyDescent="0.3">
      <c r="A602">
        <v>1378</v>
      </c>
      <c r="B602" s="83">
        <v>43823.25</v>
      </c>
      <c r="C602">
        <v>2.4476923654562235</v>
      </c>
      <c r="D602">
        <v>0</v>
      </c>
      <c r="E602" s="109" t="s">
        <v>69</v>
      </c>
      <c r="F602">
        <v>3</v>
      </c>
      <c r="G602">
        <v>1</v>
      </c>
      <c r="H602" s="83">
        <v>44261.905976388887</v>
      </c>
      <c r="I602" s="109" t="s">
        <v>70</v>
      </c>
      <c r="J602" s="109" t="s">
        <v>71</v>
      </c>
      <c r="K602" s="109" t="s">
        <v>72</v>
      </c>
      <c r="L602" s="109" t="s">
        <v>73</v>
      </c>
    </row>
    <row r="603" spans="1:12" x14ac:dyDescent="0.3">
      <c r="A603">
        <v>1714</v>
      </c>
      <c r="B603" s="83">
        <v>43823.25</v>
      </c>
      <c r="C603">
        <v>2.4081157481298567</v>
      </c>
      <c r="D603">
        <v>0</v>
      </c>
      <c r="E603" s="109" t="s">
        <v>69</v>
      </c>
      <c r="F603">
        <v>3</v>
      </c>
      <c r="G603">
        <v>2</v>
      </c>
      <c r="H603" s="83">
        <v>44261.91030614583</v>
      </c>
      <c r="I603" s="109" t="s">
        <v>74</v>
      </c>
      <c r="J603" s="109" t="s">
        <v>75</v>
      </c>
      <c r="K603" s="109" t="s">
        <v>76</v>
      </c>
      <c r="L603" s="109" t="s">
        <v>77</v>
      </c>
    </row>
    <row r="604" spans="1:12" x14ac:dyDescent="0.3">
      <c r="A604">
        <v>1377</v>
      </c>
      <c r="B604" s="83">
        <v>43823.270833333336</v>
      </c>
      <c r="C604">
        <v>2.6937382457734924</v>
      </c>
      <c r="D604">
        <v>0</v>
      </c>
      <c r="E604" s="109" t="s">
        <v>69</v>
      </c>
      <c r="F604">
        <v>3</v>
      </c>
      <c r="G604">
        <v>1</v>
      </c>
      <c r="H604" s="83">
        <v>44261.905976388887</v>
      </c>
      <c r="I604" s="109" t="s">
        <v>70</v>
      </c>
      <c r="J604" s="109" t="s">
        <v>71</v>
      </c>
      <c r="K604" s="109" t="s">
        <v>72</v>
      </c>
      <c r="L604" s="109" t="s">
        <v>73</v>
      </c>
    </row>
    <row r="605" spans="1:12" x14ac:dyDescent="0.3">
      <c r="A605">
        <v>1713</v>
      </c>
      <c r="B605" s="83">
        <v>43823.270833333336</v>
      </c>
      <c r="C605">
        <v>2.5908784271402161</v>
      </c>
      <c r="D605">
        <v>0</v>
      </c>
      <c r="E605" s="109" t="s">
        <v>69</v>
      </c>
      <c r="F605">
        <v>3</v>
      </c>
      <c r="G605">
        <v>2</v>
      </c>
      <c r="H605" s="83">
        <v>44261.91030614583</v>
      </c>
      <c r="I605" s="109" t="s">
        <v>74</v>
      </c>
      <c r="J605" s="109" t="s">
        <v>75</v>
      </c>
      <c r="K605" s="109" t="s">
        <v>76</v>
      </c>
      <c r="L605" s="109" t="s">
        <v>77</v>
      </c>
    </row>
    <row r="606" spans="1:12" x14ac:dyDescent="0.3">
      <c r="A606">
        <v>1376</v>
      </c>
      <c r="B606" s="83">
        <v>43823.291666666664</v>
      </c>
      <c r="C606">
        <v>3.1168001167517034</v>
      </c>
      <c r="D606">
        <v>0</v>
      </c>
      <c r="E606" s="109" t="s">
        <v>69</v>
      </c>
      <c r="F606">
        <v>3</v>
      </c>
      <c r="G606">
        <v>1</v>
      </c>
      <c r="H606" s="83">
        <v>44261.905976388887</v>
      </c>
      <c r="I606" s="109" t="s">
        <v>70</v>
      </c>
      <c r="J606" s="109" t="s">
        <v>71</v>
      </c>
      <c r="K606" s="109" t="s">
        <v>72</v>
      </c>
      <c r="L606" s="109" t="s">
        <v>73</v>
      </c>
    </row>
    <row r="607" spans="1:12" x14ac:dyDescent="0.3">
      <c r="A607">
        <v>1712</v>
      </c>
      <c r="B607" s="83">
        <v>43823.291666666664</v>
      </c>
      <c r="C607">
        <v>2.9264933127670267</v>
      </c>
      <c r="D607">
        <v>0</v>
      </c>
      <c r="E607" s="109" t="s">
        <v>69</v>
      </c>
      <c r="F607">
        <v>3</v>
      </c>
      <c r="G607">
        <v>2</v>
      </c>
      <c r="H607" s="83">
        <v>44261.91030614583</v>
      </c>
      <c r="I607" s="109" t="s">
        <v>74</v>
      </c>
      <c r="J607" s="109" t="s">
        <v>75</v>
      </c>
      <c r="K607" s="109" t="s">
        <v>76</v>
      </c>
      <c r="L607" s="109" t="s">
        <v>77</v>
      </c>
    </row>
    <row r="608" spans="1:12" x14ac:dyDescent="0.3">
      <c r="A608">
        <v>1375</v>
      </c>
      <c r="B608" s="83">
        <v>43823.3125</v>
      </c>
      <c r="C608">
        <v>3.3789007897199927</v>
      </c>
      <c r="D608">
        <v>0</v>
      </c>
      <c r="E608" s="109" t="s">
        <v>69</v>
      </c>
      <c r="F608">
        <v>3</v>
      </c>
      <c r="G608">
        <v>1</v>
      </c>
      <c r="H608" s="83">
        <v>44261.905976388887</v>
      </c>
      <c r="I608" s="109" t="s">
        <v>70</v>
      </c>
      <c r="J608" s="109" t="s">
        <v>71</v>
      </c>
      <c r="K608" s="109" t="s">
        <v>72</v>
      </c>
      <c r="L608" s="109" t="s">
        <v>73</v>
      </c>
    </row>
    <row r="609" spans="1:12" x14ac:dyDescent="0.3">
      <c r="A609">
        <v>1711</v>
      </c>
      <c r="B609" s="83">
        <v>43823.3125</v>
      </c>
      <c r="C609">
        <v>3.1378251070369267</v>
      </c>
      <c r="D609">
        <v>2.4389028549194336E-3</v>
      </c>
      <c r="E609" s="109" t="s">
        <v>69</v>
      </c>
      <c r="F609">
        <v>3</v>
      </c>
      <c r="G609">
        <v>2</v>
      </c>
      <c r="H609" s="83">
        <v>44261.91030614583</v>
      </c>
      <c r="I609" s="109" t="s">
        <v>74</v>
      </c>
      <c r="J609" s="109" t="s">
        <v>75</v>
      </c>
      <c r="K609" s="109" t="s">
        <v>76</v>
      </c>
      <c r="L609" s="109" t="s">
        <v>77</v>
      </c>
    </row>
    <row r="610" spans="1:12" x14ac:dyDescent="0.3">
      <c r="A610">
        <v>1374</v>
      </c>
      <c r="B610" s="83">
        <v>43823.333333333336</v>
      </c>
      <c r="C610">
        <v>3.637367223869401</v>
      </c>
      <c r="D610">
        <v>8.9657871918405393E-3</v>
      </c>
      <c r="E610" s="109" t="s">
        <v>69</v>
      </c>
      <c r="F610">
        <v>3</v>
      </c>
      <c r="G610">
        <v>1</v>
      </c>
      <c r="H610" s="83">
        <v>44261.905976388887</v>
      </c>
      <c r="I610" s="109" t="s">
        <v>70</v>
      </c>
      <c r="J610" s="109" t="s">
        <v>71</v>
      </c>
      <c r="K610" s="109" t="s">
        <v>72</v>
      </c>
      <c r="L610" s="109" t="s">
        <v>73</v>
      </c>
    </row>
    <row r="611" spans="1:12" x14ac:dyDescent="0.3">
      <c r="A611">
        <v>1710</v>
      </c>
      <c r="B611" s="83">
        <v>43823.333333333336</v>
      </c>
      <c r="C611">
        <v>3.5916716247434803</v>
      </c>
      <c r="D611">
        <v>0</v>
      </c>
      <c r="E611" s="109" t="s">
        <v>69</v>
      </c>
      <c r="F611">
        <v>3</v>
      </c>
      <c r="G611">
        <v>2</v>
      </c>
      <c r="H611" s="83">
        <v>44261.91030614583</v>
      </c>
      <c r="I611" s="109" t="s">
        <v>74</v>
      </c>
      <c r="J611" s="109" t="s">
        <v>75</v>
      </c>
      <c r="K611" s="109" t="s">
        <v>76</v>
      </c>
      <c r="L611" s="109" t="s">
        <v>77</v>
      </c>
    </row>
    <row r="612" spans="1:12" x14ac:dyDescent="0.3">
      <c r="A612">
        <v>1373</v>
      </c>
      <c r="B612" s="83">
        <v>43823.354166666664</v>
      </c>
      <c r="C612">
        <v>3.6642302915306249</v>
      </c>
      <c r="D612">
        <v>0</v>
      </c>
      <c r="E612" s="109" t="s">
        <v>69</v>
      </c>
      <c r="F612">
        <v>3</v>
      </c>
      <c r="G612">
        <v>1</v>
      </c>
      <c r="H612" s="83">
        <v>44261.905976388887</v>
      </c>
      <c r="I612" s="109" t="s">
        <v>70</v>
      </c>
      <c r="J612" s="109" t="s">
        <v>71</v>
      </c>
      <c r="K612" s="109" t="s">
        <v>72</v>
      </c>
      <c r="L612" s="109" t="s">
        <v>73</v>
      </c>
    </row>
    <row r="613" spans="1:12" x14ac:dyDescent="0.3">
      <c r="A613">
        <v>1709</v>
      </c>
      <c r="B613" s="83">
        <v>43823.354166666664</v>
      </c>
      <c r="C613">
        <v>3.745563790034915</v>
      </c>
      <c r="D613">
        <v>4.3983608484268188E-2</v>
      </c>
      <c r="E613" s="109" t="s">
        <v>69</v>
      </c>
      <c r="F613">
        <v>3</v>
      </c>
      <c r="G613">
        <v>2</v>
      </c>
      <c r="H613" s="83">
        <v>44261.91030614583</v>
      </c>
      <c r="I613" s="109" t="s">
        <v>74</v>
      </c>
      <c r="J613" s="109" t="s">
        <v>75</v>
      </c>
      <c r="K613" s="109" t="s">
        <v>76</v>
      </c>
      <c r="L613" s="109" t="s">
        <v>77</v>
      </c>
    </row>
    <row r="614" spans="1:12" x14ac:dyDescent="0.3">
      <c r="A614">
        <v>1372</v>
      </c>
      <c r="B614" s="83">
        <v>43823.375</v>
      </c>
      <c r="C614">
        <v>3.8831907197954019</v>
      </c>
      <c r="D614">
        <v>0.17409045543327759</v>
      </c>
      <c r="E614" s="109" t="s">
        <v>69</v>
      </c>
      <c r="F614">
        <v>3</v>
      </c>
      <c r="G614">
        <v>1</v>
      </c>
      <c r="H614" s="83">
        <v>44261.905976388887</v>
      </c>
      <c r="I614" s="109" t="s">
        <v>70</v>
      </c>
      <c r="J614" s="109" t="s">
        <v>71</v>
      </c>
      <c r="K614" s="109" t="s">
        <v>72</v>
      </c>
      <c r="L614" s="109" t="s">
        <v>73</v>
      </c>
    </row>
    <row r="615" spans="1:12" x14ac:dyDescent="0.3">
      <c r="A615">
        <v>1708</v>
      </c>
      <c r="B615" s="83">
        <v>43823.375</v>
      </c>
      <c r="C615">
        <v>4.0062604512802462</v>
      </c>
      <c r="D615">
        <v>0.12346845865249634</v>
      </c>
      <c r="E615" s="109" t="s">
        <v>69</v>
      </c>
      <c r="F615">
        <v>3</v>
      </c>
      <c r="G615">
        <v>2</v>
      </c>
      <c r="H615" s="83">
        <v>44261.91030614583</v>
      </c>
      <c r="I615" s="109" t="s">
        <v>74</v>
      </c>
      <c r="J615" s="109" t="s">
        <v>75</v>
      </c>
      <c r="K615" s="109" t="s">
        <v>76</v>
      </c>
      <c r="L615" s="109" t="s">
        <v>77</v>
      </c>
    </row>
    <row r="616" spans="1:12" x14ac:dyDescent="0.3">
      <c r="A616">
        <v>1371</v>
      </c>
      <c r="B616" s="83">
        <v>43823.395833333336</v>
      </c>
      <c r="C616">
        <v>3.8759307036843911</v>
      </c>
      <c r="D616">
        <v>0.26646108872816587</v>
      </c>
      <c r="E616" s="109" t="s">
        <v>69</v>
      </c>
      <c r="F616">
        <v>3</v>
      </c>
      <c r="G616">
        <v>1</v>
      </c>
      <c r="H616" s="83">
        <v>44261.905976388887</v>
      </c>
      <c r="I616" s="109" t="s">
        <v>70</v>
      </c>
      <c r="J616" s="109" t="s">
        <v>71</v>
      </c>
      <c r="K616" s="109" t="s">
        <v>72</v>
      </c>
      <c r="L616" s="109" t="s">
        <v>73</v>
      </c>
    </row>
    <row r="617" spans="1:12" x14ac:dyDescent="0.3">
      <c r="A617">
        <v>1707</v>
      </c>
      <c r="B617" s="83">
        <v>43823.395833333336</v>
      </c>
      <c r="C617">
        <v>4.0270104547173169</v>
      </c>
      <c r="D617">
        <v>0.22242537140846252</v>
      </c>
      <c r="E617" s="109" t="s">
        <v>69</v>
      </c>
      <c r="F617">
        <v>3</v>
      </c>
      <c r="G617">
        <v>2</v>
      </c>
      <c r="H617" s="83">
        <v>44261.91030614583</v>
      </c>
      <c r="I617" s="109" t="s">
        <v>74</v>
      </c>
      <c r="J617" s="109" t="s">
        <v>75</v>
      </c>
      <c r="K617" s="109" t="s">
        <v>76</v>
      </c>
      <c r="L617" s="109" t="s">
        <v>77</v>
      </c>
    </row>
    <row r="618" spans="1:12" x14ac:dyDescent="0.3">
      <c r="A618">
        <v>1370</v>
      </c>
      <c r="B618" s="83">
        <v>43823.416666666664</v>
      </c>
      <c r="C618">
        <v>3.9601164458007507</v>
      </c>
      <c r="D618">
        <v>0.50131094641421359</v>
      </c>
      <c r="E618" s="109" t="s">
        <v>69</v>
      </c>
      <c r="F618">
        <v>3</v>
      </c>
      <c r="G618">
        <v>1</v>
      </c>
      <c r="H618" s="83">
        <v>44261.905976388887</v>
      </c>
      <c r="I618" s="109" t="s">
        <v>70</v>
      </c>
      <c r="J618" s="109" t="s">
        <v>71</v>
      </c>
      <c r="K618" s="109" t="s">
        <v>72</v>
      </c>
      <c r="L618" s="109" t="s">
        <v>73</v>
      </c>
    </row>
    <row r="619" spans="1:12" x14ac:dyDescent="0.3">
      <c r="A619">
        <v>1706</v>
      </c>
      <c r="B619" s="83">
        <v>43823.416666666664</v>
      </c>
      <c r="C619">
        <v>4.0155442920950133</v>
      </c>
      <c r="D619">
        <v>0.37629824876785278</v>
      </c>
      <c r="E619" s="109" t="s">
        <v>69</v>
      </c>
      <c r="F619">
        <v>3</v>
      </c>
      <c r="G619">
        <v>2</v>
      </c>
      <c r="H619" s="83">
        <v>44261.91030614583</v>
      </c>
      <c r="I619" s="109" t="s">
        <v>74</v>
      </c>
      <c r="J619" s="109" t="s">
        <v>75</v>
      </c>
      <c r="K619" s="109" t="s">
        <v>76</v>
      </c>
      <c r="L619" s="109" t="s">
        <v>77</v>
      </c>
    </row>
    <row r="620" spans="1:12" x14ac:dyDescent="0.3">
      <c r="A620">
        <v>1369</v>
      </c>
      <c r="B620" s="83">
        <v>43823.4375</v>
      </c>
      <c r="C620">
        <v>3.9049685404036794</v>
      </c>
      <c r="D620">
        <v>0.52837230815546954</v>
      </c>
      <c r="E620" s="109" t="s">
        <v>69</v>
      </c>
      <c r="F620">
        <v>3</v>
      </c>
      <c r="G620">
        <v>1</v>
      </c>
      <c r="H620" s="83">
        <v>44261.905976388887</v>
      </c>
      <c r="I620" s="109" t="s">
        <v>70</v>
      </c>
      <c r="J620" s="109" t="s">
        <v>71</v>
      </c>
      <c r="K620" s="109" t="s">
        <v>72</v>
      </c>
      <c r="L620" s="109" t="s">
        <v>73</v>
      </c>
    </row>
    <row r="621" spans="1:12" x14ac:dyDescent="0.3">
      <c r="A621">
        <v>1705</v>
      </c>
      <c r="B621" s="83">
        <v>43823.4375</v>
      </c>
      <c r="C621">
        <v>4.0176707348420653</v>
      </c>
      <c r="D621">
        <v>0.42115646600723267</v>
      </c>
      <c r="E621" s="109" t="s">
        <v>69</v>
      </c>
      <c r="F621">
        <v>3</v>
      </c>
      <c r="G621">
        <v>2</v>
      </c>
      <c r="H621" s="83">
        <v>44261.91030614583</v>
      </c>
      <c r="I621" s="109" t="s">
        <v>74</v>
      </c>
      <c r="J621" s="109" t="s">
        <v>75</v>
      </c>
      <c r="K621" s="109" t="s">
        <v>76</v>
      </c>
      <c r="L621" s="109" t="s">
        <v>77</v>
      </c>
    </row>
    <row r="622" spans="1:12" x14ac:dyDescent="0.3">
      <c r="A622">
        <v>1368</v>
      </c>
      <c r="B622" s="83">
        <v>43823.458333333336</v>
      </c>
      <c r="C622">
        <v>3.9771299822843922</v>
      </c>
      <c r="D622">
        <v>0.73470170024580395</v>
      </c>
      <c r="E622" s="109" t="s">
        <v>69</v>
      </c>
      <c r="F622">
        <v>3</v>
      </c>
      <c r="G622">
        <v>1</v>
      </c>
      <c r="H622" s="83">
        <v>44261.905976388887</v>
      </c>
      <c r="I622" s="109" t="s">
        <v>70</v>
      </c>
      <c r="J622" s="109" t="s">
        <v>71</v>
      </c>
      <c r="K622" s="109" t="s">
        <v>72</v>
      </c>
      <c r="L622" s="109" t="s">
        <v>73</v>
      </c>
    </row>
    <row r="623" spans="1:12" x14ac:dyDescent="0.3">
      <c r="A623">
        <v>1704</v>
      </c>
      <c r="B623" s="83">
        <v>43823.458333333336</v>
      </c>
      <c r="C623">
        <v>3.8565929649037605</v>
      </c>
      <c r="D623">
        <v>0.71813428401947021</v>
      </c>
      <c r="E623" s="109" t="s">
        <v>69</v>
      </c>
      <c r="F623">
        <v>3</v>
      </c>
      <c r="G623">
        <v>2</v>
      </c>
      <c r="H623" s="83">
        <v>44261.91030614583</v>
      </c>
      <c r="I623" s="109" t="s">
        <v>74</v>
      </c>
      <c r="J623" s="109" t="s">
        <v>75</v>
      </c>
      <c r="K623" s="109" t="s">
        <v>76</v>
      </c>
      <c r="L623" s="109" t="s">
        <v>77</v>
      </c>
    </row>
    <row r="624" spans="1:12" x14ac:dyDescent="0.3">
      <c r="A624">
        <v>1367</v>
      </c>
      <c r="B624" s="83">
        <v>43823.479166666664</v>
      </c>
      <c r="C624">
        <v>3.9530380178928755</v>
      </c>
      <c r="D624">
        <v>0.70221229300202759</v>
      </c>
      <c r="E624" s="109" t="s">
        <v>69</v>
      </c>
      <c r="F624">
        <v>3</v>
      </c>
      <c r="G624">
        <v>1</v>
      </c>
      <c r="H624" s="83">
        <v>44261.905976388887</v>
      </c>
      <c r="I624" s="109" t="s">
        <v>70</v>
      </c>
      <c r="J624" s="109" t="s">
        <v>71</v>
      </c>
      <c r="K624" s="109" t="s">
        <v>72</v>
      </c>
      <c r="L624" s="109" t="s">
        <v>73</v>
      </c>
    </row>
    <row r="625" spans="1:12" x14ac:dyDescent="0.3">
      <c r="A625">
        <v>1703</v>
      </c>
      <c r="B625" s="83">
        <v>43823.479166666664</v>
      </c>
      <c r="C625">
        <v>3.811392370207098</v>
      </c>
      <c r="D625">
        <v>0.75246733427047729</v>
      </c>
      <c r="E625" s="109" t="s">
        <v>69</v>
      </c>
      <c r="F625">
        <v>3</v>
      </c>
      <c r="G625">
        <v>2</v>
      </c>
      <c r="H625" s="83">
        <v>44261.91030614583</v>
      </c>
      <c r="I625" s="109" t="s">
        <v>74</v>
      </c>
      <c r="J625" s="109" t="s">
        <v>75</v>
      </c>
      <c r="K625" s="109" t="s">
        <v>76</v>
      </c>
      <c r="L625" s="109" t="s">
        <v>77</v>
      </c>
    </row>
    <row r="626" spans="1:12" x14ac:dyDescent="0.3">
      <c r="A626">
        <v>1366</v>
      </c>
      <c r="B626" s="83">
        <v>43823.5</v>
      </c>
      <c r="C626">
        <v>4.0965963334613553</v>
      </c>
      <c r="D626">
        <v>0.66585186409305586</v>
      </c>
      <c r="E626" s="109" t="s">
        <v>69</v>
      </c>
      <c r="F626">
        <v>3</v>
      </c>
      <c r="G626">
        <v>1</v>
      </c>
      <c r="H626" s="83">
        <v>44261.905976388887</v>
      </c>
      <c r="I626" s="109" t="s">
        <v>70</v>
      </c>
      <c r="J626" s="109" t="s">
        <v>71</v>
      </c>
      <c r="K626" s="109" t="s">
        <v>72</v>
      </c>
      <c r="L626" s="109" t="s">
        <v>73</v>
      </c>
    </row>
    <row r="627" spans="1:12" x14ac:dyDescent="0.3">
      <c r="A627">
        <v>1702</v>
      </c>
      <c r="B627" s="83">
        <v>43823.5</v>
      </c>
      <c r="C627">
        <v>3.9869689166783737</v>
      </c>
      <c r="D627">
        <v>0.61337560415267944</v>
      </c>
      <c r="E627" s="109" t="s">
        <v>69</v>
      </c>
      <c r="F627">
        <v>3</v>
      </c>
      <c r="G627">
        <v>2</v>
      </c>
      <c r="H627" s="83">
        <v>44261.91030614583</v>
      </c>
      <c r="I627" s="109" t="s">
        <v>74</v>
      </c>
      <c r="J627" s="109" t="s">
        <v>75</v>
      </c>
      <c r="K627" s="109" t="s">
        <v>76</v>
      </c>
      <c r="L627" s="109" t="s">
        <v>77</v>
      </c>
    </row>
    <row r="628" spans="1:12" x14ac:dyDescent="0.3">
      <c r="A628">
        <v>1383</v>
      </c>
      <c r="B628" s="83">
        <v>43823.520833333336</v>
      </c>
      <c r="C628">
        <v>4.0588477648130761</v>
      </c>
      <c r="D628">
        <v>0.65205204517526438</v>
      </c>
      <c r="E628" s="109" t="s">
        <v>69</v>
      </c>
      <c r="F628">
        <v>3</v>
      </c>
      <c r="G628">
        <v>1</v>
      </c>
      <c r="H628" s="83">
        <v>44261.905976388887</v>
      </c>
      <c r="I628" s="109" t="s">
        <v>70</v>
      </c>
      <c r="J628" s="109" t="s">
        <v>71</v>
      </c>
      <c r="K628" s="109" t="s">
        <v>72</v>
      </c>
      <c r="L628" s="109" t="s">
        <v>73</v>
      </c>
    </row>
    <row r="629" spans="1:12" x14ac:dyDescent="0.3">
      <c r="A629">
        <v>1719</v>
      </c>
      <c r="B629" s="83">
        <v>43823.520833333336</v>
      </c>
      <c r="C629">
        <v>3.979771031889316</v>
      </c>
      <c r="D629">
        <v>0.59698081016540527</v>
      </c>
      <c r="E629" s="109" t="s">
        <v>69</v>
      </c>
      <c r="F629">
        <v>3</v>
      </c>
      <c r="G629">
        <v>2</v>
      </c>
      <c r="H629" s="83">
        <v>44261.91030614583</v>
      </c>
      <c r="I629" s="109" t="s">
        <v>74</v>
      </c>
      <c r="J629" s="109" t="s">
        <v>75</v>
      </c>
      <c r="K629" s="109" t="s">
        <v>76</v>
      </c>
      <c r="L629" s="109" t="s">
        <v>77</v>
      </c>
    </row>
    <row r="630" spans="1:12" x14ac:dyDescent="0.3">
      <c r="A630">
        <v>1385</v>
      </c>
      <c r="B630" s="83">
        <v>43823.541666666664</v>
      </c>
      <c r="C630">
        <v>4.0055143605718042</v>
      </c>
      <c r="D630">
        <v>0.38977754629855121</v>
      </c>
      <c r="E630" s="109" t="s">
        <v>69</v>
      </c>
      <c r="F630">
        <v>3</v>
      </c>
      <c r="G630">
        <v>1</v>
      </c>
      <c r="H630" s="83">
        <v>44261.905976388887</v>
      </c>
      <c r="I630" s="109" t="s">
        <v>70</v>
      </c>
      <c r="J630" s="109" t="s">
        <v>71</v>
      </c>
      <c r="K630" s="109" t="s">
        <v>72</v>
      </c>
      <c r="L630" s="109" t="s">
        <v>73</v>
      </c>
    </row>
    <row r="631" spans="1:12" x14ac:dyDescent="0.3">
      <c r="A631">
        <v>1721</v>
      </c>
      <c r="B631" s="83">
        <v>43823.541666666664</v>
      </c>
      <c r="C631">
        <v>3.9542954820055023</v>
      </c>
      <c r="D631">
        <v>0.3291858434677124</v>
      </c>
      <c r="E631" s="109" t="s">
        <v>69</v>
      </c>
      <c r="F631">
        <v>3</v>
      </c>
      <c r="G631">
        <v>2</v>
      </c>
      <c r="H631" s="83">
        <v>44261.91030614583</v>
      </c>
      <c r="I631" s="109" t="s">
        <v>74</v>
      </c>
      <c r="J631" s="109" t="s">
        <v>75</v>
      </c>
      <c r="K631" s="109" t="s">
        <v>76</v>
      </c>
      <c r="L631" s="109" t="s">
        <v>77</v>
      </c>
    </row>
    <row r="632" spans="1:12" x14ac:dyDescent="0.3">
      <c r="A632">
        <v>1404</v>
      </c>
      <c r="B632" s="83">
        <v>43823.5625</v>
      </c>
      <c r="C632">
        <v>3.9743893095622971</v>
      </c>
      <c r="D632">
        <v>0.33505304685858539</v>
      </c>
      <c r="E632" s="109" t="s">
        <v>69</v>
      </c>
      <c r="F632">
        <v>3</v>
      </c>
      <c r="G632">
        <v>1</v>
      </c>
      <c r="H632" s="83">
        <v>44261.905976388887</v>
      </c>
      <c r="I632" s="109" t="s">
        <v>70</v>
      </c>
      <c r="J632" s="109" t="s">
        <v>71</v>
      </c>
      <c r="K632" s="109" t="s">
        <v>72</v>
      </c>
      <c r="L632" s="109" t="s">
        <v>73</v>
      </c>
    </row>
    <row r="633" spans="1:12" x14ac:dyDescent="0.3">
      <c r="A633">
        <v>1740</v>
      </c>
      <c r="B633" s="83">
        <v>43823.5625</v>
      </c>
      <c r="C633">
        <v>3.9693759210326185</v>
      </c>
      <c r="D633">
        <v>0.22288399934768677</v>
      </c>
      <c r="E633" s="109" t="s">
        <v>69</v>
      </c>
      <c r="F633">
        <v>3</v>
      </c>
      <c r="G633">
        <v>2</v>
      </c>
      <c r="H633" s="83">
        <v>44261.91030614583</v>
      </c>
      <c r="I633" s="109" t="s">
        <v>74</v>
      </c>
      <c r="J633" s="109" t="s">
        <v>75</v>
      </c>
      <c r="K633" s="109" t="s">
        <v>76</v>
      </c>
      <c r="L633" s="109" t="s">
        <v>77</v>
      </c>
    </row>
    <row r="634" spans="1:12" x14ac:dyDescent="0.3">
      <c r="A634">
        <v>1386</v>
      </c>
      <c r="B634" s="83">
        <v>43823.583333333336</v>
      </c>
      <c r="C634">
        <v>3.6365032858389759</v>
      </c>
      <c r="D634">
        <v>0.21360809852132984</v>
      </c>
      <c r="E634" s="109" t="s">
        <v>69</v>
      </c>
      <c r="F634">
        <v>3</v>
      </c>
      <c r="G634">
        <v>1</v>
      </c>
      <c r="H634" s="83">
        <v>44261.905976388887</v>
      </c>
      <c r="I634" s="109" t="s">
        <v>70</v>
      </c>
      <c r="J634" s="109" t="s">
        <v>71</v>
      </c>
      <c r="K634" s="109" t="s">
        <v>72</v>
      </c>
      <c r="L634" s="109" t="s">
        <v>73</v>
      </c>
    </row>
    <row r="635" spans="1:12" x14ac:dyDescent="0.3">
      <c r="A635">
        <v>1722</v>
      </c>
      <c r="B635" s="83">
        <v>43823.583333333336</v>
      </c>
      <c r="C635">
        <v>3.7289373473497593</v>
      </c>
      <c r="D635">
        <v>0.23853316903114319</v>
      </c>
      <c r="E635" s="109" t="s">
        <v>69</v>
      </c>
      <c r="F635">
        <v>3</v>
      </c>
      <c r="G635">
        <v>2</v>
      </c>
      <c r="H635" s="83">
        <v>44261.91030614583</v>
      </c>
      <c r="I635" s="109" t="s">
        <v>74</v>
      </c>
      <c r="J635" s="109" t="s">
        <v>75</v>
      </c>
      <c r="K635" s="109" t="s">
        <v>76</v>
      </c>
      <c r="L635" s="109" t="s">
        <v>77</v>
      </c>
    </row>
    <row r="636" spans="1:12" x14ac:dyDescent="0.3">
      <c r="A636">
        <v>1403</v>
      </c>
      <c r="B636" s="83">
        <v>43823.604166666664</v>
      </c>
      <c r="C636">
        <v>3.652720521858722</v>
      </c>
      <c r="D636">
        <v>0.16345979383543213</v>
      </c>
      <c r="E636" s="109" t="s">
        <v>69</v>
      </c>
      <c r="F636">
        <v>3</v>
      </c>
      <c r="G636">
        <v>1</v>
      </c>
      <c r="H636" s="83">
        <v>44261.905976388887</v>
      </c>
      <c r="I636" s="109" t="s">
        <v>70</v>
      </c>
      <c r="J636" s="109" t="s">
        <v>71</v>
      </c>
      <c r="K636" s="109" t="s">
        <v>72</v>
      </c>
      <c r="L636" s="109" t="s">
        <v>73</v>
      </c>
    </row>
    <row r="637" spans="1:12" x14ac:dyDescent="0.3">
      <c r="A637">
        <v>1739</v>
      </c>
      <c r="B637" s="83">
        <v>43823.604166666664</v>
      </c>
      <c r="C637">
        <v>3.7609457665633532</v>
      </c>
      <c r="D637">
        <v>0.1730673611164093</v>
      </c>
      <c r="E637" s="109" t="s">
        <v>69</v>
      </c>
      <c r="F637">
        <v>3</v>
      </c>
      <c r="G637">
        <v>2</v>
      </c>
      <c r="H637" s="83">
        <v>44261.91030614583</v>
      </c>
      <c r="I637" s="109" t="s">
        <v>74</v>
      </c>
      <c r="J637" s="109" t="s">
        <v>75</v>
      </c>
      <c r="K637" s="109" t="s">
        <v>76</v>
      </c>
      <c r="L637" s="109" t="s">
        <v>77</v>
      </c>
    </row>
    <row r="638" spans="1:12" x14ac:dyDescent="0.3">
      <c r="A638">
        <v>1402</v>
      </c>
      <c r="B638" s="83">
        <v>43823.625</v>
      </c>
      <c r="C638">
        <v>3.6378316916450757</v>
      </c>
      <c r="D638">
        <v>2.6877265842208578E-2</v>
      </c>
      <c r="E638" s="109" t="s">
        <v>69</v>
      </c>
      <c r="F638">
        <v>3</v>
      </c>
      <c r="G638">
        <v>1</v>
      </c>
      <c r="H638" s="83">
        <v>44261.905976388887</v>
      </c>
      <c r="I638" s="109" t="s">
        <v>70</v>
      </c>
      <c r="J638" s="109" t="s">
        <v>71</v>
      </c>
      <c r="K638" s="109" t="s">
        <v>72</v>
      </c>
      <c r="L638" s="109" t="s">
        <v>73</v>
      </c>
    </row>
    <row r="639" spans="1:12" x14ac:dyDescent="0.3">
      <c r="A639">
        <v>1738</v>
      </c>
      <c r="B639" s="83">
        <v>43823.625</v>
      </c>
      <c r="C639">
        <v>3.6310427288324054</v>
      </c>
      <c r="D639">
        <v>3.4089386463165283E-2</v>
      </c>
      <c r="E639" s="109" t="s">
        <v>69</v>
      </c>
      <c r="F639">
        <v>3</v>
      </c>
      <c r="G639">
        <v>2</v>
      </c>
      <c r="H639" s="83">
        <v>44261.91030614583</v>
      </c>
      <c r="I639" s="109" t="s">
        <v>74</v>
      </c>
      <c r="J639" s="109" t="s">
        <v>75</v>
      </c>
      <c r="K639" s="109" t="s">
        <v>76</v>
      </c>
      <c r="L639" s="109" t="s">
        <v>77</v>
      </c>
    </row>
    <row r="640" spans="1:12" x14ac:dyDescent="0.3">
      <c r="A640">
        <v>1401</v>
      </c>
      <c r="B640" s="83">
        <v>43823.645833333336</v>
      </c>
      <c r="C640">
        <v>3.7667281589590473</v>
      </c>
      <c r="D640">
        <v>8.0118588080802106E-3</v>
      </c>
      <c r="E640" s="109" t="s">
        <v>69</v>
      </c>
      <c r="F640">
        <v>3</v>
      </c>
      <c r="G640">
        <v>1</v>
      </c>
      <c r="H640" s="83">
        <v>44261.905976388887</v>
      </c>
      <c r="I640" s="109" t="s">
        <v>70</v>
      </c>
      <c r="J640" s="109" t="s">
        <v>71</v>
      </c>
      <c r="K640" s="109" t="s">
        <v>72</v>
      </c>
      <c r="L640" s="109" t="s">
        <v>73</v>
      </c>
    </row>
    <row r="641" spans="1:12" x14ac:dyDescent="0.3">
      <c r="A641">
        <v>1737</v>
      </c>
      <c r="B641" s="83">
        <v>43823.645833333336</v>
      </c>
      <c r="C641">
        <v>3.8302514811450252</v>
      </c>
      <c r="D641">
        <v>0</v>
      </c>
      <c r="E641" s="109" t="s">
        <v>69</v>
      </c>
      <c r="F641">
        <v>3</v>
      </c>
      <c r="G641">
        <v>2</v>
      </c>
      <c r="H641" s="83">
        <v>44261.91030614583</v>
      </c>
      <c r="I641" s="109" t="s">
        <v>74</v>
      </c>
      <c r="J641" s="109" t="s">
        <v>75</v>
      </c>
      <c r="K641" s="109" t="s">
        <v>76</v>
      </c>
      <c r="L641" s="109" t="s">
        <v>77</v>
      </c>
    </row>
    <row r="642" spans="1:12" x14ac:dyDescent="0.3">
      <c r="A642">
        <v>1400</v>
      </c>
      <c r="B642" s="83">
        <v>43823.666666666664</v>
      </c>
      <c r="C642">
        <v>4.2524211971819641</v>
      </c>
      <c r="D642">
        <v>0</v>
      </c>
      <c r="E642" s="109" t="s">
        <v>69</v>
      </c>
      <c r="F642">
        <v>3</v>
      </c>
      <c r="G642">
        <v>1</v>
      </c>
      <c r="H642" s="83">
        <v>44261.905976388887</v>
      </c>
      <c r="I642" s="109" t="s">
        <v>70</v>
      </c>
      <c r="J642" s="109" t="s">
        <v>71</v>
      </c>
      <c r="K642" s="109" t="s">
        <v>72</v>
      </c>
      <c r="L642" s="109" t="s">
        <v>73</v>
      </c>
    </row>
    <row r="643" spans="1:12" x14ac:dyDescent="0.3">
      <c r="A643">
        <v>1736</v>
      </c>
      <c r="B643" s="83">
        <v>43823.666666666664</v>
      </c>
      <c r="C643">
        <v>4.1316535524012163</v>
      </c>
      <c r="D643">
        <v>1.6782522201538086E-2</v>
      </c>
      <c r="E643" s="109" t="s">
        <v>69</v>
      </c>
      <c r="F643">
        <v>3</v>
      </c>
      <c r="G643">
        <v>2</v>
      </c>
      <c r="H643" s="83">
        <v>44261.91030614583</v>
      </c>
      <c r="I643" s="109" t="s">
        <v>74</v>
      </c>
      <c r="J643" s="109" t="s">
        <v>75</v>
      </c>
      <c r="K643" s="109" t="s">
        <v>76</v>
      </c>
      <c r="L643" s="109" t="s">
        <v>77</v>
      </c>
    </row>
    <row r="644" spans="1:12" x14ac:dyDescent="0.3">
      <c r="A644">
        <v>1399</v>
      </c>
      <c r="B644" s="83">
        <v>43823.6875</v>
      </c>
      <c r="C644">
        <v>4.6467608125095188</v>
      </c>
      <c r="D644">
        <v>0</v>
      </c>
      <c r="E644" s="109" t="s">
        <v>69</v>
      </c>
      <c r="F644">
        <v>3</v>
      </c>
      <c r="G644">
        <v>1</v>
      </c>
      <c r="H644" s="83">
        <v>44261.905976388887</v>
      </c>
      <c r="I644" s="109" t="s">
        <v>70</v>
      </c>
      <c r="J644" s="109" t="s">
        <v>71</v>
      </c>
      <c r="K644" s="109" t="s">
        <v>72</v>
      </c>
      <c r="L644" s="109" t="s">
        <v>73</v>
      </c>
    </row>
    <row r="645" spans="1:12" x14ac:dyDescent="0.3">
      <c r="A645">
        <v>1735</v>
      </c>
      <c r="B645" s="83">
        <v>43823.6875</v>
      </c>
      <c r="C645">
        <v>4.5329145338153616</v>
      </c>
      <c r="D645">
        <v>0</v>
      </c>
      <c r="E645" s="109" t="s">
        <v>69</v>
      </c>
      <c r="F645">
        <v>3</v>
      </c>
      <c r="G645">
        <v>2</v>
      </c>
      <c r="H645" s="83">
        <v>44261.91030614583</v>
      </c>
      <c r="I645" s="109" t="s">
        <v>74</v>
      </c>
      <c r="J645" s="109" t="s">
        <v>75</v>
      </c>
      <c r="K645" s="109" t="s">
        <v>76</v>
      </c>
      <c r="L645" s="109" t="s">
        <v>77</v>
      </c>
    </row>
    <row r="646" spans="1:12" x14ac:dyDescent="0.3">
      <c r="A646">
        <v>1398</v>
      </c>
      <c r="B646" s="83">
        <v>43823.708333333336</v>
      </c>
      <c r="C646">
        <v>4.7598182656253805</v>
      </c>
      <c r="D646">
        <v>0</v>
      </c>
      <c r="E646" s="109" t="s">
        <v>69</v>
      </c>
      <c r="F646">
        <v>3</v>
      </c>
      <c r="G646">
        <v>1</v>
      </c>
      <c r="H646" s="83">
        <v>44261.905976388887</v>
      </c>
      <c r="I646" s="109" t="s">
        <v>70</v>
      </c>
      <c r="J646" s="109" t="s">
        <v>71</v>
      </c>
      <c r="K646" s="109" t="s">
        <v>72</v>
      </c>
      <c r="L646" s="109" t="s">
        <v>73</v>
      </c>
    </row>
    <row r="647" spans="1:12" x14ac:dyDescent="0.3">
      <c r="A647">
        <v>1734</v>
      </c>
      <c r="B647" s="83">
        <v>43823.708333333336</v>
      </c>
      <c r="C647">
        <v>4.7125301500347518</v>
      </c>
      <c r="D647">
        <v>1.4793872833251953E-4</v>
      </c>
      <c r="E647" s="109" t="s">
        <v>69</v>
      </c>
      <c r="F647">
        <v>3</v>
      </c>
      <c r="G647">
        <v>2</v>
      </c>
      <c r="H647" s="83">
        <v>44261.91030614583</v>
      </c>
      <c r="I647" s="109" t="s">
        <v>74</v>
      </c>
      <c r="J647" s="109" t="s">
        <v>75</v>
      </c>
      <c r="K647" s="109" t="s">
        <v>76</v>
      </c>
      <c r="L647" s="109" t="s">
        <v>77</v>
      </c>
    </row>
    <row r="648" spans="1:12" x14ac:dyDescent="0.3">
      <c r="A648">
        <v>1397</v>
      </c>
      <c r="B648" s="83">
        <v>43823.729166666664</v>
      </c>
      <c r="C648">
        <v>4.8692180448723956</v>
      </c>
      <c r="D648">
        <v>0</v>
      </c>
      <c r="E648" s="109" t="s">
        <v>69</v>
      </c>
      <c r="F648">
        <v>3</v>
      </c>
      <c r="G648">
        <v>1</v>
      </c>
      <c r="H648" s="83">
        <v>44261.905976388887</v>
      </c>
      <c r="I648" s="109" t="s">
        <v>70</v>
      </c>
      <c r="J648" s="109" t="s">
        <v>71</v>
      </c>
      <c r="K648" s="109" t="s">
        <v>72</v>
      </c>
      <c r="L648" s="109" t="s">
        <v>73</v>
      </c>
    </row>
    <row r="649" spans="1:12" x14ac:dyDescent="0.3">
      <c r="A649">
        <v>1733</v>
      </c>
      <c r="B649" s="83">
        <v>43823.729166666664</v>
      </c>
      <c r="C649">
        <v>4.6443710655473982</v>
      </c>
      <c r="D649">
        <v>0</v>
      </c>
      <c r="E649" s="109" t="s">
        <v>69</v>
      </c>
      <c r="F649">
        <v>3</v>
      </c>
      <c r="G649">
        <v>2</v>
      </c>
      <c r="H649" s="83">
        <v>44261.91030614583</v>
      </c>
      <c r="I649" s="109" t="s">
        <v>74</v>
      </c>
      <c r="J649" s="109" t="s">
        <v>75</v>
      </c>
      <c r="K649" s="109" t="s">
        <v>76</v>
      </c>
      <c r="L649" s="109" t="s">
        <v>77</v>
      </c>
    </row>
    <row r="650" spans="1:12" x14ac:dyDescent="0.3">
      <c r="A650">
        <v>1396</v>
      </c>
      <c r="B650" s="83">
        <v>43823.75</v>
      </c>
      <c r="C650">
        <v>4.6883418182605761</v>
      </c>
      <c r="D650">
        <v>0</v>
      </c>
      <c r="E650" s="109" t="s">
        <v>69</v>
      </c>
      <c r="F650">
        <v>3</v>
      </c>
      <c r="G650">
        <v>1</v>
      </c>
      <c r="H650" s="83">
        <v>44261.905976388887</v>
      </c>
      <c r="I650" s="109" t="s">
        <v>70</v>
      </c>
      <c r="J650" s="109" t="s">
        <v>71</v>
      </c>
      <c r="K650" s="109" t="s">
        <v>72</v>
      </c>
      <c r="L650" s="109" t="s">
        <v>73</v>
      </c>
    </row>
    <row r="651" spans="1:12" x14ac:dyDescent="0.3">
      <c r="A651">
        <v>1732</v>
      </c>
      <c r="B651" s="83">
        <v>43823.75</v>
      </c>
      <c r="C651">
        <v>4.6516414930967738</v>
      </c>
      <c r="D651">
        <v>1.2961626052856445E-3</v>
      </c>
      <c r="E651" s="109" t="s">
        <v>69</v>
      </c>
      <c r="F651">
        <v>3</v>
      </c>
      <c r="G651">
        <v>2</v>
      </c>
      <c r="H651" s="83">
        <v>44261.91030614583</v>
      </c>
      <c r="I651" s="109" t="s">
        <v>74</v>
      </c>
      <c r="J651" s="109" t="s">
        <v>75</v>
      </c>
      <c r="K651" s="109" t="s">
        <v>76</v>
      </c>
      <c r="L651" s="109" t="s">
        <v>77</v>
      </c>
    </row>
    <row r="652" spans="1:12" x14ac:dyDescent="0.3">
      <c r="A652">
        <v>1395</v>
      </c>
      <c r="B652" s="83">
        <v>43823.770833333336</v>
      </c>
      <c r="C652">
        <v>4.6770100583685315</v>
      </c>
      <c r="D652">
        <v>0</v>
      </c>
      <c r="E652" s="109" t="s">
        <v>69</v>
      </c>
      <c r="F652">
        <v>3</v>
      </c>
      <c r="G652">
        <v>1</v>
      </c>
      <c r="H652" s="83">
        <v>44261.905976388887</v>
      </c>
      <c r="I652" s="109" t="s">
        <v>70</v>
      </c>
      <c r="J652" s="109" t="s">
        <v>71</v>
      </c>
      <c r="K652" s="109" t="s">
        <v>72</v>
      </c>
      <c r="L652" s="109" t="s">
        <v>73</v>
      </c>
    </row>
    <row r="653" spans="1:12" x14ac:dyDescent="0.3">
      <c r="A653">
        <v>1731</v>
      </c>
      <c r="B653" s="83">
        <v>43823.770833333336</v>
      </c>
      <c r="C653">
        <v>4.577457813339457</v>
      </c>
      <c r="D653">
        <v>0</v>
      </c>
      <c r="E653" s="109" t="s">
        <v>69</v>
      </c>
      <c r="F653">
        <v>3</v>
      </c>
      <c r="G653">
        <v>2</v>
      </c>
      <c r="H653" s="83">
        <v>44261.91030614583</v>
      </c>
      <c r="I653" s="109" t="s">
        <v>74</v>
      </c>
      <c r="J653" s="109" t="s">
        <v>75</v>
      </c>
      <c r="K653" s="109" t="s">
        <v>76</v>
      </c>
      <c r="L653" s="109" t="s">
        <v>77</v>
      </c>
    </row>
    <row r="654" spans="1:12" x14ac:dyDescent="0.3">
      <c r="A654">
        <v>1394</v>
      </c>
      <c r="B654" s="83">
        <v>43823.791666666664</v>
      </c>
      <c r="C654">
        <v>4.3130424952326463</v>
      </c>
      <c r="D654">
        <v>0</v>
      </c>
      <c r="E654" s="109" t="s">
        <v>69</v>
      </c>
      <c r="F654">
        <v>3</v>
      </c>
      <c r="G654">
        <v>1</v>
      </c>
      <c r="H654" s="83">
        <v>44261.905976388887</v>
      </c>
      <c r="I654" s="109" t="s">
        <v>70</v>
      </c>
      <c r="J654" s="109" t="s">
        <v>71</v>
      </c>
      <c r="K654" s="109" t="s">
        <v>72</v>
      </c>
      <c r="L654" s="109" t="s">
        <v>73</v>
      </c>
    </row>
    <row r="655" spans="1:12" x14ac:dyDescent="0.3">
      <c r="A655">
        <v>1730</v>
      </c>
      <c r="B655" s="83">
        <v>43823.791666666664</v>
      </c>
      <c r="C655">
        <v>4.3054460500603202</v>
      </c>
      <c r="D655">
        <v>0</v>
      </c>
      <c r="E655" s="109" t="s">
        <v>69</v>
      </c>
      <c r="F655">
        <v>3</v>
      </c>
      <c r="G655">
        <v>2</v>
      </c>
      <c r="H655" s="83">
        <v>44261.91030614583</v>
      </c>
      <c r="I655" s="109" t="s">
        <v>74</v>
      </c>
      <c r="J655" s="109" t="s">
        <v>75</v>
      </c>
      <c r="K655" s="109" t="s">
        <v>76</v>
      </c>
      <c r="L655" s="109" t="s">
        <v>77</v>
      </c>
    </row>
    <row r="656" spans="1:12" x14ac:dyDescent="0.3">
      <c r="A656">
        <v>1393</v>
      </c>
      <c r="B656" s="83">
        <v>43823.8125</v>
      </c>
      <c r="C656">
        <v>4.2374252214024404</v>
      </c>
      <c r="D656">
        <v>0</v>
      </c>
      <c r="E656" s="109" t="s">
        <v>69</v>
      </c>
      <c r="F656">
        <v>3</v>
      </c>
      <c r="G656">
        <v>1</v>
      </c>
      <c r="H656" s="83">
        <v>44261.905976388887</v>
      </c>
      <c r="I656" s="109" t="s">
        <v>70</v>
      </c>
      <c r="J656" s="109" t="s">
        <v>71</v>
      </c>
      <c r="K656" s="109" t="s">
        <v>72</v>
      </c>
      <c r="L656" s="109" t="s">
        <v>73</v>
      </c>
    </row>
    <row r="657" spans="1:12" x14ac:dyDescent="0.3">
      <c r="A657">
        <v>1729</v>
      </c>
      <c r="B657" s="83">
        <v>43823.8125</v>
      </c>
      <c r="C657">
        <v>4.2257621813659298</v>
      </c>
      <c r="D657">
        <v>0</v>
      </c>
      <c r="E657" s="109" t="s">
        <v>69</v>
      </c>
      <c r="F657">
        <v>3</v>
      </c>
      <c r="G657">
        <v>2</v>
      </c>
      <c r="H657" s="83">
        <v>44261.91030614583</v>
      </c>
      <c r="I657" s="109" t="s">
        <v>74</v>
      </c>
      <c r="J657" s="109" t="s">
        <v>75</v>
      </c>
      <c r="K657" s="109" t="s">
        <v>76</v>
      </c>
      <c r="L657" s="109" t="s">
        <v>77</v>
      </c>
    </row>
    <row r="658" spans="1:12" x14ac:dyDescent="0.3">
      <c r="A658">
        <v>1392</v>
      </c>
      <c r="B658" s="83">
        <v>43823.833333333336</v>
      </c>
      <c r="C658">
        <v>3.9264351909946344</v>
      </c>
      <c r="D658">
        <v>0</v>
      </c>
      <c r="E658" s="109" t="s">
        <v>69</v>
      </c>
      <c r="F658">
        <v>3</v>
      </c>
      <c r="G658">
        <v>1</v>
      </c>
      <c r="H658" s="83">
        <v>44261.905976388887</v>
      </c>
      <c r="I658" s="109" t="s">
        <v>70</v>
      </c>
      <c r="J658" s="109" t="s">
        <v>71</v>
      </c>
      <c r="K658" s="109" t="s">
        <v>72</v>
      </c>
      <c r="L658" s="109" t="s">
        <v>73</v>
      </c>
    </row>
    <row r="659" spans="1:12" x14ac:dyDescent="0.3">
      <c r="A659">
        <v>1728</v>
      </c>
      <c r="B659" s="83">
        <v>43823.833333333336</v>
      </c>
      <c r="C659">
        <v>3.9431931993481752</v>
      </c>
      <c r="D659">
        <v>0</v>
      </c>
      <c r="E659" s="109" t="s">
        <v>69</v>
      </c>
      <c r="F659">
        <v>3</v>
      </c>
      <c r="G659">
        <v>2</v>
      </c>
      <c r="H659" s="83">
        <v>44261.91030614583</v>
      </c>
      <c r="I659" s="109" t="s">
        <v>74</v>
      </c>
      <c r="J659" s="109" t="s">
        <v>75</v>
      </c>
      <c r="K659" s="109" t="s">
        <v>76</v>
      </c>
      <c r="L659" s="109" t="s">
        <v>77</v>
      </c>
    </row>
    <row r="660" spans="1:12" x14ac:dyDescent="0.3">
      <c r="A660">
        <v>1391</v>
      </c>
      <c r="B660" s="83">
        <v>43823.854166666664</v>
      </c>
      <c r="C660">
        <v>3.8167883824077435</v>
      </c>
      <c r="D660">
        <v>0</v>
      </c>
      <c r="E660" s="109" t="s">
        <v>69</v>
      </c>
      <c r="F660">
        <v>3</v>
      </c>
      <c r="G660">
        <v>1</v>
      </c>
      <c r="H660" s="83">
        <v>44261.905976388887</v>
      </c>
      <c r="I660" s="109" t="s">
        <v>70</v>
      </c>
      <c r="J660" s="109" t="s">
        <v>71</v>
      </c>
      <c r="K660" s="109" t="s">
        <v>72</v>
      </c>
      <c r="L660" s="109" t="s">
        <v>73</v>
      </c>
    </row>
    <row r="661" spans="1:12" x14ac:dyDescent="0.3">
      <c r="A661">
        <v>1727</v>
      </c>
      <c r="B661" s="83">
        <v>43823.854166666664</v>
      </c>
      <c r="C661">
        <v>3.8208322247706294</v>
      </c>
      <c r="D661">
        <v>0</v>
      </c>
      <c r="E661" s="109" t="s">
        <v>69</v>
      </c>
      <c r="F661">
        <v>3</v>
      </c>
      <c r="G661">
        <v>2</v>
      </c>
      <c r="H661" s="83">
        <v>44261.91030614583</v>
      </c>
      <c r="I661" s="109" t="s">
        <v>74</v>
      </c>
      <c r="J661" s="109" t="s">
        <v>75</v>
      </c>
      <c r="K661" s="109" t="s">
        <v>76</v>
      </c>
      <c r="L661" s="109" t="s">
        <v>77</v>
      </c>
    </row>
    <row r="662" spans="1:12" x14ac:dyDescent="0.3">
      <c r="A662">
        <v>1390</v>
      </c>
      <c r="B662" s="83">
        <v>43823.875</v>
      </c>
      <c r="C662">
        <v>3.5813532899783267</v>
      </c>
      <c r="D662">
        <v>0</v>
      </c>
      <c r="E662" s="109" t="s">
        <v>69</v>
      </c>
      <c r="F662">
        <v>3</v>
      </c>
      <c r="G662">
        <v>1</v>
      </c>
      <c r="H662" s="83">
        <v>44261.905976388887</v>
      </c>
      <c r="I662" s="109" t="s">
        <v>70</v>
      </c>
      <c r="J662" s="109" t="s">
        <v>71</v>
      </c>
      <c r="K662" s="109" t="s">
        <v>72</v>
      </c>
      <c r="L662" s="109" t="s">
        <v>73</v>
      </c>
    </row>
    <row r="663" spans="1:12" x14ac:dyDescent="0.3">
      <c r="A663">
        <v>1726</v>
      </c>
      <c r="B663" s="83">
        <v>43823.875</v>
      </c>
      <c r="C663">
        <v>3.5708830395107758</v>
      </c>
      <c r="D663">
        <v>0</v>
      </c>
      <c r="E663" s="109" t="s">
        <v>69</v>
      </c>
      <c r="F663">
        <v>3</v>
      </c>
      <c r="G663">
        <v>2</v>
      </c>
      <c r="H663" s="83">
        <v>44261.91030614583</v>
      </c>
      <c r="I663" s="109" t="s">
        <v>74</v>
      </c>
      <c r="J663" s="109" t="s">
        <v>75</v>
      </c>
      <c r="K663" s="109" t="s">
        <v>76</v>
      </c>
      <c r="L663" s="109" t="s">
        <v>77</v>
      </c>
    </row>
    <row r="664" spans="1:12" x14ac:dyDescent="0.3">
      <c r="A664">
        <v>1389</v>
      </c>
      <c r="B664" s="83">
        <v>43823.895833333336</v>
      </c>
      <c r="C664">
        <v>3.3011807240282502</v>
      </c>
      <c r="D664">
        <v>0</v>
      </c>
      <c r="E664" s="109" t="s">
        <v>69</v>
      </c>
      <c r="F664">
        <v>3</v>
      </c>
      <c r="G664">
        <v>1</v>
      </c>
      <c r="H664" s="83">
        <v>44261.905976388887</v>
      </c>
      <c r="I664" s="109" t="s">
        <v>70</v>
      </c>
      <c r="J664" s="109" t="s">
        <v>71</v>
      </c>
      <c r="K664" s="109" t="s">
        <v>72</v>
      </c>
      <c r="L664" s="109" t="s">
        <v>73</v>
      </c>
    </row>
    <row r="665" spans="1:12" x14ac:dyDescent="0.3">
      <c r="A665">
        <v>1725</v>
      </c>
      <c r="B665" s="83">
        <v>43823.895833333336</v>
      </c>
      <c r="C665">
        <v>3.3940945964984355</v>
      </c>
      <c r="D665">
        <v>0</v>
      </c>
      <c r="E665" s="109" t="s">
        <v>69</v>
      </c>
      <c r="F665">
        <v>3</v>
      </c>
      <c r="G665">
        <v>2</v>
      </c>
      <c r="H665" s="83">
        <v>44261.91030614583</v>
      </c>
      <c r="I665" s="109" t="s">
        <v>74</v>
      </c>
      <c r="J665" s="109" t="s">
        <v>75</v>
      </c>
      <c r="K665" s="109" t="s">
        <v>76</v>
      </c>
      <c r="L665" s="109" t="s">
        <v>77</v>
      </c>
    </row>
    <row r="666" spans="1:12" x14ac:dyDescent="0.3">
      <c r="A666">
        <v>1388</v>
      </c>
      <c r="B666" s="83">
        <v>43823.916666666664</v>
      </c>
      <c r="C666">
        <v>3.0397649113223433</v>
      </c>
      <c r="D666">
        <v>0</v>
      </c>
      <c r="E666" s="109" t="s">
        <v>69</v>
      </c>
      <c r="F666">
        <v>3</v>
      </c>
      <c r="G666">
        <v>1</v>
      </c>
      <c r="H666" s="83">
        <v>44261.905976388887</v>
      </c>
      <c r="I666" s="109" t="s">
        <v>70</v>
      </c>
      <c r="J666" s="109" t="s">
        <v>71</v>
      </c>
      <c r="K666" s="109" t="s">
        <v>72</v>
      </c>
      <c r="L666" s="109" t="s">
        <v>73</v>
      </c>
    </row>
    <row r="667" spans="1:12" x14ac:dyDescent="0.3">
      <c r="A667">
        <v>1724</v>
      </c>
      <c r="B667" s="83">
        <v>43823.916666666664</v>
      </c>
      <c r="C667">
        <v>3.0656803863255409</v>
      </c>
      <c r="D667">
        <v>0</v>
      </c>
      <c r="E667" s="109" t="s">
        <v>69</v>
      </c>
      <c r="F667">
        <v>3</v>
      </c>
      <c r="G667">
        <v>2</v>
      </c>
      <c r="H667" s="83">
        <v>44261.91030614583</v>
      </c>
      <c r="I667" s="109" t="s">
        <v>74</v>
      </c>
      <c r="J667" s="109" t="s">
        <v>75</v>
      </c>
      <c r="K667" s="109" t="s">
        <v>76</v>
      </c>
      <c r="L667" s="109" t="s">
        <v>77</v>
      </c>
    </row>
    <row r="668" spans="1:12" x14ac:dyDescent="0.3">
      <c r="A668">
        <v>1387</v>
      </c>
      <c r="B668" s="83">
        <v>43823.9375</v>
      </c>
      <c r="C668">
        <v>2.6874902027806566</v>
      </c>
      <c r="D668">
        <v>0</v>
      </c>
      <c r="E668" s="109" t="s">
        <v>69</v>
      </c>
      <c r="F668">
        <v>3</v>
      </c>
      <c r="G668">
        <v>1</v>
      </c>
      <c r="H668" s="83">
        <v>44261.905976388887</v>
      </c>
      <c r="I668" s="109" t="s">
        <v>70</v>
      </c>
      <c r="J668" s="109" t="s">
        <v>71</v>
      </c>
      <c r="K668" s="109" t="s">
        <v>72</v>
      </c>
      <c r="L668" s="109" t="s">
        <v>73</v>
      </c>
    </row>
    <row r="669" spans="1:12" x14ac:dyDescent="0.3">
      <c r="A669">
        <v>1723</v>
      </c>
      <c r="B669" s="83">
        <v>43823.9375</v>
      </c>
      <c r="C669">
        <v>2.8177514425754615</v>
      </c>
      <c r="D669">
        <v>0</v>
      </c>
      <c r="E669" s="109" t="s">
        <v>69</v>
      </c>
      <c r="F669">
        <v>3</v>
      </c>
      <c r="G669">
        <v>2</v>
      </c>
      <c r="H669" s="83">
        <v>44261.91030614583</v>
      </c>
      <c r="I669" s="109" t="s">
        <v>74</v>
      </c>
      <c r="J669" s="109" t="s">
        <v>75</v>
      </c>
      <c r="K669" s="109" t="s">
        <v>76</v>
      </c>
      <c r="L669" s="109" t="s">
        <v>77</v>
      </c>
    </row>
    <row r="670" spans="1:12" x14ac:dyDescent="0.3">
      <c r="A670">
        <v>1605</v>
      </c>
      <c r="B670" s="83">
        <v>43823.958333333336</v>
      </c>
      <c r="C670">
        <v>2.5125666643957381</v>
      </c>
      <c r="D670">
        <v>0</v>
      </c>
      <c r="E670" s="109" t="s">
        <v>69</v>
      </c>
      <c r="F670">
        <v>3</v>
      </c>
      <c r="G670">
        <v>1</v>
      </c>
      <c r="H670" s="83">
        <v>44261.905976388887</v>
      </c>
      <c r="I670" s="109" t="s">
        <v>70</v>
      </c>
      <c r="J670" s="109" t="s">
        <v>71</v>
      </c>
      <c r="K670" s="109" t="s">
        <v>72</v>
      </c>
      <c r="L670" s="109" t="s">
        <v>73</v>
      </c>
    </row>
    <row r="671" spans="1:12" x14ac:dyDescent="0.3">
      <c r="A671">
        <v>1941</v>
      </c>
      <c r="B671" s="83">
        <v>43823.958333333336</v>
      </c>
      <c r="C671">
        <v>2.5352566626781941</v>
      </c>
      <c r="D671">
        <v>0</v>
      </c>
      <c r="E671" s="109" t="s">
        <v>69</v>
      </c>
      <c r="F671">
        <v>3</v>
      </c>
      <c r="G671">
        <v>2</v>
      </c>
      <c r="H671" s="83">
        <v>44261.91030614583</v>
      </c>
      <c r="I671" s="109" t="s">
        <v>74</v>
      </c>
      <c r="J671" s="109" t="s">
        <v>75</v>
      </c>
      <c r="K671" s="109" t="s">
        <v>76</v>
      </c>
      <c r="L671" s="109" t="s">
        <v>77</v>
      </c>
    </row>
    <row r="672" spans="1:12" x14ac:dyDescent="0.3">
      <c r="A672">
        <v>1616</v>
      </c>
      <c r="B672" s="83">
        <v>43823.979166666664</v>
      </c>
      <c r="C672">
        <v>2.3378510757484925</v>
      </c>
      <c r="D672">
        <v>0</v>
      </c>
      <c r="E672" s="109" t="s">
        <v>69</v>
      </c>
      <c r="F672">
        <v>3</v>
      </c>
      <c r="G672">
        <v>1</v>
      </c>
      <c r="H672" s="83">
        <v>44261.905976388887</v>
      </c>
      <c r="I672" s="109" t="s">
        <v>70</v>
      </c>
      <c r="J672" s="109" t="s">
        <v>71</v>
      </c>
      <c r="K672" s="109" t="s">
        <v>72</v>
      </c>
      <c r="L672" s="109" t="s">
        <v>73</v>
      </c>
    </row>
    <row r="673" spans="1:12" x14ac:dyDescent="0.3">
      <c r="A673">
        <v>1952</v>
      </c>
      <c r="B673" s="83">
        <v>43823.979166666664</v>
      </c>
      <c r="C673">
        <v>2.433559913680035</v>
      </c>
      <c r="D673">
        <v>0</v>
      </c>
      <c r="E673" s="109" t="s">
        <v>69</v>
      </c>
      <c r="F673">
        <v>3</v>
      </c>
      <c r="G673">
        <v>2</v>
      </c>
      <c r="H673" s="83">
        <v>44261.91030614583</v>
      </c>
      <c r="I673" s="109" t="s">
        <v>74</v>
      </c>
      <c r="J673" s="109" t="s">
        <v>75</v>
      </c>
      <c r="K673" s="109" t="s">
        <v>76</v>
      </c>
      <c r="L673" s="109" t="s">
        <v>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P 0 D A A B Q S w M E F A A C A A g A S J l p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S J l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Z a V L T B 9 y 6 9 w A A A K E B A A A T A B w A R m 9 y b X V s Y X M v U 2 V j d G l v b j E u b S C i G A A o o B Q A A A A A A A A A A A A A A A A A A A A A A A A A A A B 9 k D 1 r w z A Q h n e D / 4 N Q F h u M I e 0 Y P D R u A l 3 q Y n k z p p y l I z a V Z V c f D a H 0 v 1 d K P L b R c u i 9 j + e 9 M 8 j t O C v C b n G 7 i 6 M 4 M g N o F G R D H 7 b H q j 6 U T 6 y p n F 2 c N f t L A + a j d o q S g k i 0 c U T 8 Y 7 P T H L 3 C P m X + D B Z 6 M J h Q g / o L N S r U p w v 3 6 u K k z c W a z s + j E v P Z 5 A o t z Q g V + 8 O 1 s F w L 3 z Q a N 6 G o F l R h Z D m A l K B O S N P s R h X 9 / P 6 / w e D m a u u 7 Z X z A C Q r q G 2 j 2 Y n E q 7 i 3 W / b S B 1 6 2 U D T 2 O 0 m K 4 R + 3 t h r 0 b 6 C X m D K W / W d C S + 0 4 y g s A H k r T W / 1 9 h w s 7 P o C H 5 G A C E p m k c j e p v 3 O 4 X U E s B A i 0 A F A A C A A g A S J l p U v l U R z q k A A A A 9 Q A A A B I A A A A A A A A A A A A A A A A A A A A A A E N v b m Z p Z y 9 Q Y W N r Y W d l L n h t b F B L A Q I t A B Q A A g A I A E i Z a V I P y u m r p A A A A O k A A A A T A A A A A A A A A A A A A A A A A P A A A A B b Q 2 9 u d G V u d F 9 U e X B l c 1 0 u e G 1 s U E s B A i 0 A F A A C A A g A S J l p U t M H 3 L r 3 A A A A o Q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C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F G T 1 J F Q 0 F T V E 9 1 d H B 1 d H N C e V R h c 2 t S d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x R k 9 S R U N B U 1 R P d X R w d X R z Q n l U Y X N r U n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V Q x O T o w O T o 1 M y 4 y M T U 0 M j E 5 W i I g L z 4 8 R W 5 0 c n k g V H l w Z T 0 i R m l s b E N v b H V t b l R 5 c G V z I i B W Y W x 1 Z T 0 i c 0 F n Y 0 Z C U V l D Q W d j R 0 J n W U c i I C 8 + P E V u d H J 5 I F R 5 c G U 9 I k Z p b G x D b 2 x 1 b W 5 O Y W 1 l c y I g V m F s d W U 9 I n N b J n F 1 b 3 Q 7 a W Q m c X V v d D s s J n F 1 b 3 Q 7 Z G F 0 Z V R p b W V V V E M m c X V v d D s s J n F 1 b 3 Q 7 R m 9 y Z W N h c 3 R E Z W 1 h b m R N V y Z x d W 9 0 O y w m c X V v d D t G b 3 J l Y 2 F z d F B W J n F 1 b 3 Q 7 L C Z x d W 9 0 O 3 R h c 2 t O Y W 1 l J n F 1 b 3 Q 7 L C Z x d W 9 0 O 3 R h c 2 s m c X V v d D s s J n F 1 b 3 Q 7 c n V u S U Q m c X V v d D s s J n F 1 b 3 Q 7 c n V u V G l t Z V N 0 Y W 1 w J n F 1 b 3 Q 7 L C Z x d W 9 0 O 1 B W R m 9 y Z W N h c 3 R N b 2 R l b E 5 h b W U m c X V v d D s s J n F 1 b 3 Q 7 R G V t Y W 5 k R m 9 y Z W N h c 3 R N b 2 R l b E 5 h b W U m c X V v d D s s J n F 1 b 3 Q 7 U F Z N b 2 R l b E d V S U Q m c X V v d D s s J n F 1 b 3 Q 7 R G V t Y W 5 k T W 9 k Z W x H V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R k 9 S R U N B U 1 R P d X R w d X R z Q n l U Y X N r U n V u L 0 F 1 d G 9 S Z W 1 v d m V k Q 2 9 s d W 1 u c z E u e 2 l k L D B 9 J n F 1 b 3 Q 7 L C Z x d W 9 0 O 1 N l Y 3 R p b 2 4 x L z I x R k 9 S R U N B U 1 R P d X R w d X R z Q n l U Y X N r U n V u L 0 F 1 d G 9 S Z W 1 v d m V k Q 2 9 s d W 1 u c z E u e 2 R h d G V U a W 1 l V V R D L D F 9 J n F 1 b 3 Q 7 L C Z x d W 9 0 O 1 N l Y 3 R p b 2 4 x L z I x R k 9 S R U N B U 1 R P d X R w d X R z Q n l U Y X N r U n V u L 0 F 1 d G 9 S Z W 1 v d m V k Q 2 9 s d W 1 u c z E u e 0 Z v c m V j Y X N 0 R G V t Y W 5 k T V c s M n 0 m c X V v d D s s J n F 1 b 3 Q 7 U 2 V j d G l v b j E v M j F G T 1 J F Q 0 F T V E 9 1 d H B 1 d H N C e V R h c 2 t S d W 4 v Q X V 0 b 1 J l b W 9 2 Z W R D b 2 x 1 b W 5 z M S 5 7 R m 9 y Z W N h c 3 R Q V i w z f S Z x d W 9 0 O y w m c X V v d D t T Z W N 0 a W 9 u M S 8 y M U Z P U k V D Q V N U T 3 V 0 c H V 0 c 0 J 5 V G F z a 1 J 1 b i 9 B d X R v U m V t b 3 Z l Z E N v b H V t b n M x L n t 0 Y X N r T m F t Z S w 0 f S Z x d W 9 0 O y w m c X V v d D t T Z W N 0 a W 9 u M S 8 y M U Z P U k V D Q V N U T 3 V 0 c H V 0 c 0 J 5 V G F z a 1 J 1 b i 9 B d X R v U m V t b 3 Z l Z E N v b H V t b n M x L n t 0 Y X N r L D V 9 J n F 1 b 3 Q 7 L C Z x d W 9 0 O 1 N l Y 3 R p b 2 4 x L z I x R k 9 S R U N B U 1 R P d X R w d X R z Q n l U Y X N r U n V u L 0 F 1 d G 9 S Z W 1 v d m V k Q 2 9 s d W 1 u c z E u e 3 J 1 b k l E L D Z 9 J n F 1 b 3 Q 7 L C Z x d W 9 0 O 1 N l Y 3 R p b 2 4 x L z I x R k 9 S R U N B U 1 R P d X R w d X R z Q n l U Y X N r U n V u L 0 F 1 d G 9 S Z W 1 v d m V k Q 2 9 s d W 1 u c z E u e 3 J 1 b l R p b W V T d G F t c C w 3 f S Z x d W 9 0 O y w m c X V v d D t T Z W N 0 a W 9 u M S 8 y M U Z P U k V D Q V N U T 3 V 0 c H V 0 c 0 J 5 V G F z a 1 J 1 b i 9 B d X R v U m V t b 3 Z l Z E N v b H V t b n M x L n t Q V k Z v c m V j Y X N 0 T W 9 k Z W x O Y W 1 l L D h 9 J n F 1 b 3 Q 7 L C Z x d W 9 0 O 1 N l Y 3 R p b 2 4 x L z I x R k 9 S R U N B U 1 R P d X R w d X R z Q n l U Y X N r U n V u L 0 F 1 d G 9 S Z W 1 v d m V k Q 2 9 s d W 1 u c z E u e 0 R l b W F u Z E Z v c m V j Y X N 0 T W 9 k Z W x O Y W 1 l L D l 9 J n F 1 b 3 Q 7 L C Z x d W 9 0 O 1 N l Y 3 R p b 2 4 x L z I x R k 9 S R U N B U 1 R P d X R w d X R z Q n l U Y X N r U n V u L 0 F 1 d G 9 S Z W 1 v d m V k Q 2 9 s d W 1 u c z E u e 1 B W T W 9 k Z W x H V U l E L D E w f S Z x d W 9 0 O y w m c X V v d D t T Z W N 0 a W 9 u M S 8 y M U Z P U k V D Q V N U T 3 V 0 c H V 0 c 0 J 5 V G F z a 1 J 1 b i 9 B d X R v U m V t b 3 Z l Z E N v b H V t b n M x L n t E Z W 1 h b m R N b 2 R l b E d V S U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U Z P U k V D Q V N U T 3 V 0 c H V 0 c 0 J 5 V G F z a 1 J 1 b i 9 B d X R v U m V t b 3 Z l Z E N v b H V t b n M x L n t p Z C w w f S Z x d W 9 0 O y w m c X V v d D t T Z W N 0 a W 9 u M S 8 y M U Z P U k V D Q V N U T 3 V 0 c H V 0 c 0 J 5 V G F z a 1 J 1 b i 9 B d X R v U m V t b 3 Z l Z E N v b H V t b n M x L n t k Y X R l V G l t Z V V U Q y w x f S Z x d W 9 0 O y w m c X V v d D t T Z W N 0 a W 9 u M S 8 y M U Z P U k V D Q V N U T 3 V 0 c H V 0 c 0 J 5 V G F z a 1 J 1 b i 9 B d X R v U m V t b 3 Z l Z E N v b H V t b n M x L n t G b 3 J l Y 2 F z d E R l b W F u Z E 1 X L D J 9 J n F 1 b 3 Q 7 L C Z x d W 9 0 O 1 N l Y 3 R p b 2 4 x L z I x R k 9 S R U N B U 1 R P d X R w d X R z Q n l U Y X N r U n V u L 0 F 1 d G 9 S Z W 1 v d m V k Q 2 9 s d W 1 u c z E u e 0 Z v c m V j Y X N 0 U F Y s M 3 0 m c X V v d D s s J n F 1 b 3 Q 7 U 2 V j d G l v b j E v M j F G T 1 J F Q 0 F T V E 9 1 d H B 1 d H N C e V R h c 2 t S d W 4 v Q X V 0 b 1 J l b W 9 2 Z W R D b 2 x 1 b W 5 z M S 5 7 d G F z a 0 5 h b W U s N H 0 m c X V v d D s s J n F 1 b 3 Q 7 U 2 V j d G l v b j E v M j F G T 1 J F Q 0 F T V E 9 1 d H B 1 d H N C e V R h c 2 t S d W 4 v Q X V 0 b 1 J l b W 9 2 Z W R D b 2 x 1 b W 5 z M S 5 7 d G F z a y w 1 f S Z x d W 9 0 O y w m c X V v d D t T Z W N 0 a W 9 u M S 8 y M U Z P U k V D Q V N U T 3 V 0 c H V 0 c 0 J 5 V G F z a 1 J 1 b i 9 B d X R v U m V t b 3 Z l Z E N v b H V t b n M x L n t y d W 5 J R C w 2 f S Z x d W 9 0 O y w m c X V v d D t T Z W N 0 a W 9 u M S 8 y M U Z P U k V D Q V N U T 3 V 0 c H V 0 c 0 J 5 V G F z a 1 J 1 b i 9 B d X R v U m V t b 3 Z l Z E N v b H V t b n M x L n t y d W 5 U a W 1 l U 3 R h b X A s N 3 0 m c X V v d D s s J n F 1 b 3 Q 7 U 2 V j d G l v b j E v M j F G T 1 J F Q 0 F T V E 9 1 d H B 1 d H N C e V R h c 2 t S d W 4 v Q X V 0 b 1 J l b W 9 2 Z W R D b 2 x 1 b W 5 z M S 5 7 U F Z G b 3 J l Y 2 F z d E 1 v Z G V s T m F t Z S w 4 f S Z x d W 9 0 O y w m c X V v d D t T Z W N 0 a W 9 u M S 8 y M U Z P U k V D Q V N U T 3 V 0 c H V 0 c 0 J 5 V G F z a 1 J 1 b i 9 B d X R v U m V t b 3 Z l Z E N v b H V t b n M x L n t E Z W 1 h b m R G b 3 J l Y 2 F z d E 1 v Z G V s T m F t Z S w 5 f S Z x d W 9 0 O y w m c X V v d D t T Z W N 0 a W 9 u M S 8 y M U Z P U k V D Q V N U T 3 V 0 c H V 0 c 0 J 5 V G F z a 1 J 1 b i 9 B d X R v U m V t b 3 Z l Z E N v b H V t b n M x L n t Q V k 1 v Z G V s R 1 V J R C w x M H 0 m c X V v d D s s J n F 1 b 3 Q 7 U 2 V j d G l v b j E v M j F G T 1 J F Q 0 F T V E 9 1 d H B 1 d H N C e V R h c 2 t S d W 4 v Q X V 0 b 1 J l b W 9 2 Z W R D b 2 x 1 b W 5 z M S 5 7 R G V t Y W 5 k T W 9 k Z W x H V U l E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F G T 1 J F Q 0 F T V E 9 1 d H B 1 d H N C e V R h c 2 t S d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F G T 1 J F Q 0 F T V E 9 1 d H B 1 d H N C e V R h c 2 t S d W 4 v Z G J v X z I x R k 9 S R U N B U 1 R P d X R w d X R z Q n l U Y X N r U n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F G T 1 J F Q 0 F T V E 9 1 d H B 1 d H N C e V R h c 2 t S d W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X m a L N P P 5 m P e + L i f C Q 5 R J Y m J K 0 I V r 1 q c 1 + e y M 9 4 l b N o 8 A A A A A D o A A A A A C A A A g A A A A X + R U E 2 x 9 6 u V c L w b + R O W x l R d g A K F R t U i p F 5 9 B g z e V P c x Q A A A A s g x a b c T R 9 1 m z V k i 2 W Q V i 5 W q 4 m T n y b 5 d e d N I C b s d I 1 q n G 4 K M J X z H f V D D c 8 T k 7 E 7 m j K 2 c g 9 Z f M N B x V L U K F D 8 i B M 3 0 p 4 T k 0 D U b P z r L U M 0 K H 1 F 1 A A A A A t l z g Q j i X X 7 s 9 5 v o s B c x R V s n 2 4 C 5 E j F S W k 9 c Y t 7 Q r F F 5 4 E w u X w q H y X l 9 3 F E n U O Z K c G s G D s o 2 k B i / B j K A g Z h r N x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7" baseType="lpstr">
      <vt:lpstr>task3ForecastsPVandDemand_Run2</vt:lpstr>
      <vt:lpstr>ResultsExport</vt:lpstr>
      <vt:lpstr>AVERAGE_MODELS</vt:lpstr>
      <vt:lpstr>21FORECASTOutputsByTaskRun</vt:lpstr>
      <vt:lpstr>Chart_RESULTS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2021-03-12T10:17:28Z</dcterms:modified>
</cp:coreProperties>
</file>