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SQL\SQL_PLPAssignment\ASSIGNMENT_WEEK8\"/>
    </mc:Choice>
  </mc:AlternateContent>
  <xr:revisionPtr revIDLastSave="0" documentId="13_ncr:9_{DBEE5CDC-967E-4F0F-8C61-DA4050AB62FC}" xr6:coauthVersionLast="47" xr6:coauthVersionMax="47" xr10:uidLastSave="{00000000-0000-0000-0000-000000000000}"/>
  <bookViews>
    <workbookView xWindow="-120" yWindow="-120" windowWidth="24240" windowHeight="13140" activeTab="2" xr2:uid="{D5879D7B-E99C-4115-B664-F5BEB77DB92D}"/>
  </bookViews>
  <sheets>
    <sheet name="Raw Data" sheetId="1" r:id="rId1"/>
    <sheet name="Analysis" sheetId="3" r:id="rId2"/>
    <sheet name="Dashboard" sheetId="6" r:id="rId3"/>
  </sheets>
  <definedNames>
    <definedName name="Slicer_Age2">#N/A</definedName>
    <definedName name="Slicer_Gender2">#N/A</definedName>
  </definedNames>
  <calcPr calcId="0"/>
  <pivotCaches>
    <pivotCache cacheId="3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4" i="3" l="1"/>
  <c r="B12" i="3"/>
  <c r="B11" i="3"/>
  <c r="B10" i="3"/>
  <c r="B9" i="3"/>
  <c r="B8" i="3"/>
  <c r="B7" i="3"/>
  <c r="B4" i="3"/>
  <c r="B3" i="3"/>
  <c r="B2" i="3"/>
</calcChain>
</file>

<file path=xl/sharedStrings.xml><?xml version="1.0" encoding="utf-8"?>
<sst xmlns="http://schemas.openxmlformats.org/spreadsheetml/2006/main" count="242" uniqueCount="184">
  <si>
    <t>PatientID</t>
  </si>
  <si>
    <t>Name</t>
  </si>
  <si>
    <t>Gender</t>
  </si>
  <si>
    <t>Phone Number</t>
  </si>
  <si>
    <t>RecordID</t>
  </si>
  <si>
    <t>Diagnosis</t>
  </si>
  <si>
    <t>Description</t>
  </si>
  <si>
    <t>Treatment Plan</t>
  </si>
  <si>
    <t>Date of visit</t>
  </si>
  <si>
    <t>PrescriptionID</t>
  </si>
  <si>
    <t>Medication</t>
  </si>
  <si>
    <t>Date Prescribed</t>
  </si>
  <si>
    <t>InsuranceID</t>
  </si>
  <si>
    <t>Expiration Date</t>
  </si>
  <si>
    <t>Gayel Senescall</t>
  </si>
  <si>
    <t>Other</t>
  </si>
  <si>
    <t>Drainage of Hypoglossal Nerve, Percutaneous Approach, Diagn</t>
  </si>
  <si>
    <t>Personal history of malignant neoplasm of large intestine</t>
  </si>
  <si>
    <t>Repair Left Tympanic Membrane, Via Opening</t>
  </si>
  <si>
    <t>Hypericum perforatum, Symphytum officinale, Arnica montana</t>
  </si>
  <si>
    <t>18-01-2024</t>
  </si>
  <si>
    <t>20-07-2024</t>
  </si>
  <si>
    <t>Brana Leborgne</t>
  </si>
  <si>
    <t>Female</t>
  </si>
  <si>
    <t>Removal of Synthetic Substitute from Left Ear, Open Approach</t>
  </si>
  <si>
    <t>Acute tracheitis</t>
  </si>
  <si>
    <t>Revision of Nonaut Sub in Larynx, Open Approach</t>
  </si>
  <si>
    <t>20-05-2024</t>
  </si>
  <si>
    <t>Fluphenazine Hydrochloride</t>
  </si>
  <si>
    <t>13-11-2023</t>
  </si>
  <si>
    <t>14-06-2024</t>
  </si>
  <si>
    <t>Tadeas Mugford</t>
  </si>
  <si>
    <t>Male</t>
  </si>
  <si>
    <t>Revision of Tissue Expander in Left Breast, Endo</t>
  </si>
  <si>
    <t>Keratopathy (bullous aphakic) following cataract surgery, right eye</t>
  </si>
  <si>
    <t>Division of Head Muscle, Percutaneous Endoscopic Approach</t>
  </si>
  <si>
    <t>ESCITALOPRAM OXALATE</t>
  </si>
  <si>
    <t>30-08-2023</t>
  </si>
  <si>
    <t>Ranique Derisly</t>
  </si>
  <si>
    <t>Excision of Right Hypogastric Vein, Perc Approach, Diagn</t>
  </si>
  <si>
    <t>Ankylosing spondylitis lumbar region</t>
  </si>
  <si>
    <t>Planar Nucl Med Imag of Thorax using Technetium 99m</t>
  </si>
  <si>
    <t>30-10-2023</t>
  </si>
  <si>
    <t>Hydrochlorothiazide</t>
  </si>
  <si>
    <t>19-12-2023</t>
  </si>
  <si>
    <t>16-10-2023</t>
  </si>
  <si>
    <t>Ginny Eykelhof</t>
  </si>
  <si>
    <t>Dilation of Hepatic Art with Drug-elut Intra, Open Approach</t>
  </si>
  <si>
    <t>Partial traumatic amputation at level between left shoulder and elbow, sequela</t>
  </si>
  <si>
    <t>Fluoroscopy of Spinal Cord using Other Contrast</t>
  </si>
  <si>
    <t>Dexamethasone Sodium Phosphate</t>
  </si>
  <si>
    <t>29-01-2024</t>
  </si>
  <si>
    <t>Urbanus Hamly</t>
  </si>
  <si>
    <t>Insertion of Infusion Device into Cerv Jt, Perc Approach</t>
  </si>
  <si>
    <t>Nondisplaced fracture of base of neck of left femur, initial encounter for open fracture type I or II</t>
  </si>
  <si>
    <t>Replace L Hip Jt, Acetab w Synth Sub, Uncement, Open</t>
  </si>
  <si>
    <t>23-02-2024</t>
  </si>
  <si>
    <t>TITANIUM DIOXIDE</t>
  </si>
  <si>
    <t>22-08-2023</t>
  </si>
  <si>
    <t>19-10-2023</t>
  </si>
  <si>
    <t>Sanders McComas</t>
  </si>
  <si>
    <t>Removal of Radioactive Element from Resp Tract, Via Opening</t>
  </si>
  <si>
    <t>Nondisplaced midcervical fracture of unspecified femur, subsequent encounter for open fracture type IIIA, IIIB, or IIIC with routine healing</t>
  </si>
  <si>
    <t>Occlusion of Right Ureter with Intralum Dev, Perc Approach</t>
  </si>
  <si>
    <t>Tramadol Hydrochloride and Acetaminophen</t>
  </si>
  <si>
    <t>21-10-2023</t>
  </si>
  <si>
    <t>20-12-2023</t>
  </si>
  <si>
    <t>Paul Halbard</t>
  </si>
  <si>
    <t>Removal of Intermittent Pressure Device on Left Lower Arm</t>
  </si>
  <si>
    <t>Displaced fracture of left radial styloid process, subsequent encounter for open fracture type IIIA, IIIB, or IIIC with nonunion</t>
  </si>
  <si>
    <t>Excision of Right Brachial Artery, Open Approach</t>
  </si>
  <si>
    <t>17-12-2023</t>
  </si>
  <si>
    <t>CEFTAZIDIME</t>
  </si>
  <si>
    <t>24-12-2023</t>
  </si>
  <si>
    <t>Corey Covely</t>
  </si>
  <si>
    <t>Restrict of L Inqnl Lymph with Intralum Dev, Perc Approach</t>
  </si>
  <si>
    <t>Physeal fracture of upper end of fibula</t>
  </si>
  <si>
    <t>Fusion 2-7 T Jt w Autol Sub, Ant Appr A Col, Perc</t>
  </si>
  <si>
    <t>30-07-2024</t>
  </si>
  <si>
    <t>Levetiracetam</t>
  </si>
  <si>
    <t>17-06-2024</t>
  </si>
  <si>
    <t>Lita Jenicke</t>
  </si>
  <si>
    <t>Insertion of Monopln Ext Fix into L Low Femur, Open Approach</t>
  </si>
  <si>
    <t>Diffuse large B-cell lymphoma, intrathoracic lymph nodes</t>
  </si>
  <si>
    <t>Replace L Knee Jt, Femoral w Synth Sub, Cement, Open</t>
  </si>
  <si>
    <t>Benzalkonium Chloride</t>
  </si>
  <si>
    <t>27-12-2023</t>
  </si>
  <si>
    <t>Shirley Pinkett</t>
  </si>
  <si>
    <t>Restriction of Upper Vein with Extralum Dev, Open Approach</t>
  </si>
  <si>
    <t>Unspecified occupant of bus injured in collision with railway train or railway vehicle in nontraffic accident</t>
  </si>
  <si>
    <t>Insertion of Infusion Device into R Wrist Jt, Perc Approach</t>
  </si>
  <si>
    <t>ISOPROPYL ALCOHOL</t>
  </si>
  <si>
    <t>18-05-2024</t>
  </si>
  <si>
    <t>Eydie Archell</t>
  </si>
  <si>
    <t>Supplement Right Lacrimal Duct with Synth Sub, Open Approach</t>
  </si>
  <si>
    <t>Assault by other larger firearm discharge, initial encounter</t>
  </si>
  <si>
    <t>Replacement of Bladder with Nonaut Sub, Via Opening</t>
  </si>
  <si>
    <t>Alprazolam</t>
  </si>
  <si>
    <t>21-11-2023</t>
  </si>
  <si>
    <t>Colly MacMenamy</t>
  </si>
  <si>
    <t>Excision of Right Tympanic Membrane, Endo</t>
  </si>
  <si>
    <t>Single liveborn infant, unspecified as to place of birth</t>
  </si>
  <si>
    <t>CT Scan of Celiac Art using Intravasc Optic Cohere</t>
  </si>
  <si>
    <t>16-05-2024</t>
  </si>
  <si>
    <t>Arsenicum 30c, Chamomilla 30c, Cina 30c, Glononium 30c, Hyoscyamus 30c, Medorrhinum 30c, Stramonium 30c, Tarentula 30c, Veratrum Album 30c</t>
  </si>
  <si>
    <t>25-01-2024</t>
  </si>
  <si>
    <t>30-11-2023</t>
  </si>
  <si>
    <t>Vanya Langdridge</t>
  </si>
  <si>
    <t>Drainage of Left Epididymis, Percutaneous Approach</t>
  </si>
  <si>
    <t>Corrosion of unspecified degree of buttock, subsequent encounter</t>
  </si>
  <si>
    <t>HDR Brachytherapy of Pleura using Iodine 125</t>
  </si>
  <si>
    <t>Valproate Sodium</t>
  </si>
  <si>
    <t>Roobbie Springer</t>
  </si>
  <si>
    <t>Reposition Left Acromioclavicular Joint, Perc Approach</t>
  </si>
  <si>
    <t>Unspecified fracture of upper end of unspecified tibia, subsequent encounter for open fracture type IIIA, IIIB, or IIIC with malunion</t>
  </si>
  <si>
    <t>Extirpation of Matter from Right Breast, External Approach</t>
  </si>
  <si>
    <t>23-07-2024</t>
  </si>
  <si>
    <t>Pantoprazole Sodium</t>
  </si>
  <si>
    <t>18-04-2024</t>
  </si>
  <si>
    <t>Shanta Anning</t>
  </si>
  <si>
    <t>Drainage of Right Scapula with Drain Dev, Open Approach</t>
  </si>
  <si>
    <t>Poisoning by local anesthetics, intentional self-harm, sequela</t>
  </si>
  <si>
    <t>Supplement L Com Iliac Art w Autol Sub, Perc Endo</t>
  </si>
  <si>
    <t>29-02-2024</t>
  </si>
  <si>
    <t>CHLOROXYLENOL</t>
  </si>
  <si>
    <t>Virginie Peaurt</t>
  </si>
  <si>
    <t>Inspection of Respiratory Tract, Percutaneous Approach</t>
  </si>
  <si>
    <t>Nondisplaced fracture of shaft of third metacarpal bone, left hand, initial encounter for open fracture</t>
  </si>
  <si>
    <t>Removal of Nonaut Sub from R Knee Jt, Perc Approach</t>
  </si>
  <si>
    <t>24-11-2023</t>
  </si>
  <si>
    <t>Lithium Carbonate</t>
  </si>
  <si>
    <t>17-02-2024</t>
  </si>
  <si>
    <t>17-10-2023</t>
  </si>
  <si>
    <t>Jacklyn Weber</t>
  </si>
  <si>
    <t>Removal of Other Device from L Up Extrem, Perc Endo Approach</t>
  </si>
  <si>
    <t>Toxic effect of copper and its compounds, undetermined, subsequent encounter</t>
  </si>
  <si>
    <t>Excision of Right Subclavian Artery, Open Approach</t>
  </si>
  <si>
    <t>30-03-2024</t>
  </si>
  <si>
    <t>Miconazole Nitrate</t>
  </si>
  <si>
    <t>17-08-2023</t>
  </si>
  <si>
    <t>Dosage</t>
  </si>
  <si>
    <t>Provider</t>
  </si>
  <si>
    <t>Coverage Details</t>
  </si>
  <si>
    <t>Outpatient, inpatient, maternity, dental, optical, and chronic illness coverage</t>
  </si>
  <si>
    <t>Jubilee</t>
  </si>
  <si>
    <t>Britam</t>
  </si>
  <si>
    <t>CIC</t>
  </si>
  <si>
    <t>AAR</t>
  </si>
  <si>
    <t>Madison</t>
  </si>
  <si>
    <t>APA</t>
  </si>
  <si>
    <t>Outpatient, inpatient, dental, optical, and maternity services</t>
  </si>
  <si>
    <t>Outpatient, inpatient, dental, optical, and wellness services.</t>
  </si>
  <si>
    <t>Inpatient, outpatient, maternity, and critical illness coverage.</t>
  </si>
  <si>
    <t>Inpatient, outpatient, dental, optical, and specialized treatments.</t>
  </si>
  <si>
    <t>Inpatient, outpatient, dental, optical, and specialized treatment.</t>
  </si>
  <si>
    <t>5mg daily</t>
  </si>
  <si>
    <t>10mg daily</t>
  </si>
  <si>
    <t>25mg daily</t>
  </si>
  <si>
    <t>3 times daily</t>
  </si>
  <si>
    <t>9mg daily</t>
  </si>
  <si>
    <t>500mg twice daily</t>
  </si>
  <si>
    <t>0.1-0.13%</t>
  </si>
  <si>
    <t>70% Solution</t>
  </si>
  <si>
    <t>0.25-0.5mg 2-3times daily</t>
  </si>
  <si>
    <t>3-4 times daily</t>
  </si>
  <si>
    <t>40mg daily</t>
  </si>
  <si>
    <t>300mg 3 times daily</t>
  </si>
  <si>
    <t>2 times daily</t>
  </si>
  <si>
    <t>2 tablets every 6 hours</t>
  </si>
  <si>
    <t>500mg every 8 hours</t>
  </si>
  <si>
    <t>Row Labels</t>
  </si>
  <si>
    <t>Grand Total</t>
  </si>
  <si>
    <t>Column Labels</t>
  </si>
  <si>
    <t>Count of Gender</t>
  </si>
  <si>
    <t>Insurance</t>
  </si>
  <si>
    <t>Frequency</t>
  </si>
  <si>
    <t>HEALTH CARE DASHBOARD</t>
  </si>
  <si>
    <t>Age</t>
  </si>
  <si>
    <t>Average Age</t>
  </si>
  <si>
    <t>Number of Patients                                                                    18</t>
  </si>
  <si>
    <t>Average Age                                           38</t>
  </si>
  <si>
    <t>Number of Insurance Providers                                                      6</t>
  </si>
  <si>
    <t>Latest Insurance Expiration Date                                                   20-07-2024</t>
  </si>
  <si>
    <t>14-04-2023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</si>
</sst>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6"/>
      <color theme="1"/>
      <name val="Arial"/>
      <family val="2"/>
    </font>
    <font>
      <b/>
      <sz val="26"/>
      <color theme="7" tint="-0.24997711111789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4">
    <xf numFmtId="0" fontId="0" fillId="0" borderId="0" xfId="0"/>
    <xf numFmtId="0" fontId="0" fillId="0" borderId="0" xfId="0" applyAlignment="1">
      <alignment horizontal="left" vertical="top" wrapText="1"/>
    </xf>
    <xf numFmtId="14" fontId="0" fillId="0" borderId="0" xfId="0" applyNumberFormat="1" applyAlignment="1">
      <alignment horizontal="left" vertical="top" wrapText="1"/>
    </xf>
    <xf numFmtId="0" fontId="16" fillId="0" borderId="0" xfId="0" applyFont="1"/>
    <xf numFmtId="0" fontId="16" fillId="0" borderId="0" xfId="0" applyFont="1" applyAlignment="1">
      <alignment horizontal="left" vertical="top" wrapText="1"/>
    </xf>
    <xf numFmtId="0" fontId="16" fillId="0" borderId="0" xfId="0" applyNumberFormat="1" applyFont="1" applyAlignment="1">
      <alignment horizontal="left" vertical="top" wrapText="1"/>
    </xf>
    <xf numFmtId="0" fontId="0" fillId="0" borderId="0" xfId="0" applyNumberFormat="1" applyAlignment="1">
      <alignment horizontal="left" vertical="top" wrapText="1"/>
    </xf>
    <xf numFmtId="0" fontId="0" fillId="0" borderId="0" xfId="0" applyAlignment="1">
      <alignment vertical="top"/>
    </xf>
    <xf numFmtId="9" fontId="0" fillId="0" borderId="0" xfId="0" applyNumberFormat="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1" fontId="16" fillId="0" borderId="0" xfId="0" applyNumberFormat="1" applyFont="1" applyAlignment="1">
      <alignment horizontal="left" vertical="top" wrapText="1"/>
    </xf>
    <xf numFmtId="1" fontId="0" fillId="0" borderId="0" xfId="0" applyNumberFormat="1" applyAlignment="1">
      <alignment horizontal="left" vertical="top" wrapText="1"/>
    </xf>
    <xf numFmtId="1" fontId="0" fillId="0" borderId="0" xfId="0" applyNumberFormat="1"/>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0"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20" fillId="0" borderId="16" xfId="0" applyFont="1" applyBorder="1" applyAlignment="1">
      <alignment horizontal="center" vertical="center"/>
    </xf>
    <xf numFmtId="0" fontId="20" fillId="0" borderId="17" xfId="0" applyFont="1" applyBorder="1" applyAlignment="1">
      <alignment horizontal="center" vertical="center"/>
    </xf>
    <xf numFmtId="1"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B569A8E-13DB-4A96-807A-A944972DABB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Analysis!$A$2:$A$4</c:f>
              <c:strCache>
                <c:ptCount val="3"/>
                <c:pt idx="0">
                  <c:v>Male</c:v>
                </c:pt>
                <c:pt idx="1">
                  <c:v>Female</c:v>
                </c:pt>
                <c:pt idx="2">
                  <c:v>Other</c:v>
                </c:pt>
              </c:strCache>
            </c:strRef>
          </c:cat>
          <c:val>
            <c:numRef>
              <c:f>Analysis!$B$2:$B$4</c:f>
              <c:numCache>
                <c:formatCode>General</c:formatCode>
                <c:ptCount val="3"/>
                <c:pt idx="0">
                  <c:v>8</c:v>
                </c:pt>
                <c:pt idx="1">
                  <c:v>5</c:v>
                </c:pt>
                <c:pt idx="2">
                  <c:v>5</c:v>
                </c:pt>
              </c:numCache>
            </c:numRef>
          </c:val>
          <c:extLst>
            <c:ext xmlns:c16="http://schemas.microsoft.com/office/drawing/2014/chart" uri="{C3380CC4-5D6E-409C-BE32-E72D297353CC}">
              <c16:uniqueId val="{00000000-ED31-432A-8AC5-1DF86A75F89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Insurance Provider</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Analysis!$B$6</c:f>
              <c:strCache>
                <c:ptCount val="1"/>
                <c:pt idx="0">
                  <c:v>Frequency</c:v>
                </c:pt>
              </c:strCache>
            </c:strRef>
          </c:tx>
          <c:spPr>
            <a:solidFill>
              <a:schemeClr val="accent4">
                <a:lumMod val="60000"/>
                <a:lumOff val="40000"/>
              </a:schemeClr>
            </a:solidFill>
            <a:ln>
              <a:noFill/>
            </a:ln>
            <a:effectLst/>
            <a:sp3d/>
          </c:spPr>
          <c:invertIfNegative val="0"/>
          <c:cat>
            <c:strRef>
              <c:f>Analysis!$A$7:$A$12</c:f>
              <c:strCache>
                <c:ptCount val="6"/>
                <c:pt idx="0">
                  <c:v>Jubilee</c:v>
                </c:pt>
                <c:pt idx="1">
                  <c:v>Britam</c:v>
                </c:pt>
                <c:pt idx="2">
                  <c:v>CIC</c:v>
                </c:pt>
                <c:pt idx="3">
                  <c:v>AAR</c:v>
                </c:pt>
                <c:pt idx="4">
                  <c:v>Madison</c:v>
                </c:pt>
                <c:pt idx="5">
                  <c:v>APA</c:v>
                </c:pt>
              </c:strCache>
            </c:strRef>
          </c:cat>
          <c:val>
            <c:numRef>
              <c:f>Analysis!$B$7:$B$12</c:f>
              <c:numCache>
                <c:formatCode>General</c:formatCode>
                <c:ptCount val="6"/>
                <c:pt idx="0">
                  <c:v>3</c:v>
                </c:pt>
                <c:pt idx="1">
                  <c:v>3</c:v>
                </c:pt>
                <c:pt idx="2">
                  <c:v>5</c:v>
                </c:pt>
                <c:pt idx="3">
                  <c:v>2</c:v>
                </c:pt>
                <c:pt idx="4">
                  <c:v>3</c:v>
                </c:pt>
                <c:pt idx="5">
                  <c:v>2</c:v>
                </c:pt>
              </c:numCache>
            </c:numRef>
          </c:val>
          <c:extLst>
            <c:ext xmlns:c16="http://schemas.microsoft.com/office/drawing/2014/chart" uri="{C3380CC4-5D6E-409C-BE32-E72D297353CC}">
              <c16:uniqueId val="{00000000-34F5-46F1-87AF-DAA0AA1A7DB1}"/>
            </c:ext>
          </c:extLst>
        </c:ser>
        <c:dLbls>
          <c:showLegendKey val="0"/>
          <c:showVal val="0"/>
          <c:showCatName val="0"/>
          <c:showSerName val="0"/>
          <c:showPercent val="0"/>
          <c:showBubbleSize val="0"/>
        </c:dLbls>
        <c:gapWidth val="150"/>
        <c:shape val="box"/>
        <c:axId val="1144533328"/>
        <c:axId val="1398253984"/>
        <c:axId val="0"/>
      </c:bar3DChart>
      <c:catAx>
        <c:axId val="11445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Provider</a:t>
                </a:r>
              </a:p>
            </c:rich>
          </c:tx>
          <c:layout>
            <c:manualLayout>
              <c:xMode val="edge"/>
              <c:yMode val="edge"/>
              <c:x val="0.46434120734908124"/>
              <c:y val="0.89253681831437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53984"/>
        <c:crosses val="autoZero"/>
        <c:auto val="1"/>
        <c:lblAlgn val="ctr"/>
        <c:lblOffset val="100"/>
        <c:noMultiLvlLbl val="0"/>
      </c:catAx>
      <c:valAx>
        <c:axId val="13982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Frequncy</a:t>
                </a:r>
              </a:p>
            </c:rich>
          </c:tx>
          <c:layout>
            <c:manualLayout>
              <c:xMode val="edge"/>
              <c:yMode val="edge"/>
              <c:x val="3.995538057742782E-2"/>
              <c:y val="0.386209536307961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209550</xdr:colOff>
      <xdr:row>1</xdr:row>
      <xdr:rowOff>80962</xdr:rowOff>
    </xdr:from>
    <xdr:to>
      <xdr:col>10</xdr:col>
      <xdr:colOff>1866900</xdr:colOff>
      <xdr:row>15</xdr:row>
      <xdr:rowOff>157162</xdr:rowOff>
    </xdr:to>
    <xdr:graphicFrame macro="">
      <xdr:nvGraphicFramePr>
        <xdr:cNvPr id="2" name="Chart 1">
          <a:extLst>
            <a:ext uri="{FF2B5EF4-FFF2-40B4-BE49-F238E27FC236}">
              <a16:creationId xmlns:a16="http://schemas.microsoft.com/office/drawing/2014/main" id="{59D377B4-A38E-76B8-98F7-2DDCE34E8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2347912</xdr:colOff>
      <xdr:row>1</xdr:row>
      <xdr:rowOff>14287</xdr:rowOff>
    </xdr:from>
    <xdr:to>
      <xdr:col>16</xdr:col>
      <xdr:colOff>533400</xdr:colOff>
      <xdr:row>15</xdr:row>
      <xdr:rowOff>180975</xdr:rowOff>
    </xdr:to>
    <xdr:graphicFrame macro="">
      <xdr:nvGraphicFramePr>
        <xdr:cNvPr id="3" name="Chart 2">
          <a:extLst>
            <a:ext uri="{FF2B5EF4-FFF2-40B4-BE49-F238E27FC236}">
              <a16:creationId xmlns:a16="http://schemas.microsoft.com/office/drawing/2014/main" id="{5FE44BA5-9490-D420-F423-F02997626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581024</xdr:colOff>
      <xdr:row>11</xdr:row>
      <xdr:rowOff>9525</xdr:rowOff>
    </xdr:from>
    <xdr:to>
      <xdr:col>15</xdr:col>
      <xdr:colOff>495299</xdr:colOff>
      <xdr:row>23</xdr:row>
      <xdr:rowOff>28575</xdr:rowOff>
    </xdr:to>
    <xdr:pic>
      <xdr:nvPicPr>
        <xdr:cNvPr id="2" name="Picture 1">
          <a:extLst>
            <a:ext uri="{FF2B5EF4-FFF2-40B4-BE49-F238E27FC236}">
              <a16:creationId xmlns:a16="http://schemas.microsoft.com/office/drawing/2014/main" id="{2C8A329C-8353-938D-BC0D-DD297175000C}"/>
            </a:ext>
          </a:extLst>
        </xdr:cNvPr>
        <xdr:cNvPicPr>
          <a:picLocks noChangeAspect="1"/>
        </xdr:cNvPicPr>
      </xdr:nvPicPr>
      <xdr:blipFill>
        <a:blip xmlns:r="http://schemas.openxmlformats.org/officeDocument/2006/relationships" r:embed="rId1"/>
        <a:stretch>
          <a:fillRect/>
        </a:stretch>
      </xdr:blipFill>
      <xdr:spPr>
        <a:xfrm>
          <a:off x="581024" y="2133600"/>
          <a:ext cx="5972175" cy="2305050"/>
        </a:xfrm>
        <a:prstGeom prst="rect">
          <a:avLst/>
        </a:prstGeom>
      </xdr:spPr>
    </xdr:pic>
    <xdr:clientData/>
  </xdr:twoCellAnchor>
  <xdr:twoCellAnchor editAs="oneCell">
    <xdr:from>
      <xdr:col>15</xdr:col>
      <xdr:colOff>476250</xdr:colOff>
      <xdr:row>11</xdr:row>
      <xdr:rowOff>9526</xdr:rowOff>
    </xdr:from>
    <xdr:to>
      <xdr:col>20</xdr:col>
      <xdr:colOff>0</xdr:colOff>
      <xdr:row>23</xdr:row>
      <xdr:rowOff>28576</xdr:rowOff>
    </xdr:to>
    <xdr:pic>
      <xdr:nvPicPr>
        <xdr:cNvPr id="3" name="Picture 2">
          <a:extLst>
            <a:ext uri="{FF2B5EF4-FFF2-40B4-BE49-F238E27FC236}">
              <a16:creationId xmlns:a16="http://schemas.microsoft.com/office/drawing/2014/main" id="{EB228C4F-3C19-F64F-70E9-EB5473CA1422}"/>
            </a:ext>
          </a:extLst>
        </xdr:cNvPr>
        <xdr:cNvPicPr>
          <a:picLocks noChangeAspect="1"/>
        </xdr:cNvPicPr>
      </xdr:nvPicPr>
      <xdr:blipFill>
        <a:blip xmlns:r="http://schemas.openxmlformats.org/officeDocument/2006/relationships" r:embed="rId2"/>
        <a:stretch>
          <a:fillRect/>
        </a:stretch>
      </xdr:blipFill>
      <xdr:spPr>
        <a:xfrm>
          <a:off x="6534150" y="2133601"/>
          <a:ext cx="5676900" cy="2305050"/>
        </a:xfrm>
        <a:prstGeom prst="rect">
          <a:avLst/>
        </a:prstGeom>
      </xdr:spPr>
    </xdr:pic>
    <xdr:clientData/>
  </xdr:twoCellAnchor>
  <xdr:twoCellAnchor editAs="oneCell">
    <xdr:from>
      <xdr:col>1</xdr:col>
      <xdr:colOff>38100</xdr:colOff>
      <xdr:row>29</xdr:row>
      <xdr:rowOff>85725</xdr:rowOff>
    </xdr:from>
    <xdr:to>
      <xdr:col>2</xdr:col>
      <xdr:colOff>809625</xdr:colOff>
      <xdr:row>42</xdr:row>
      <xdr:rowOff>133350</xdr:rowOff>
    </xdr:to>
    <mc:AlternateContent xmlns:mc="http://schemas.openxmlformats.org/markup-compatibility/2006">
      <mc:Choice xmlns:a14="http://schemas.microsoft.com/office/drawing/2010/main" Requires="a14">
        <xdr:graphicFrame macro="">
          <xdr:nvGraphicFramePr>
            <xdr:cNvPr id="4" name="Gender 2">
              <a:extLst>
                <a:ext uri="{FF2B5EF4-FFF2-40B4-BE49-F238E27FC236}">
                  <a16:creationId xmlns:a16="http://schemas.microsoft.com/office/drawing/2014/main" id="{7A0BD386-A181-8382-88DF-ABE2BAFA709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47700" y="5638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123825</xdr:colOff>
      <xdr:row>29</xdr:row>
      <xdr:rowOff>66675</xdr:rowOff>
    </xdr:from>
    <xdr:to>
      <xdr:col>10</xdr:col>
      <xdr:colOff>552450</xdr:colOff>
      <xdr:row>42</xdr:row>
      <xdr:rowOff>114300</xdr:rowOff>
    </xdr:to>
    <mc:AlternateContent xmlns:mc="http://schemas.openxmlformats.org/markup-compatibility/2006">
      <mc:Choice xmlns:a14="http://schemas.microsoft.com/office/drawing/2010/main" Requires="a14">
        <xdr:graphicFrame macro="">
          <xdr:nvGraphicFramePr>
            <xdr:cNvPr id="5" name="Age 2">
              <a:extLst>
                <a:ext uri="{FF2B5EF4-FFF2-40B4-BE49-F238E27FC236}">
                  <a16:creationId xmlns:a16="http://schemas.microsoft.com/office/drawing/2014/main" id="{542CD13E-91C3-9C66-F9F0-4D33BFC56ECC}"/>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2876550" y="5619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A KASIKE ALIETSI" refreshedDate="45519.927231944443" createdVersion="8" refreshedVersion="8" minRefreshableVersion="3" recordCount="18" xr:uid="{8DFA0346-20CF-4BC2-A20C-4BAB70A34832}">
  <cacheSource type="worksheet">
    <worksheetSource ref="A1:T19" sheet="Raw Data"/>
  </cacheSource>
  <cacheFields count="18">
    <cacheField name="PatientID" numFmtId="0">
      <sharedItems containsSemiMixedTypes="0" containsString="0" containsNumber="1" containsInteger="1" minValue="1" maxValue="18"/>
    </cacheField>
    <cacheField name="Name" numFmtId="0">
      <sharedItems/>
    </cacheField>
    <cacheField name="Gender" numFmtId="0">
      <sharedItems count="3">
        <s v="Other"/>
        <s v="Female"/>
        <s v="Male"/>
      </sharedItems>
    </cacheField>
    <cacheField name="Age" numFmtId="1">
      <sharedItems containsSemiMixedTypes="0" containsString="0" containsNumber="1" containsInteger="1" minValue="14" maxValue="86" count="17">
        <n v="60"/>
        <n v="58"/>
        <n v="20"/>
        <n v="19"/>
        <n v="56"/>
        <n v="17"/>
        <n v="14"/>
        <n v="86"/>
        <n v="66"/>
        <n v="40"/>
        <n v="35"/>
        <n v="50"/>
        <n v="26"/>
        <n v="30"/>
        <n v="22"/>
        <n v="24"/>
        <n v="33"/>
      </sharedItems>
    </cacheField>
    <cacheField name="Phone Number" numFmtId="0">
      <sharedItems containsSemiMixedTypes="0" containsString="0" containsNumber="1" containsInteger="1" minValue="718163383" maxValue="789149078"/>
    </cacheField>
    <cacheField name="RecordID" numFmtId="0">
      <sharedItems containsSemiMixedTypes="0" containsString="0" containsNumber="1" containsInteger="1" minValue="1" maxValue="19"/>
    </cacheField>
    <cacheField name="Diagnosis" numFmtId="0">
      <sharedItems/>
    </cacheField>
    <cacheField name="Description" numFmtId="0">
      <sharedItems/>
    </cacheField>
    <cacheField name="Treatment Plan" numFmtId="0">
      <sharedItems/>
    </cacheField>
    <cacheField name="Date of visit" numFmtId="0">
      <sharedItems containsDate="1" containsMixedTypes="1" minDate="2023-02-09T00:00:00" maxDate="2024-10-06T00:00:00"/>
    </cacheField>
    <cacheField name="PrescriptionID" numFmtId="0">
      <sharedItems containsSemiMixedTypes="0" containsString="0" containsNumber="1" containsInteger="1" minValue="1" maxValue="20"/>
    </cacheField>
    <cacheField name="Medication" numFmtId="0">
      <sharedItems/>
    </cacheField>
    <cacheField name="Dosage" numFmtId="0">
      <sharedItems containsMixedTypes="1" containsNumber="1" minValue="0.03" maxValue="0.35"/>
    </cacheField>
    <cacheField name="Date Prescribed" numFmtId="0">
      <sharedItems containsDate="1" containsMixedTypes="1" minDate="2024-03-02T00:00:00" maxDate="2024-12-06T00:00:00"/>
    </cacheField>
    <cacheField name="InsuranceID" numFmtId="0">
      <sharedItems containsSemiMixedTypes="0" containsString="0" containsNumber="1" containsInteger="1" minValue="1" maxValue="18"/>
    </cacheField>
    <cacheField name="Provider" numFmtId="0">
      <sharedItems/>
    </cacheField>
    <cacheField name="Coverage Details" numFmtId="0">
      <sharedItems/>
    </cacheField>
    <cacheField name="Expiration Date" numFmtId="0">
      <sharedItems containsDate="1" containsMixedTypes="1" minDate="2023-04-12T00:00:00" maxDate="2024-09-03T00:00:00"/>
    </cacheField>
  </cacheFields>
  <extLst>
    <ext xmlns:x14="http://schemas.microsoft.com/office/spreadsheetml/2009/9/main" uri="{725AE2AE-9491-48be-B2B4-4EB974FC3084}">
      <x14:pivotCacheDefinition pivotCacheId="483194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s v="Gayel Senescall"/>
    <x v="0"/>
    <x v="0"/>
    <n v="763958071"/>
    <n v="9"/>
    <s v="Drainage of Hypoglossal Nerve, Percutaneous Approach, Diagn"/>
    <s v="Personal history of malignant neoplasm of large intestine"/>
    <s v="Repair Left Tympanic Membrane, Via Opening"/>
    <d v="2023-09-09T00:00:00"/>
    <n v="19"/>
    <s v="Hypericum perforatum, Symphytum officinale, Arnica montana"/>
    <s v="3 times daily"/>
    <s v="18-01-2024"/>
    <n v="7"/>
    <s v="Jubilee"/>
    <s v="Outpatient, inpatient, dental, optical, and maternity services"/>
    <s v="20-07-2024"/>
  </r>
  <r>
    <n v="2"/>
    <s v="Brana Leborgne"/>
    <x v="1"/>
    <x v="1"/>
    <n v="775452352"/>
    <n v="5"/>
    <s v="Removal of Synthetic Substitute from Left Ear, Open Approach"/>
    <s v="Acute tracheitis"/>
    <s v="Revision of Nonaut Sub in Larynx, Open Approach"/>
    <s v="20-05-2024"/>
    <n v="11"/>
    <s v="Fluphenazine Hydrochloride"/>
    <s v="5mg daily"/>
    <s v="13-11-2023"/>
    <n v="16"/>
    <s v="Britam"/>
    <s v="Outpatient, inpatient, maternity, dental, optical, and chronic illness coverage"/>
    <s v="14-06-2024"/>
  </r>
  <r>
    <n v="3"/>
    <s v="Tadeas Mugford"/>
    <x v="2"/>
    <x v="2"/>
    <n v="766604800"/>
    <n v="13"/>
    <s v="Revision of Tissue Expander in Left Breast, Endo"/>
    <s v="Keratopathy (bullous aphakic) following cataract surgery, right eye"/>
    <s v="Division of Head Muscle, Percutaneous Endoscopic Approach"/>
    <s v="14-06-2024"/>
    <n v="4"/>
    <s v="ESCITALOPRAM OXALATE"/>
    <s v="10mg daily"/>
    <s v="30-08-2023"/>
    <n v="6"/>
    <s v="CIC"/>
    <s v="Inpatient, outpatient, dental, optical, and specialized treatments."/>
    <d v="2024-01-03T00:00:00"/>
  </r>
  <r>
    <n v="4"/>
    <s v="Ranique Derisly"/>
    <x v="1"/>
    <x v="3"/>
    <n v="775127742"/>
    <n v="1"/>
    <s v="Excision of Right Hypogastric Vein, Perc Approach, Diagn"/>
    <s v="Ankylosing spondylitis lumbar region"/>
    <s v="Planar Nucl Med Imag of Thorax using Technetium 99m"/>
    <s v="30-10-2023"/>
    <n v="1"/>
    <s v="Hydrochlorothiazide"/>
    <s v="25mg daily"/>
    <s v="19-12-2023"/>
    <n v="7"/>
    <s v="AAR"/>
    <s v="Outpatient, inpatient, dental, optical, and wellness services."/>
    <s v="16-10-2023"/>
  </r>
  <r>
    <n v="5"/>
    <s v="Ginny Eykelhof"/>
    <x v="2"/>
    <x v="4"/>
    <n v="751155537"/>
    <n v="8"/>
    <s v="Dilation of Hepatic Art with Drug-elut Intra, Open Approach"/>
    <s v="Partial traumatic amputation at level between left shoulder and elbow, sequela"/>
    <s v="Fluoroscopy of Spinal Cord using Other Contrast"/>
    <d v="2024-02-01T00:00:00"/>
    <n v="18"/>
    <s v="Dexamethasone Sodium Phosphate"/>
    <s v="9mg daily"/>
    <d v="2024-03-07T00:00:00"/>
    <n v="1"/>
    <s v="Madison"/>
    <s v="Inpatient, outpatient, dental, optical, and specialized treatment."/>
    <s v="29-01-2024"/>
  </r>
  <r>
    <n v="6"/>
    <s v="Urbanus Hamly"/>
    <x v="0"/>
    <x v="5"/>
    <n v="746434352"/>
    <n v="15"/>
    <s v="Insertion of Infusion Device into Cerv Jt, Perc Approach"/>
    <s v="Nondisplaced fracture of base of neck of left femur, initial encounter for open fracture type I or II"/>
    <s v="Replace L Hip Jt, Acetab w Synth Sub, Uncement, Open"/>
    <s v="23-02-2024"/>
    <n v="14"/>
    <s v="TITANIUM DIOXIDE"/>
    <n v="0.35"/>
    <s v="22-08-2023"/>
    <n v="14"/>
    <s v="CIC"/>
    <s v="Inpatient, outpatient, dental, optical, and specialized treatments."/>
    <s v="19-10-2023"/>
  </r>
  <r>
    <n v="7"/>
    <s v="Sanders McComas"/>
    <x v="0"/>
    <x v="6"/>
    <n v="782609648"/>
    <n v="13"/>
    <s v="Removal of Radioactive Element from Resp Tract, Via Opening"/>
    <s v="Nondisplaced midcervical fracture of unspecified femur, subsequent encounter for open fracture type IIIA, IIIB, or IIIC with routine healing"/>
    <s v="Occlusion of Right Ureter with Intralum Dev, Perc Approach"/>
    <d v="2023-02-09T00:00:00"/>
    <n v="1"/>
    <s v="Tramadol Hydrochloride and Acetaminophen"/>
    <s v="2 tablets every 6 hours"/>
    <s v="21-10-2023"/>
    <n v="12"/>
    <s v="Jubilee"/>
    <s v="Outpatient, inpatient, dental, optical, and maternity services"/>
    <s v="20-12-2023"/>
  </r>
  <r>
    <n v="8"/>
    <s v="Paul Halbard"/>
    <x v="1"/>
    <x v="7"/>
    <n v="774533415"/>
    <n v="5"/>
    <s v="Removal of Intermittent Pressure Device on Left Lower Arm"/>
    <s v="Displaced fracture of left radial styloid process, subsequent encounter for open fracture type IIIA, IIIB, or IIIC with nonunion"/>
    <s v="Excision of Right Brachial Artery, Open Approach"/>
    <s v="17-12-2023"/>
    <n v="10"/>
    <s v="CEFTAZIDIME"/>
    <s v="500mg every 8 hours"/>
    <s v="24-12-2023"/>
    <n v="15"/>
    <s v="Britam"/>
    <s v="Outpatient, inpatient, maternity, dental, optical, and chronic illness coverage"/>
    <d v="2023-11-12T00:00:00"/>
  </r>
  <r>
    <n v="9"/>
    <s v="Corey Covely"/>
    <x v="2"/>
    <x v="8"/>
    <n v="785184490"/>
    <n v="5"/>
    <s v="Restrict of L Inqnl Lymph with Intralum Dev, Perc Approach"/>
    <s v="Physeal fracture of upper end of fibula"/>
    <s v="Fusion 2-7 T Jt w Autol Sub, Ant Appr A Col, Perc"/>
    <s v="30-07-2024"/>
    <n v="8"/>
    <s v="Levetiracetam"/>
    <s v="500mg twice daily"/>
    <s v="17-06-2024"/>
    <n v="7"/>
    <s v="Madison"/>
    <s v="Inpatient, outpatient, dental, optical, and specialized treatment."/>
    <d v="2024-08-04T00:00:00"/>
  </r>
  <r>
    <n v="10"/>
    <s v="Lita Jenicke"/>
    <x v="1"/>
    <x v="9"/>
    <n v="718163383"/>
    <n v="12"/>
    <s v="Insertion of Monopln Ext Fix into L Low Femur, Open Approach"/>
    <s v="Diffuse large B-cell lymphoma, intrathoracic lymph nodes"/>
    <s v="Replace L Knee Jt, Femoral w Synth Sub, Cement, Open"/>
    <d v="2024-01-03T00:00:00"/>
    <n v="18"/>
    <s v="Benzalkonium Chloride"/>
    <s v="0.1-0.13%"/>
    <s v="27-12-2023"/>
    <n v="17"/>
    <s v="CIC"/>
    <s v="Inpatient, outpatient, dental, optical, and specialized treatments."/>
    <d v="2023-05-11T00:00:00"/>
  </r>
  <r>
    <n v="11"/>
    <s v="Shirley Pinkett"/>
    <x v="2"/>
    <x v="10"/>
    <n v="789149078"/>
    <n v="19"/>
    <s v="Restriction of Upper Vein with Extralum Dev, Open Approach"/>
    <s v="Unspecified occupant of bus injured in collision with railway train or railway vehicle in nontraffic accident"/>
    <s v="Insertion of Infusion Device into R Wrist Jt, Perc Approach"/>
    <d v="2023-03-11T00:00:00"/>
    <n v="20"/>
    <s v="ISOPROPYL ALCOHOL"/>
    <s v="70% Solution"/>
    <s v="18-05-2024"/>
    <n v="10"/>
    <s v="AAR"/>
    <s v="Outpatient, inpatient, dental, optical, and wellness services."/>
    <d v="2023-11-09T00:00:00"/>
  </r>
  <r>
    <n v="12"/>
    <s v="Eydie Archell"/>
    <x v="0"/>
    <x v="2"/>
    <n v="783488730"/>
    <n v="10"/>
    <s v="Supplement Right Lacrimal Duct with Synth Sub, Open Approach"/>
    <s v="Assault by other larger firearm discharge, initial encounter"/>
    <s v="Replacement of Bladder with Nonaut Sub, Via Opening"/>
    <d v="2024-10-05T00:00:00"/>
    <n v="19"/>
    <s v="Alprazolam"/>
    <s v="0.25-0.5mg 2-3times daily"/>
    <s v="18-01-2024"/>
    <n v="6"/>
    <s v="Madison"/>
    <s v="Inpatient, outpatient, dental, optical, and specialized treatment."/>
    <s v="21-11-2023"/>
  </r>
  <r>
    <n v="13"/>
    <s v="Colly MacMenamy"/>
    <x v="0"/>
    <x v="11"/>
    <n v="747172687"/>
    <n v="10"/>
    <s v="Excision of Right Tympanic Membrane, Endo"/>
    <s v="Single liveborn infant, unspecified as to place of birth"/>
    <s v="CT Scan of Celiac Art using Intravasc Optic Cohere"/>
    <s v="16-05-2024"/>
    <n v="9"/>
    <s v="Arsenicum 30c, Chamomilla 30c, Cina 30c, Glononium 30c, Hyoscyamus 30c, Medorrhinum 30c, Stramonium 30c, Tarentula 30c, Veratrum Album 30c"/>
    <s v="3-4 times daily"/>
    <s v="25-01-2024"/>
    <n v="9"/>
    <s v="CIC"/>
    <s v="Inpatient, outpatient, dental, optical, and specialized treatments."/>
    <s v="30-11-2023"/>
  </r>
  <r>
    <n v="14"/>
    <s v="Vanya Langdridge"/>
    <x v="1"/>
    <x v="12"/>
    <n v="745923765"/>
    <n v="7"/>
    <s v="Drainage of Left Epididymis, Percutaneous Approach"/>
    <s v="Corrosion of unspecified degree of buttock, subsequent encounter"/>
    <s v="HDR Brachytherapy of Pleura using Iodine 125"/>
    <d v="2024-02-07T00:00:00"/>
    <n v="12"/>
    <s v="Valproate Sodium"/>
    <s v="500mg twice daily"/>
    <d v="2024-03-03T00:00:00"/>
    <n v="18"/>
    <s v="APA"/>
    <s v="Inpatient, outpatient, maternity, and critical illness coverage."/>
    <d v="2023-04-12T00:00:00"/>
  </r>
  <r>
    <n v="15"/>
    <s v="Roobbie Springer"/>
    <x v="2"/>
    <x v="13"/>
    <n v="741361068"/>
    <n v="15"/>
    <s v="Reposition Left Acromioclavicular Joint, Perc Approach"/>
    <s v="Unspecified fracture of upper end of unspecified tibia, subsequent encounter for open fracture type IIIA, IIIB, or IIIC with malunion"/>
    <s v="Extirpation of Matter from Right Breast, External Approach"/>
    <s v="23-07-2024"/>
    <n v="14"/>
    <s v="Pantoprazole Sodium"/>
    <s v="40mg daily"/>
    <d v="2024-03-02T00:00:00"/>
    <n v="4"/>
    <s v="CIC"/>
    <s v="Inpatient, outpatient, dental, optical, and specialized treatments."/>
    <s v="18-04-2024"/>
  </r>
  <r>
    <n v="16"/>
    <s v="Shanta Anning"/>
    <x v="2"/>
    <x v="14"/>
    <n v="776374112"/>
    <n v="5"/>
    <s v="Drainage of Right Scapula with Drain Dev, Open Approach"/>
    <s v="Poisoning by local anesthetics, intentional self-harm, sequela"/>
    <s v="Supplement L Com Iliac Art w Autol Sub, Perc Endo"/>
    <s v="29-02-2024"/>
    <n v="1"/>
    <s v="CHLOROXYLENOL"/>
    <n v="0.03"/>
    <d v="2024-12-05T00:00:00"/>
    <n v="14"/>
    <s v="Jubilee"/>
    <s v="Outpatient, inpatient, dental, optical, and maternity services"/>
    <d v="2024-06-07T00:00:00"/>
  </r>
  <r>
    <n v="17"/>
    <s v="Virginie Peaurt"/>
    <x v="2"/>
    <x v="15"/>
    <n v="746533272"/>
    <n v="14"/>
    <s v="Inspection of Respiratory Tract, Percutaneous Approach"/>
    <s v="Nondisplaced fracture of shaft of third metacarpal bone, left hand, initial encounter for open fracture"/>
    <s v="Removal of Nonaut Sub from R Knee Jt, Perc Approach"/>
    <s v="24-11-2023"/>
    <n v="4"/>
    <s v="Lithium Carbonate"/>
    <s v="300mg 3 times daily"/>
    <s v="17-02-2024"/>
    <n v="3"/>
    <s v="Britam"/>
    <s v="Outpatient, inpatient, maternity, dental, optical, and chronic illness coverage"/>
    <s v="17-10-2023"/>
  </r>
  <r>
    <n v="18"/>
    <s v="Jacklyn Weber"/>
    <x v="2"/>
    <x v="16"/>
    <n v="747272098"/>
    <n v="11"/>
    <s v="Removal of Other Device from L Up Extrem, Perc Endo Approach"/>
    <s v="Toxic effect of copper and its compounds, undetermined, subsequent encounter"/>
    <s v="Excision of Right Subclavian Artery, Open Approach"/>
    <s v="30-03-2024"/>
    <n v="5"/>
    <s v="Miconazole Nitrate"/>
    <s v="2 times daily"/>
    <s v="17-08-2023"/>
    <n v="16"/>
    <s v="APA"/>
    <s v="Inpatient, outpatient, maternity, and critical illness coverage."/>
    <d v="2024-09-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E7827-CE39-4FB7-A40C-41B36440BD49}"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T29" firstHeaderRow="1" firstDataRow="2" firstDataCol="1"/>
  <pivotFields count="18">
    <pivotField showAll="0"/>
    <pivotField showAll="0"/>
    <pivotField axis="axisRow" dataField="1" showAll="0">
      <items count="4">
        <item x="1"/>
        <item x="2"/>
        <item x="0"/>
        <item t="default"/>
      </items>
    </pivotField>
    <pivotField axis="axisCol" numFmtId="1" showAll="0">
      <items count="18">
        <item x="6"/>
        <item x="5"/>
        <item x="3"/>
        <item x="2"/>
        <item x="14"/>
        <item x="15"/>
        <item x="12"/>
        <item x="13"/>
        <item x="16"/>
        <item x="10"/>
        <item x="9"/>
        <item x="11"/>
        <item x="4"/>
        <item x="1"/>
        <item x="0"/>
        <item x="8"/>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3"/>
  </colFields>
  <colItems count="18">
    <i>
      <x/>
    </i>
    <i>
      <x v="1"/>
    </i>
    <i>
      <x v="2"/>
    </i>
    <i>
      <x v="3"/>
    </i>
    <i>
      <x v="4"/>
    </i>
    <i>
      <x v="5"/>
    </i>
    <i>
      <x v="6"/>
    </i>
    <i>
      <x v="7"/>
    </i>
    <i>
      <x v="8"/>
    </i>
    <i>
      <x v="9"/>
    </i>
    <i>
      <x v="10"/>
    </i>
    <i>
      <x v="11"/>
    </i>
    <i>
      <x v="12"/>
    </i>
    <i>
      <x v="13"/>
    </i>
    <i>
      <x v="14"/>
    </i>
    <i>
      <x v="15"/>
    </i>
    <i>
      <x v="16"/>
    </i>
    <i t="grand">
      <x/>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AF2FE02-7D41-4829-8C3B-73A99A463E33}" sourceName="Gender">
  <pivotTables>
    <pivotTable tabId="6" name="PivotTable10"/>
  </pivotTables>
  <data>
    <tabular pivotCacheId="48319477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1E246D00-0F89-424B-88AA-FB645B2E5F0E}" sourceName="Age">
  <pivotTables>
    <pivotTable tabId="6" name="PivotTable10"/>
  </pivotTables>
  <data>
    <tabular pivotCacheId="483194771">
      <items count="17">
        <i x="6" s="1"/>
        <i x="5" s="1"/>
        <i x="3" s="1"/>
        <i x="2" s="1"/>
        <i x="14" s="1"/>
        <i x="15" s="1"/>
        <i x="12" s="1"/>
        <i x="13" s="1"/>
        <i x="16" s="1"/>
        <i x="10" s="1"/>
        <i x="9" s="1"/>
        <i x="11" s="1"/>
        <i x="4" s="1"/>
        <i x="1" s="1"/>
        <i x="0"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D9F3342-D5A5-4C24-A817-8E6DADB4A2BF}" cache="Slicer_Gender2" caption="Gender" rowHeight="241300"/>
  <slicer name="Age 2" xr10:uid="{0F78C923-CD9B-42FA-B020-9D2D212EB3D2}" cache="Slicer_Age2"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BF42-23AF-4006-89F2-BDD3FE3FF0C4}">
  <dimension ref="A1:T19"/>
  <sheetViews>
    <sheetView workbookViewId="0">
      <selection activeCell="E6" sqref="E6"/>
    </sheetView>
  </sheetViews>
  <sheetFormatPr defaultRowHeight="15" x14ac:dyDescent="0.25"/>
  <cols>
    <col min="1" max="1" width="9.140625" style="1"/>
    <col min="2" max="2" width="17.42578125" style="1" bestFit="1" customWidth="1"/>
    <col min="3" max="3" width="9.140625" style="1"/>
    <col min="4" max="4" width="12.140625" style="13" bestFit="1" customWidth="1"/>
    <col min="5" max="5" width="13.7109375" style="6" customWidth="1"/>
    <col min="6" max="6" width="16.140625" style="1" customWidth="1"/>
    <col min="7" max="7" width="20.5703125" style="1" customWidth="1"/>
    <col min="8" max="8" width="23.42578125" style="1" customWidth="1"/>
    <col min="9" max="9" width="27" style="1" customWidth="1"/>
    <col min="10" max="10" width="11.85546875" style="1" customWidth="1"/>
    <col min="11" max="11" width="11.7109375" style="1" customWidth="1"/>
    <col min="12" max="12" width="23.85546875" style="1" customWidth="1"/>
    <col min="13" max="13" width="16" style="1" customWidth="1"/>
    <col min="14" max="16" width="14.7109375" style="1" customWidth="1"/>
    <col min="17" max="17" width="9.140625" style="1"/>
    <col min="18" max="18" width="14.7109375" style="1" customWidth="1"/>
    <col min="19" max="19" width="19.28515625" style="1" customWidth="1"/>
    <col min="20" max="20" width="15.5703125" style="1" customWidth="1"/>
    <col min="21" max="16384" width="9.140625" style="1"/>
  </cols>
  <sheetData>
    <row r="1" spans="1:20" s="4" customFormat="1" ht="30" x14ac:dyDescent="0.25">
      <c r="A1" s="4" t="s">
        <v>0</v>
      </c>
      <c r="B1" s="4" t="s">
        <v>1</v>
      </c>
      <c r="C1" s="4" t="s">
        <v>2</v>
      </c>
      <c r="D1" s="12" t="s">
        <v>177</v>
      </c>
      <c r="E1" s="5" t="s">
        <v>3</v>
      </c>
      <c r="F1" s="4" t="s">
        <v>4</v>
      </c>
      <c r="G1" s="4" t="s">
        <v>5</v>
      </c>
      <c r="H1" s="4" t="s">
        <v>6</v>
      </c>
      <c r="I1" s="4" t="s">
        <v>7</v>
      </c>
      <c r="J1" s="4" t="s">
        <v>8</v>
      </c>
      <c r="K1" s="4" t="s">
        <v>9</v>
      </c>
      <c r="L1" s="4" t="s">
        <v>10</v>
      </c>
      <c r="M1" s="4" t="s">
        <v>140</v>
      </c>
      <c r="N1" s="4" t="s">
        <v>11</v>
      </c>
      <c r="P1" s="4" t="s">
        <v>12</v>
      </c>
      <c r="Q1" s="4" t="s">
        <v>0</v>
      </c>
      <c r="R1" s="4" t="s">
        <v>141</v>
      </c>
      <c r="S1" s="4" t="s">
        <v>142</v>
      </c>
      <c r="T1" s="4" t="s">
        <v>13</v>
      </c>
    </row>
    <row r="2" spans="1:20" ht="60" x14ac:dyDescent="0.25">
      <c r="A2" s="1">
        <v>1</v>
      </c>
      <c r="B2" s="1" t="s">
        <v>14</v>
      </c>
      <c r="C2" s="1" t="s">
        <v>15</v>
      </c>
      <c r="D2" s="13">
        <v>60</v>
      </c>
      <c r="E2" s="6">
        <v>763958071</v>
      </c>
      <c r="F2" s="1">
        <v>9</v>
      </c>
      <c r="G2" s="1" t="s">
        <v>16</v>
      </c>
      <c r="H2" s="1" t="s">
        <v>17</v>
      </c>
      <c r="I2" s="1" t="s">
        <v>18</v>
      </c>
      <c r="J2" s="2" t="s">
        <v>183</v>
      </c>
      <c r="K2" s="1">
        <v>18</v>
      </c>
      <c r="L2" s="1" t="s">
        <v>19</v>
      </c>
      <c r="M2" s="1" t="s">
        <v>158</v>
      </c>
      <c r="N2" s="1" t="s">
        <v>20</v>
      </c>
      <c r="P2" s="1">
        <v>7</v>
      </c>
      <c r="Q2" s="1">
        <v>1</v>
      </c>
      <c r="R2" s="1" t="s">
        <v>144</v>
      </c>
      <c r="S2" s="7" t="s">
        <v>150</v>
      </c>
      <c r="T2" s="1" t="s">
        <v>21</v>
      </c>
    </row>
    <row r="3" spans="1:20" ht="45" x14ac:dyDescent="0.25">
      <c r="A3" s="1">
        <v>2</v>
      </c>
      <c r="B3" s="1" t="s">
        <v>22</v>
      </c>
      <c r="C3" s="1" t="s">
        <v>23</v>
      </c>
      <c r="D3" s="13">
        <v>58</v>
      </c>
      <c r="E3" s="6">
        <v>775452352</v>
      </c>
      <c r="F3" s="1">
        <v>6</v>
      </c>
      <c r="G3" s="1" t="s">
        <v>24</v>
      </c>
      <c r="H3" s="1" t="s">
        <v>25</v>
      </c>
      <c r="I3" s="1" t="s">
        <v>26</v>
      </c>
      <c r="J3" s="1" t="s">
        <v>27</v>
      </c>
      <c r="K3" s="1">
        <v>11</v>
      </c>
      <c r="L3" s="1" t="s">
        <v>28</v>
      </c>
      <c r="M3" s="1" t="s">
        <v>155</v>
      </c>
      <c r="N3" s="1" t="s">
        <v>29</v>
      </c>
      <c r="P3" s="1">
        <v>16</v>
      </c>
      <c r="Q3" s="1">
        <v>2</v>
      </c>
      <c r="R3" s="1" t="s">
        <v>145</v>
      </c>
      <c r="S3" s="7" t="s">
        <v>143</v>
      </c>
      <c r="T3" s="1" t="s">
        <v>30</v>
      </c>
    </row>
    <row r="4" spans="1:20" ht="60" x14ac:dyDescent="0.25">
      <c r="A4" s="1">
        <v>3</v>
      </c>
      <c r="B4" s="1" t="s">
        <v>31</v>
      </c>
      <c r="C4" s="1" t="s">
        <v>32</v>
      </c>
      <c r="D4" s="13">
        <v>20</v>
      </c>
      <c r="E4" s="6">
        <v>766604800</v>
      </c>
      <c r="F4" s="1">
        <v>2</v>
      </c>
      <c r="G4" s="1" t="s">
        <v>33</v>
      </c>
      <c r="H4" s="1" t="s">
        <v>34</v>
      </c>
      <c r="I4" s="1" t="s">
        <v>35</v>
      </c>
      <c r="J4" s="1" t="s">
        <v>30</v>
      </c>
      <c r="K4" s="1">
        <v>4</v>
      </c>
      <c r="L4" s="1" t="s">
        <v>36</v>
      </c>
      <c r="M4" s="1" t="s">
        <v>156</v>
      </c>
      <c r="N4" s="1" t="s">
        <v>37</v>
      </c>
      <c r="P4" s="1">
        <v>6</v>
      </c>
      <c r="Q4" s="1">
        <v>3</v>
      </c>
      <c r="R4" s="1" t="s">
        <v>146</v>
      </c>
      <c r="S4" s="7" t="s">
        <v>153</v>
      </c>
      <c r="T4" s="2">
        <v>45294</v>
      </c>
    </row>
    <row r="5" spans="1:20" ht="45" x14ac:dyDescent="0.25">
      <c r="A5" s="1">
        <v>4</v>
      </c>
      <c r="B5" s="1" t="s">
        <v>38</v>
      </c>
      <c r="C5" s="1" t="s">
        <v>23</v>
      </c>
      <c r="D5" s="13">
        <v>19</v>
      </c>
      <c r="E5" s="6">
        <v>775127742</v>
      </c>
      <c r="F5" s="1">
        <v>1</v>
      </c>
      <c r="G5" s="1" t="s">
        <v>39</v>
      </c>
      <c r="H5" s="1" t="s">
        <v>40</v>
      </c>
      <c r="I5" s="1" t="s">
        <v>41</v>
      </c>
      <c r="J5" s="1" t="s">
        <v>42</v>
      </c>
      <c r="K5" s="1">
        <v>1</v>
      </c>
      <c r="L5" s="1" t="s">
        <v>43</v>
      </c>
      <c r="M5" s="1" t="s">
        <v>157</v>
      </c>
      <c r="N5" s="1" t="s">
        <v>44</v>
      </c>
      <c r="P5" s="1">
        <v>2</v>
      </c>
      <c r="Q5" s="1">
        <v>4</v>
      </c>
      <c r="R5" s="1" t="s">
        <v>147</v>
      </c>
      <c r="S5" s="7" t="s">
        <v>151</v>
      </c>
      <c r="T5" s="1" t="s">
        <v>45</v>
      </c>
    </row>
    <row r="6" spans="1:20" ht="60" x14ac:dyDescent="0.25">
      <c r="A6" s="1">
        <v>5</v>
      </c>
      <c r="B6" s="1" t="s">
        <v>46</v>
      </c>
      <c r="C6" s="1" t="s">
        <v>32</v>
      </c>
      <c r="D6" s="13">
        <v>56</v>
      </c>
      <c r="E6" s="6">
        <v>751155537</v>
      </c>
      <c r="F6" s="1">
        <v>8</v>
      </c>
      <c r="G6" s="1" t="s">
        <v>47</v>
      </c>
      <c r="H6" s="1" t="s">
        <v>48</v>
      </c>
      <c r="I6" s="1" t="s">
        <v>49</v>
      </c>
      <c r="J6" s="2">
        <v>45323</v>
      </c>
      <c r="K6" s="1">
        <v>16</v>
      </c>
      <c r="L6" s="1" t="s">
        <v>50</v>
      </c>
      <c r="M6" s="1" t="s">
        <v>159</v>
      </c>
      <c r="N6" s="2">
        <v>45358</v>
      </c>
      <c r="O6" s="2"/>
      <c r="P6" s="1">
        <v>1</v>
      </c>
      <c r="Q6" s="1">
        <v>5</v>
      </c>
      <c r="R6" s="1" t="s">
        <v>148</v>
      </c>
      <c r="S6" s="7" t="s">
        <v>154</v>
      </c>
      <c r="T6" s="1" t="s">
        <v>51</v>
      </c>
    </row>
    <row r="7" spans="1:20" ht="75" x14ac:dyDescent="0.25">
      <c r="A7" s="1">
        <v>6</v>
      </c>
      <c r="B7" s="1" t="s">
        <v>52</v>
      </c>
      <c r="C7" s="1" t="s">
        <v>15</v>
      </c>
      <c r="D7" s="13">
        <v>17</v>
      </c>
      <c r="E7" s="6">
        <v>746434352</v>
      </c>
      <c r="F7" s="1">
        <v>15</v>
      </c>
      <c r="G7" s="1" t="s">
        <v>53</v>
      </c>
      <c r="H7" s="1" t="s">
        <v>54</v>
      </c>
      <c r="I7" s="1" t="s">
        <v>55</v>
      </c>
      <c r="J7" s="1" t="s">
        <v>56</v>
      </c>
      <c r="K7" s="1">
        <v>14</v>
      </c>
      <c r="L7" s="1" t="s">
        <v>57</v>
      </c>
      <c r="M7" s="8">
        <v>0.35</v>
      </c>
      <c r="N7" s="1" t="s">
        <v>58</v>
      </c>
      <c r="P7" s="1">
        <v>14</v>
      </c>
      <c r="Q7" s="1">
        <v>6</v>
      </c>
      <c r="R7" s="1" t="s">
        <v>146</v>
      </c>
      <c r="S7" s="7" t="s">
        <v>153</v>
      </c>
      <c r="T7" s="1" t="s">
        <v>59</v>
      </c>
    </row>
    <row r="8" spans="1:20" ht="105" x14ac:dyDescent="0.25">
      <c r="A8" s="1">
        <v>7</v>
      </c>
      <c r="B8" s="1" t="s">
        <v>60</v>
      </c>
      <c r="C8" s="1" t="s">
        <v>15</v>
      </c>
      <c r="D8" s="13">
        <v>14</v>
      </c>
      <c r="E8" s="6">
        <v>782609648</v>
      </c>
      <c r="F8" s="1">
        <v>13</v>
      </c>
      <c r="G8" s="1" t="s">
        <v>61</v>
      </c>
      <c r="H8" s="1" t="s">
        <v>62</v>
      </c>
      <c r="I8" s="1" t="s">
        <v>63</v>
      </c>
      <c r="J8" s="2">
        <v>44966</v>
      </c>
      <c r="K8" s="1">
        <v>13</v>
      </c>
      <c r="L8" s="1" t="s">
        <v>64</v>
      </c>
      <c r="M8" s="1" t="s">
        <v>168</v>
      </c>
      <c r="N8" s="1" t="s">
        <v>65</v>
      </c>
      <c r="P8" s="1">
        <v>12</v>
      </c>
      <c r="Q8" s="1">
        <v>7</v>
      </c>
      <c r="R8" s="1" t="s">
        <v>144</v>
      </c>
      <c r="S8" s="7" t="s">
        <v>150</v>
      </c>
      <c r="T8" s="1" t="s">
        <v>66</v>
      </c>
    </row>
    <row r="9" spans="1:20" ht="90" x14ac:dyDescent="0.25">
      <c r="A9" s="1">
        <v>8</v>
      </c>
      <c r="B9" s="1" t="s">
        <v>67</v>
      </c>
      <c r="C9" s="1" t="s">
        <v>23</v>
      </c>
      <c r="D9" s="13">
        <v>86</v>
      </c>
      <c r="E9" s="6">
        <v>774533415</v>
      </c>
      <c r="F9" s="1">
        <v>4</v>
      </c>
      <c r="G9" s="1" t="s">
        <v>68</v>
      </c>
      <c r="H9" s="1" t="s">
        <v>69</v>
      </c>
      <c r="I9" s="1" t="s">
        <v>70</v>
      </c>
      <c r="J9" s="1" t="s">
        <v>71</v>
      </c>
      <c r="K9" s="1">
        <v>10</v>
      </c>
      <c r="L9" s="1" t="s">
        <v>72</v>
      </c>
      <c r="M9" s="1" t="s">
        <v>169</v>
      </c>
      <c r="N9" s="1" t="s">
        <v>73</v>
      </c>
      <c r="P9" s="1">
        <v>15</v>
      </c>
      <c r="Q9" s="1">
        <v>8</v>
      </c>
      <c r="R9" s="1" t="s">
        <v>145</v>
      </c>
      <c r="S9" s="7" t="s">
        <v>143</v>
      </c>
      <c r="T9" s="2">
        <v>45242</v>
      </c>
    </row>
    <row r="10" spans="1:20" ht="45" x14ac:dyDescent="0.25">
      <c r="A10" s="1">
        <v>9</v>
      </c>
      <c r="B10" s="1" t="s">
        <v>74</v>
      </c>
      <c r="C10" s="1" t="s">
        <v>32</v>
      </c>
      <c r="D10" s="13">
        <v>66</v>
      </c>
      <c r="E10" s="6">
        <v>785184490</v>
      </c>
      <c r="F10" s="1">
        <v>5</v>
      </c>
      <c r="G10" s="1" t="s">
        <v>75</v>
      </c>
      <c r="H10" s="1" t="s">
        <v>76</v>
      </c>
      <c r="I10" s="1" t="s">
        <v>77</v>
      </c>
      <c r="J10" s="1" t="s">
        <v>78</v>
      </c>
      <c r="K10" s="1">
        <v>8</v>
      </c>
      <c r="L10" s="1" t="s">
        <v>79</v>
      </c>
      <c r="M10" s="1" t="s">
        <v>160</v>
      </c>
      <c r="N10" s="1" t="s">
        <v>80</v>
      </c>
      <c r="P10" s="1">
        <v>5</v>
      </c>
      <c r="Q10" s="1">
        <v>9</v>
      </c>
      <c r="R10" s="1" t="s">
        <v>148</v>
      </c>
      <c r="S10" s="7" t="s">
        <v>154</v>
      </c>
      <c r="T10" s="2">
        <v>45508</v>
      </c>
    </row>
    <row r="11" spans="1:20" ht="60" x14ac:dyDescent="0.25">
      <c r="A11" s="1">
        <v>10</v>
      </c>
      <c r="B11" s="1" t="s">
        <v>81</v>
      </c>
      <c r="C11" s="1" t="s">
        <v>23</v>
      </c>
      <c r="D11" s="13">
        <v>40</v>
      </c>
      <c r="E11" s="6">
        <v>718163383</v>
      </c>
      <c r="F11" s="1">
        <v>12</v>
      </c>
      <c r="G11" s="1" t="s">
        <v>82</v>
      </c>
      <c r="H11" s="1" t="s">
        <v>83</v>
      </c>
      <c r="I11" s="1" t="s">
        <v>84</v>
      </c>
      <c r="J11" s="2">
        <v>45294</v>
      </c>
      <c r="K11" s="1">
        <v>17</v>
      </c>
      <c r="L11" s="1" t="s">
        <v>85</v>
      </c>
      <c r="M11" s="1" t="s">
        <v>161</v>
      </c>
      <c r="N11" s="1" t="s">
        <v>86</v>
      </c>
      <c r="P11" s="1">
        <v>17</v>
      </c>
      <c r="Q11" s="1">
        <v>10</v>
      </c>
      <c r="R11" s="1" t="s">
        <v>146</v>
      </c>
      <c r="S11" s="7" t="s">
        <v>153</v>
      </c>
      <c r="T11" s="2">
        <v>45057</v>
      </c>
    </row>
    <row r="12" spans="1:20" ht="75" x14ac:dyDescent="0.25">
      <c r="A12" s="1">
        <v>11</v>
      </c>
      <c r="B12" s="1" t="s">
        <v>87</v>
      </c>
      <c r="C12" s="1" t="s">
        <v>32</v>
      </c>
      <c r="D12" s="13">
        <v>35</v>
      </c>
      <c r="E12" s="6">
        <v>789149078</v>
      </c>
      <c r="F12" s="1">
        <v>18</v>
      </c>
      <c r="G12" s="1" t="s">
        <v>88</v>
      </c>
      <c r="H12" s="1" t="s">
        <v>89</v>
      </c>
      <c r="I12" s="1" t="s">
        <v>90</v>
      </c>
      <c r="J12" s="2">
        <v>44996</v>
      </c>
      <c r="K12" s="1">
        <v>7</v>
      </c>
      <c r="L12" s="1" t="s">
        <v>91</v>
      </c>
      <c r="M12" s="1" t="s">
        <v>162</v>
      </c>
      <c r="N12" s="1" t="s">
        <v>92</v>
      </c>
      <c r="P12" s="1">
        <v>10</v>
      </c>
      <c r="Q12" s="1">
        <v>11</v>
      </c>
      <c r="R12" s="1" t="s">
        <v>147</v>
      </c>
      <c r="S12" s="7" t="s">
        <v>151</v>
      </c>
      <c r="T12" s="2">
        <v>45239</v>
      </c>
    </row>
    <row r="13" spans="1:20" ht="60" x14ac:dyDescent="0.25">
      <c r="A13" s="1">
        <v>12</v>
      </c>
      <c r="B13" s="1" t="s">
        <v>93</v>
      </c>
      <c r="C13" s="1" t="s">
        <v>15</v>
      </c>
      <c r="D13" s="13">
        <v>20</v>
      </c>
      <c r="E13" s="6">
        <v>783488730</v>
      </c>
      <c r="F13" s="1">
        <v>16</v>
      </c>
      <c r="G13" s="1" t="s">
        <v>94</v>
      </c>
      <c r="H13" s="1" t="s">
        <v>95</v>
      </c>
      <c r="I13" s="1" t="s">
        <v>96</v>
      </c>
      <c r="J13" s="2">
        <v>45570</v>
      </c>
      <c r="K13" s="1">
        <v>3</v>
      </c>
      <c r="L13" s="1" t="s">
        <v>97</v>
      </c>
      <c r="M13" s="1" t="s">
        <v>163</v>
      </c>
      <c r="N13" s="1" t="s">
        <v>20</v>
      </c>
      <c r="P13" s="1">
        <v>8</v>
      </c>
      <c r="Q13" s="1">
        <v>12</v>
      </c>
      <c r="R13" s="1" t="s">
        <v>148</v>
      </c>
      <c r="S13" s="7" t="s">
        <v>154</v>
      </c>
      <c r="T13" s="1" t="s">
        <v>98</v>
      </c>
    </row>
    <row r="14" spans="1:20" ht="120" x14ac:dyDescent="0.25">
      <c r="A14" s="1">
        <v>13</v>
      </c>
      <c r="B14" s="1" t="s">
        <v>99</v>
      </c>
      <c r="C14" s="1" t="s">
        <v>15</v>
      </c>
      <c r="D14" s="13">
        <v>38</v>
      </c>
      <c r="E14" s="6">
        <v>747172687</v>
      </c>
      <c r="F14" s="1">
        <v>10</v>
      </c>
      <c r="G14" s="1" t="s">
        <v>100</v>
      </c>
      <c r="H14" s="1" t="s">
        <v>101</v>
      </c>
      <c r="I14" s="1" t="s">
        <v>102</v>
      </c>
      <c r="J14" s="1" t="s">
        <v>103</v>
      </c>
      <c r="K14" s="1">
        <v>9</v>
      </c>
      <c r="L14" s="1" t="s">
        <v>104</v>
      </c>
      <c r="M14" s="1" t="s">
        <v>164</v>
      </c>
      <c r="N14" s="1" t="s">
        <v>105</v>
      </c>
      <c r="P14" s="1">
        <v>9</v>
      </c>
      <c r="Q14" s="1">
        <v>13</v>
      </c>
      <c r="R14" s="1" t="s">
        <v>146</v>
      </c>
      <c r="S14" s="7" t="s">
        <v>153</v>
      </c>
      <c r="T14" s="1" t="s">
        <v>106</v>
      </c>
    </row>
    <row r="15" spans="1:20" ht="60" x14ac:dyDescent="0.25">
      <c r="A15" s="1">
        <v>14</v>
      </c>
      <c r="B15" s="1" t="s">
        <v>107</v>
      </c>
      <c r="C15" s="1" t="s">
        <v>23</v>
      </c>
      <c r="D15" s="13">
        <v>26</v>
      </c>
      <c r="E15" s="6">
        <v>745923765</v>
      </c>
      <c r="F15" s="1">
        <v>7</v>
      </c>
      <c r="G15" s="1" t="s">
        <v>108</v>
      </c>
      <c r="H15" s="1" t="s">
        <v>109</v>
      </c>
      <c r="I15" s="1" t="s">
        <v>110</v>
      </c>
      <c r="J15" s="2">
        <v>45329</v>
      </c>
      <c r="K15" s="1">
        <v>12</v>
      </c>
      <c r="L15" s="1" t="s">
        <v>111</v>
      </c>
      <c r="M15" s="1" t="s">
        <v>160</v>
      </c>
      <c r="N15" s="2">
        <v>45354</v>
      </c>
      <c r="O15" s="2"/>
      <c r="P15" s="1">
        <v>18</v>
      </c>
      <c r="Q15" s="1">
        <v>14</v>
      </c>
      <c r="R15" s="1" t="s">
        <v>149</v>
      </c>
      <c r="S15" s="7" t="s">
        <v>152</v>
      </c>
      <c r="T15" s="2">
        <v>45028</v>
      </c>
    </row>
    <row r="16" spans="1:20" ht="105" x14ac:dyDescent="0.25">
      <c r="A16" s="1">
        <v>15</v>
      </c>
      <c r="B16" s="1" t="s">
        <v>112</v>
      </c>
      <c r="C16" s="1" t="s">
        <v>32</v>
      </c>
      <c r="D16" s="13">
        <v>30</v>
      </c>
      <c r="E16" s="6">
        <v>741361068</v>
      </c>
      <c r="F16" s="1">
        <v>17</v>
      </c>
      <c r="G16" s="1" t="s">
        <v>113</v>
      </c>
      <c r="H16" s="1" t="s">
        <v>114</v>
      </c>
      <c r="I16" s="1" t="s">
        <v>115</v>
      </c>
      <c r="J16" s="1" t="s">
        <v>116</v>
      </c>
      <c r="K16" s="1">
        <v>15</v>
      </c>
      <c r="L16" s="1" t="s">
        <v>117</v>
      </c>
      <c r="M16" s="1" t="s">
        <v>165</v>
      </c>
      <c r="N16" s="2">
        <v>45353</v>
      </c>
      <c r="O16" s="2"/>
      <c r="P16" s="1">
        <v>4</v>
      </c>
      <c r="Q16" s="1">
        <v>15</v>
      </c>
      <c r="R16" s="1" t="s">
        <v>146</v>
      </c>
      <c r="S16" s="7" t="s">
        <v>153</v>
      </c>
      <c r="T16" s="1" t="s">
        <v>118</v>
      </c>
    </row>
    <row r="17" spans="1:20" ht="45" x14ac:dyDescent="0.25">
      <c r="A17" s="1">
        <v>16</v>
      </c>
      <c r="B17" s="1" t="s">
        <v>119</v>
      </c>
      <c r="C17" s="1" t="s">
        <v>32</v>
      </c>
      <c r="D17" s="13">
        <v>37</v>
      </c>
      <c r="E17" s="6">
        <v>776374112</v>
      </c>
      <c r="F17" s="1">
        <v>3</v>
      </c>
      <c r="G17" s="1" t="s">
        <v>120</v>
      </c>
      <c r="H17" s="1" t="s">
        <v>121</v>
      </c>
      <c r="I17" s="1" t="s">
        <v>122</v>
      </c>
      <c r="J17" s="1" t="s">
        <v>123</v>
      </c>
      <c r="K17" s="1">
        <v>2</v>
      </c>
      <c r="L17" s="1" t="s">
        <v>124</v>
      </c>
      <c r="M17" s="8">
        <v>0.03</v>
      </c>
      <c r="N17" s="2">
        <v>45631</v>
      </c>
      <c r="O17" s="2"/>
      <c r="P17" s="1">
        <v>11</v>
      </c>
      <c r="Q17" s="1">
        <v>16</v>
      </c>
      <c r="R17" s="1" t="s">
        <v>144</v>
      </c>
      <c r="S17" s="7" t="s">
        <v>150</v>
      </c>
      <c r="T17" s="2">
        <v>45450</v>
      </c>
    </row>
    <row r="18" spans="1:20" ht="75" x14ac:dyDescent="0.25">
      <c r="A18" s="1">
        <v>17</v>
      </c>
      <c r="B18" s="1" t="s">
        <v>125</v>
      </c>
      <c r="C18" s="1" t="s">
        <v>32</v>
      </c>
      <c r="D18" s="13">
        <v>24</v>
      </c>
      <c r="E18" s="6">
        <v>746533272</v>
      </c>
      <c r="F18" s="1">
        <v>14</v>
      </c>
      <c r="G18" s="1" t="s">
        <v>126</v>
      </c>
      <c r="H18" s="1" t="s">
        <v>127</v>
      </c>
      <c r="I18" s="1" t="s">
        <v>128</v>
      </c>
      <c r="J18" s="1" t="s">
        <v>129</v>
      </c>
      <c r="K18" s="1">
        <v>6</v>
      </c>
      <c r="L18" s="1" t="s">
        <v>130</v>
      </c>
      <c r="M18" s="1" t="s">
        <v>166</v>
      </c>
      <c r="N18" s="1" t="s">
        <v>131</v>
      </c>
      <c r="P18" s="1">
        <v>3</v>
      </c>
      <c r="Q18" s="1">
        <v>17</v>
      </c>
      <c r="R18" s="1" t="s">
        <v>145</v>
      </c>
      <c r="S18" s="7" t="s">
        <v>143</v>
      </c>
      <c r="T18" s="1" t="s">
        <v>132</v>
      </c>
    </row>
    <row r="19" spans="1:20" ht="60" x14ac:dyDescent="0.25">
      <c r="A19" s="1">
        <v>18</v>
      </c>
      <c r="B19" s="1" t="s">
        <v>133</v>
      </c>
      <c r="C19" s="1" t="s">
        <v>32</v>
      </c>
      <c r="D19" s="13">
        <v>33</v>
      </c>
      <c r="E19" s="6">
        <v>747272098</v>
      </c>
      <c r="F19" s="1">
        <v>11</v>
      </c>
      <c r="G19" s="1" t="s">
        <v>134</v>
      </c>
      <c r="H19" s="1" t="s">
        <v>135</v>
      </c>
      <c r="I19" s="1" t="s">
        <v>136</v>
      </c>
      <c r="J19" s="1" t="s">
        <v>137</v>
      </c>
      <c r="K19" s="1">
        <v>5</v>
      </c>
      <c r="L19" s="1" t="s">
        <v>138</v>
      </c>
      <c r="M19" s="1" t="s">
        <v>167</v>
      </c>
      <c r="N19" s="1" t="s">
        <v>139</v>
      </c>
      <c r="P19" s="1">
        <v>13</v>
      </c>
      <c r="Q19" s="1">
        <v>18</v>
      </c>
      <c r="R19" s="1" t="s">
        <v>149</v>
      </c>
      <c r="S19" s="7" t="s">
        <v>152</v>
      </c>
      <c r="T19" s="2">
        <v>45537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1F49-8560-4574-ABD3-412A8A3DC763}">
  <dimension ref="A1:B14"/>
  <sheetViews>
    <sheetView workbookViewId="0">
      <selection activeCell="C21" sqref="C21"/>
    </sheetView>
  </sheetViews>
  <sheetFormatPr defaultRowHeight="15" x14ac:dyDescent="0.25"/>
  <cols>
    <col min="2" max="2" width="10.85546875" customWidth="1"/>
    <col min="10" max="10" width="7.140625" bestFit="1" customWidth="1"/>
    <col min="11" max="11" width="56.140625" bestFit="1" customWidth="1"/>
    <col min="12" max="12" width="16.42578125" bestFit="1" customWidth="1"/>
    <col min="13" max="13" width="15.85546875" bestFit="1" customWidth="1"/>
    <col min="14" max="14" width="5.5703125" bestFit="1" customWidth="1"/>
    <col min="15" max="15" width="6.140625" bestFit="1" customWidth="1"/>
    <col min="16" max="16" width="11.28515625" bestFit="1" customWidth="1"/>
    <col min="17" max="17" width="42.140625" bestFit="1" customWidth="1"/>
    <col min="18" max="18" width="53.28515625" bestFit="1" customWidth="1"/>
    <col min="19" max="19" width="54.7109375" bestFit="1" customWidth="1"/>
    <col min="20" max="20" width="50.7109375" bestFit="1" customWidth="1"/>
    <col min="21" max="21" width="49.85546875" bestFit="1" customWidth="1"/>
    <col min="22" max="22" width="42.7109375" bestFit="1" customWidth="1"/>
    <col min="23" max="23" width="50.42578125" bestFit="1" customWidth="1"/>
    <col min="24" max="24" width="50.85546875" bestFit="1" customWidth="1"/>
    <col min="25" max="25" width="50.7109375" bestFit="1" customWidth="1"/>
    <col min="26" max="26" width="45.7109375" bestFit="1" customWidth="1"/>
    <col min="27" max="27" width="46.7109375" bestFit="1" customWidth="1"/>
    <col min="28" max="28" width="11.28515625" bestFit="1" customWidth="1"/>
  </cols>
  <sheetData>
    <row r="1" spans="1:2" x14ac:dyDescent="0.25">
      <c r="A1" s="3" t="s">
        <v>2</v>
      </c>
      <c r="B1" s="3" t="s">
        <v>175</v>
      </c>
    </row>
    <row r="2" spans="1:2" x14ac:dyDescent="0.25">
      <c r="A2" t="s">
        <v>32</v>
      </c>
      <c r="B2">
        <f>COUNTIF('Raw Data'!$C$2:$C$19,"Male")</f>
        <v>8</v>
      </c>
    </row>
    <row r="3" spans="1:2" x14ac:dyDescent="0.25">
      <c r="A3" t="s">
        <v>23</v>
      </c>
      <c r="B3">
        <f>COUNTIF('Raw Data'!$C$2:$C$19,"Female")</f>
        <v>5</v>
      </c>
    </row>
    <row r="4" spans="1:2" x14ac:dyDescent="0.25">
      <c r="A4" t="s">
        <v>15</v>
      </c>
      <c r="B4">
        <f>COUNTIF('Raw Data'!$C$2:$C$19,"Other")</f>
        <v>5</v>
      </c>
    </row>
    <row r="6" spans="1:2" x14ac:dyDescent="0.25">
      <c r="A6" s="3" t="s">
        <v>174</v>
      </c>
      <c r="B6" s="3" t="s">
        <v>175</v>
      </c>
    </row>
    <row r="7" spans="1:2" x14ac:dyDescent="0.25">
      <c r="A7" s="1" t="s">
        <v>144</v>
      </c>
      <c r="B7">
        <f>COUNTIF('Raw Data'!$R$2:$R$19,"Jubilee")</f>
        <v>3</v>
      </c>
    </row>
    <row r="8" spans="1:2" x14ac:dyDescent="0.25">
      <c r="A8" s="1" t="s">
        <v>145</v>
      </c>
      <c r="B8">
        <f>COUNTIF('Raw Data'!$R$2:$R$19,"Britam")</f>
        <v>3</v>
      </c>
    </row>
    <row r="9" spans="1:2" x14ac:dyDescent="0.25">
      <c r="A9" s="1" t="s">
        <v>146</v>
      </c>
      <c r="B9">
        <f>COUNTIF('Raw Data'!$R$2:$R$19,"CIC")</f>
        <v>5</v>
      </c>
    </row>
    <row r="10" spans="1:2" x14ac:dyDescent="0.25">
      <c r="A10" s="1" t="s">
        <v>147</v>
      </c>
      <c r="B10">
        <f>COUNTIF('Raw Data'!$R$2:$R$19,"AAR")</f>
        <v>2</v>
      </c>
    </row>
    <row r="11" spans="1:2" x14ac:dyDescent="0.25">
      <c r="A11" s="1" t="s">
        <v>148</v>
      </c>
      <c r="B11">
        <f>COUNTIF('Raw Data'!$R$2:$R$19,"Madison")</f>
        <v>3</v>
      </c>
    </row>
    <row r="12" spans="1:2" x14ac:dyDescent="0.25">
      <c r="A12" s="1" t="s">
        <v>149</v>
      </c>
      <c r="B12">
        <f>COUNTIF('Raw Data'!$R$2:$R$19,"APA")</f>
        <v>2</v>
      </c>
    </row>
    <row r="14" spans="1:2" ht="30" x14ac:dyDescent="0.25">
      <c r="A14" s="4" t="s">
        <v>178</v>
      </c>
      <c r="B14" s="33">
        <f>AVERAGE('Raw Data'!D2:D19)</f>
        <v>37.722222222222221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0D3A4-6637-4055-AFEC-65B5323A8593}">
  <dimension ref="B1:T29"/>
  <sheetViews>
    <sheetView showGridLines="0" tabSelected="1" topLeftCell="A4" workbookViewId="0">
      <selection activeCell="W21" sqref="W21"/>
    </sheetView>
  </sheetViews>
  <sheetFormatPr defaultRowHeight="15" x14ac:dyDescent="0.25"/>
  <cols>
    <col min="2" max="2" width="15.85546875" bestFit="1" customWidth="1"/>
    <col min="3" max="3" width="16.28515625" bestFit="1" customWidth="1"/>
    <col min="4" max="10" width="3" bestFit="1" customWidth="1"/>
    <col min="11" max="11" width="16.5703125" customWidth="1"/>
    <col min="12" max="15" width="3" bestFit="1" customWidth="1"/>
    <col min="16" max="16" width="27" customWidth="1"/>
    <col min="17" max="19" width="3" bestFit="1" customWidth="1"/>
    <col min="20" max="20" width="56.28515625" customWidth="1"/>
  </cols>
  <sheetData>
    <row r="1" spans="2:20" ht="15.75" thickBot="1" x14ac:dyDescent="0.3"/>
    <row r="2" spans="2:20" x14ac:dyDescent="0.25">
      <c r="B2" s="24" t="s">
        <v>176</v>
      </c>
      <c r="C2" s="25"/>
      <c r="D2" s="25"/>
      <c r="E2" s="25"/>
      <c r="F2" s="25"/>
      <c r="G2" s="25"/>
      <c r="H2" s="25"/>
      <c r="I2" s="25"/>
      <c r="J2" s="25"/>
      <c r="K2" s="25"/>
      <c r="L2" s="25"/>
      <c r="M2" s="25"/>
      <c r="N2" s="25"/>
      <c r="O2" s="25"/>
      <c r="P2" s="25"/>
      <c r="Q2" s="25"/>
      <c r="R2" s="25"/>
      <c r="S2" s="25"/>
      <c r="T2" s="26"/>
    </row>
    <row r="3" spans="2:20" x14ac:dyDescent="0.25">
      <c r="B3" s="27"/>
      <c r="C3" s="28"/>
      <c r="D3" s="28"/>
      <c r="E3" s="28"/>
      <c r="F3" s="28"/>
      <c r="G3" s="28"/>
      <c r="H3" s="28"/>
      <c r="I3" s="28"/>
      <c r="J3" s="28"/>
      <c r="K3" s="28"/>
      <c r="L3" s="28"/>
      <c r="M3" s="28"/>
      <c r="N3" s="28"/>
      <c r="O3" s="28"/>
      <c r="P3" s="28"/>
      <c r="Q3" s="28"/>
      <c r="R3" s="28"/>
      <c r="S3" s="28"/>
      <c r="T3" s="29"/>
    </row>
    <row r="4" spans="2:20" x14ac:dyDescent="0.25">
      <c r="B4" s="27"/>
      <c r="C4" s="28"/>
      <c r="D4" s="28"/>
      <c r="E4" s="28"/>
      <c r="F4" s="28"/>
      <c r="G4" s="28"/>
      <c r="H4" s="28"/>
      <c r="I4" s="28"/>
      <c r="J4" s="28"/>
      <c r="K4" s="28"/>
      <c r="L4" s="28"/>
      <c r="M4" s="28"/>
      <c r="N4" s="28"/>
      <c r="O4" s="28"/>
      <c r="P4" s="28"/>
      <c r="Q4" s="28"/>
      <c r="R4" s="28"/>
      <c r="S4" s="28"/>
      <c r="T4" s="29"/>
    </row>
    <row r="5" spans="2:20" x14ac:dyDescent="0.25">
      <c r="B5" s="27"/>
      <c r="C5" s="28"/>
      <c r="D5" s="28"/>
      <c r="E5" s="28"/>
      <c r="F5" s="28"/>
      <c r="G5" s="28"/>
      <c r="H5" s="28"/>
      <c r="I5" s="28"/>
      <c r="J5" s="28"/>
      <c r="K5" s="28"/>
      <c r="L5" s="28"/>
      <c r="M5" s="28"/>
      <c r="N5" s="28"/>
      <c r="O5" s="28"/>
      <c r="P5" s="28"/>
      <c r="Q5" s="28"/>
      <c r="R5" s="28"/>
      <c r="S5" s="28"/>
      <c r="T5" s="29"/>
    </row>
    <row r="6" spans="2:20" ht="15.75" thickBot="1" x14ac:dyDescent="0.3">
      <c r="B6" s="30"/>
      <c r="C6" s="31"/>
      <c r="D6" s="31"/>
      <c r="E6" s="31"/>
      <c r="F6" s="31"/>
      <c r="G6" s="31"/>
      <c r="H6" s="31"/>
      <c r="I6" s="31"/>
      <c r="J6" s="31"/>
      <c r="K6" s="31"/>
      <c r="L6" s="31"/>
      <c r="M6" s="31"/>
      <c r="N6" s="31"/>
      <c r="O6" s="31"/>
      <c r="P6" s="31"/>
      <c r="Q6" s="31"/>
      <c r="R6" s="31"/>
      <c r="S6" s="31"/>
      <c r="T6" s="32"/>
    </row>
    <row r="7" spans="2:20" x14ac:dyDescent="0.25">
      <c r="B7" s="15" t="s">
        <v>179</v>
      </c>
      <c r="C7" s="16"/>
      <c r="D7" s="16"/>
      <c r="E7" s="16"/>
      <c r="F7" s="17"/>
      <c r="G7" s="15" t="s">
        <v>180</v>
      </c>
      <c r="H7" s="16"/>
      <c r="I7" s="16"/>
      <c r="J7" s="16"/>
      <c r="K7" s="17"/>
      <c r="L7" s="15" t="s">
        <v>181</v>
      </c>
      <c r="M7" s="16"/>
      <c r="N7" s="16"/>
      <c r="O7" s="16"/>
      <c r="P7" s="17"/>
      <c r="Q7" s="15" t="s">
        <v>182</v>
      </c>
      <c r="R7" s="16"/>
      <c r="S7" s="16"/>
      <c r="T7" s="17"/>
    </row>
    <row r="8" spans="2:20" x14ac:dyDescent="0.25">
      <c r="B8" s="18"/>
      <c r="C8" s="19"/>
      <c r="D8" s="19"/>
      <c r="E8" s="19"/>
      <c r="F8" s="20"/>
      <c r="G8" s="18"/>
      <c r="H8" s="19"/>
      <c r="I8" s="19"/>
      <c r="J8" s="19"/>
      <c r="K8" s="20"/>
      <c r="L8" s="18"/>
      <c r="M8" s="19"/>
      <c r="N8" s="19"/>
      <c r="O8" s="19"/>
      <c r="P8" s="20"/>
      <c r="Q8" s="18"/>
      <c r="R8" s="19"/>
      <c r="S8" s="19"/>
      <c r="T8" s="20"/>
    </row>
    <row r="9" spans="2:20" x14ac:dyDescent="0.25">
      <c r="B9" s="18"/>
      <c r="C9" s="19"/>
      <c r="D9" s="19"/>
      <c r="E9" s="19"/>
      <c r="F9" s="20"/>
      <c r="G9" s="18"/>
      <c r="H9" s="19"/>
      <c r="I9" s="19"/>
      <c r="J9" s="19"/>
      <c r="K9" s="20"/>
      <c r="L9" s="18"/>
      <c r="M9" s="19"/>
      <c r="N9" s="19"/>
      <c r="O9" s="19"/>
      <c r="P9" s="20"/>
      <c r="Q9" s="18"/>
      <c r="R9" s="19"/>
      <c r="S9" s="19"/>
      <c r="T9" s="20"/>
    </row>
    <row r="10" spans="2:20" x14ac:dyDescent="0.25">
      <c r="B10" s="18"/>
      <c r="C10" s="19"/>
      <c r="D10" s="19"/>
      <c r="E10" s="19"/>
      <c r="F10" s="20"/>
      <c r="G10" s="18"/>
      <c r="H10" s="19"/>
      <c r="I10" s="19"/>
      <c r="J10" s="19"/>
      <c r="K10" s="20"/>
      <c r="L10" s="18"/>
      <c r="M10" s="19"/>
      <c r="N10" s="19"/>
      <c r="O10" s="19"/>
      <c r="P10" s="20"/>
      <c r="Q10" s="18"/>
      <c r="R10" s="19"/>
      <c r="S10" s="19"/>
      <c r="T10" s="20"/>
    </row>
    <row r="11" spans="2:20" ht="15.75" thickBot="1" x14ac:dyDescent="0.3">
      <c r="B11" s="21"/>
      <c r="C11" s="22"/>
      <c r="D11" s="22"/>
      <c r="E11" s="22"/>
      <c r="F11" s="23"/>
      <c r="G11" s="21"/>
      <c r="H11" s="22"/>
      <c r="I11" s="22"/>
      <c r="J11" s="22"/>
      <c r="K11" s="23"/>
      <c r="L11" s="21"/>
      <c r="M11" s="22"/>
      <c r="N11" s="22"/>
      <c r="O11" s="22"/>
      <c r="P11" s="23"/>
      <c r="Q11" s="21"/>
      <c r="R11" s="22"/>
      <c r="S11" s="22"/>
      <c r="T11" s="23"/>
    </row>
    <row r="24" spans="2:20" x14ac:dyDescent="0.25">
      <c r="B24" s="9" t="s">
        <v>173</v>
      </c>
      <c r="C24" s="9" t="s">
        <v>172</v>
      </c>
    </row>
    <row r="25" spans="2:20" x14ac:dyDescent="0.25">
      <c r="B25" s="9" t="s">
        <v>170</v>
      </c>
      <c r="C25" s="14">
        <v>14</v>
      </c>
      <c r="D25" s="14">
        <v>17</v>
      </c>
      <c r="E25" s="14">
        <v>19</v>
      </c>
      <c r="F25" s="14">
        <v>20</v>
      </c>
      <c r="G25" s="14">
        <v>22</v>
      </c>
      <c r="H25" s="14">
        <v>24</v>
      </c>
      <c r="I25" s="14">
        <v>26</v>
      </c>
      <c r="J25" s="14">
        <v>30</v>
      </c>
      <c r="K25" s="14">
        <v>33</v>
      </c>
      <c r="L25" s="14">
        <v>35</v>
      </c>
      <c r="M25" s="14">
        <v>40</v>
      </c>
      <c r="N25" s="14">
        <v>50</v>
      </c>
      <c r="O25" s="14">
        <v>56</v>
      </c>
      <c r="P25" s="14">
        <v>58</v>
      </c>
      <c r="Q25" s="14">
        <v>60</v>
      </c>
      <c r="R25" s="14">
        <v>66</v>
      </c>
      <c r="S25" s="14">
        <v>86</v>
      </c>
      <c r="T25" s="14" t="s">
        <v>171</v>
      </c>
    </row>
    <row r="26" spans="2:20" x14ac:dyDescent="0.25">
      <c r="B26" s="10" t="s">
        <v>23</v>
      </c>
      <c r="C26" s="11"/>
      <c r="D26" s="11"/>
      <c r="E26" s="11">
        <v>1</v>
      </c>
      <c r="F26" s="11"/>
      <c r="G26" s="11"/>
      <c r="H26" s="11"/>
      <c r="I26" s="11">
        <v>1</v>
      </c>
      <c r="J26" s="11"/>
      <c r="K26" s="11"/>
      <c r="L26" s="11"/>
      <c r="M26" s="11">
        <v>1</v>
      </c>
      <c r="N26" s="11"/>
      <c r="O26" s="11"/>
      <c r="P26" s="11">
        <v>1</v>
      </c>
      <c r="Q26" s="11"/>
      <c r="R26" s="11"/>
      <c r="S26" s="11">
        <v>1</v>
      </c>
      <c r="T26" s="11">
        <v>5</v>
      </c>
    </row>
    <row r="27" spans="2:20" x14ac:dyDescent="0.25">
      <c r="B27" s="10" t="s">
        <v>32</v>
      </c>
      <c r="C27" s="11"/>
      <c r="D27" s="11"/>
      <c r="E27" s="11"/>
      <c r="F27" s="11">
        <v>1</v>
      </c>
      <c r="G27" s="11">
        <v>1</v>
      </c>
      <c r="H27" s="11">
        <v>1</v>
      </c>
      <c r="I27" s="11"/>
      <c r="J27" s="11">
        <v>1</v>
      </c>
      <c r="K27" s="11">
        <v>1</v>
      </c>
      <c r="L27" s="11">
        <v>1</v>
      </c>
      <c r="M27" s="11"/>
      <c r="N27" s="11"/>
      <c r="O27" s="11">
        <v>1</v>
      </c>
      <c r="P27" s="11"/>
      <c r="Q27" s="11"/>
      <c r="R27" s="11">
        <v>1</v>
      </c>
      <c r="S27" s="11"/>
      <c r="T27" s="11">
        <v>8</v>
      </c>
    </row>
    <row r="28" spans="2:20" x14ac:dyDescent="0.25">
      <c r="B28" s="10" t="s">
        <v>15</v>
      </c>
      <c r="C28" s="11">
        <v>1</v>
      </c>
      <c r="D28" s="11">
        <v>1</v>
      </c>
      <c r="E28" s="11"/>
      <c r="F28" s="11">
        <v>1</v>
      </c>
      <c r="G28" s="11"/>
      <c r="H28" s="11"/>
      <c r="I28" s="11"/>
      <c r="J28" s="11"/>
      <c r="K28" s="11"/>
      <c r="L28" s="11"/>
      <c r="M28" s="11"/>
      <c r="N28" s="11">
        <v>1</v>
      </c>
      <c r="O28" s="11"/>
      <c r="P28" s="11"/>
      <c r="Q28" s="11">
        <v>1</v>
      </c>
      <c r="R28" s="11"/>
      <c r="S28" s="11"/>
      <c r="T28" s="11">
        <v>5</v>
      </c>
    </row>
    <row r="29" spans="2:20" x14ac:dyDescent="0.25">
      <c r="B29" s="10" t="s">
        <v>171</v>
      </c>
      <c r="C29" s="11">
        <v>1</v>
      </c>
      <c r="D29" s="11">
        <v>1</v>
      </c>
      <c r="E29" s="11">
        <v>1</v>
      </c>
      <c r="F29" s="11">
        <v>2</v>
      </c>
      <c r="G29" s="11">
        <v>1</v>
      </c>
      <c r="H29" s="11">
        <v>1</v>
      </c>
      <c r="I29" s="11">
        <v>1</v>
      </c>
      <c r="J29" s="11">
        <v>1</v>
      </c>
      <c r="K29" s="11">
        <v>1</v>
      </c>
      <c r="L29" s="11">
        <v>1</v>
      </c>
      <c r="M29" s="11">
        <v>1</v>
      </c>
      <c r="N29" s="11">
        <v>1</v>
      </c>
      <c r="O29" s="11">
        <v>1</v>
      </c>
      <c r="P29" s="11">
        <v>1</v>
      </c>
      <c r="Q29" s="11">
        <v>1</v>
      </c>
      <c r="R29" s="11">
        <v>1</v>
      </c>
      <c r="S29" s="11">
        <v>1</v>
      </c>
      <c r="T29" s="11">
        <v>18</v>
      </c>
    </row>
  </sheetData>
  <mergeCells count="5">
    <mergeCell ref="B2:T6"/>
    <mergeCell ref="B7:F11"/>
    <mergeCell ref="G7:K11"/>
    <mergeCell ref="L7:P11"/>
    <mergeCell ref="Q7:T1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KASIKE ALIETSI</dc:creator>
  <cp:lastModifiedBy>RITA KASIKE ALIETSI</cp:lastModifiedBy>
  <dcterms:created xsi:type="dcterms:W3CDTF">2024-08-15T07:47:38Z</dcterms:created>
  <dcterms:modified xsi:type="dcterms:W3CDTF">2024-08-15T23:31:47Z</dcterms:modified>
</cp:coreProperties>
</file>