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dminShared\E4137S01-North Albany SHS\All Staff\250 Curriculum\262 Science\262_1 National Curriculum\Science in Practice\Yr 11\Semester  - Wheels in Motion\Lesson Resources\Week 5 - Stopping Distance\"/>
    </mc:Choice>
  </mc:AlternateContent>
  <xr:revisionPtr revIDLastSave="0" documentId="8_{B879F8AF-6D9B-4612-9ED2-509673E5E36D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3" l="1"/>
  <c r="A10" i="3" l="1"/>
  <c r="B8" i="3"/>
  <c r="P10" i="1" s="1"/>
  <c r="A1" i="3"/>
  <c r="B1" i="3" s="1"/>
  <c r="A2" i="3"/>
  <c r="B2" i="3" s="1"/>
  <c r="A3" i="3"/>
  <c r="B3" i="3" s="1"/>
  <c r="A4" i="3"/>
  <c r="B4" i="3" s="1"/>
  <c r="C5" i="1"/>
  <c r="I1" i="2"/>
  <c r="I2" i="2" s="1"/>
  <c r="P5" i="1" l="1"/>
  <c r="P3" i="1"/>
  <c r="B10" i="3"/>
  <c r="P2" i="1" s="1"/>
  <c r="B1" i="2" s="1"/>
  <c r="B2" i="1"/>
  <c r="B5" i="1" s="1"/>
  <c r="B6" i="1" s="1"/>
  <c r="B5" i="3" l="1"/>
  <c r="B6" i="3" s="1"/>
  <c r="B1" i="1" s="1"/>
  <c r="B6" i="2" s="1"/>
  <c r="B3" i="2" s="1"/>
  <c r="P6" i="1"/>
  <c r="B8" i="2"/>
  <c r="A6" i="1"/>
  <c r="P7" i="1"/>
  <c r="E1" i="1" l="1"/>
  <c r="E2" i="1"/>
  <c r="B2" i="2" l="1"/>
  <c r="B5" i="2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9" i="2" l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C7" i="1"/>
  <c r="C8" i="1"/>
  <c r="C9" i="1" l="1"/>
  <c r="C10" i="1" l="1"/>
  <c r="C11" i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4" i="1" l="1"/>
  <c r="C23" i="1"/>
  <c r="C25" i="1" l="1"/>
  <c r="C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<sst xmlns="http://schemas.openxmlformats.org/spreadsheetml/2006/main" count="52" uniqueCount="48">
  <si>
    <t>Distance</t>
  </si>
  <si>
    <t>Speed</t>
  </si>
  <si>
    <t>time</t>
  </si>
  <si>
    <t xml:space="preserve"> </t>
  </si>
  <si>
    <t>delta t =</t>
  </si>
  <si>
    <t>a =</t>
  </si>
  <si>
    <t>Braking Factors</t>
  </si>
  <si>
    <t>Speed km h-1</t>
  </si>
  <si>
    <t>Start Speed =</t>
  </si>
  <si>
    <t>road surface</t>
  </si>
  <si>
    <t>load</t>
  </si>
  <si>
    <t>pressure</t>
  </si>
  <si>
    <t>brakes</t>
  </si>
  <si>
    <t>effectiveness</t>
  </si>
  <si>
    <t>metre</t>
  </si>
  <si>
    <t>km h-1</t>
  </si>
  <si>
    <t>m s-1</t>
  </si>
  <si>
    <t>acc from sheet 1</t>
  </si>
  <si>
    <t>times incrementally</t>
  </si>
  <si>
    <t>last useful time</t>
  </si>
  <si>
    <t>velocity from sheet 1</t>
  </si>
  <si>
    <t>to m s-1 for calculation</t>
  </si>
  <si>
    <t>reaction + vi/a</t>
  </si>
  <si>
    <t>speeds calculation to sheet 1 col B</t>
  </si>
  <si>
    <t>converted in column C</t>
  </si>
  <si>
    <t>graphed in A and C</t>
  </si>
  <si>
    <t>braking limits in sheet 3</t>
  </si>
  <si>
    <t>product</t>
  </si>
  <si>
    <t>speed</t>
  </si>
  <si>
    <t>Allowed values</t>
  </si>
  <si>
    <t xml:space="preserve">Road Surface Very good 100%, Ordinary 90%, </t>
  </si>
  <si>
    <t xml:space="preserve"> Gentle 30%</t>
  </si>
  <si>
    <t>Braking time (s) =</t>
  </si>
  <si>
    <t>Deceleration (m s-2) =</t>
  </si>
  <si>
    <t>Braking =</t>
  </si>
  <si>
    <t>% g</t>
  </si>
  <si>
    <t>sets limit from first page</t>
  </si>
  <si>
    <t>second limit on its own sheet</t>
  </si>
  <si>
    <t>t reaction =</t>
  </si>
  <si>
    <t>t total =</t>
  </si>
  <si>
    <t>t braking =</t>
  </si>
  <si>
    <t>time in 19 increments</t>
  </si>
  <si>
    <t>Loose stones 50%, Oil, Ice 5%</t>
  </si>
  <si>
    <t>Brake Application, Full 100%, Definite 70%,</t>
  </si>
  <si>
    <t>Reaction time 0.8 to 3.0 s</t>
  </si>
  <si>
    <t>min B1,B2</t>
  </si>
  <si>
    <t>Load Unladen 100%, overladen 80%</t>
  </si>
  <si>
    <t>Brakes Quality Range 100 to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</si>
</sst>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ont="1" applyFill="1" applyProtection="1">
      <protection locked="0"/>
    </xf>
    <xf numFmtId="0" fontId="0" fillId="5" borderId="0" xfId="0" applyFont="1" applyFill="1" applyProtection="1">
      <protection locked="0"/>
    </xf>
    <xf numFmtId="164" fontId="0" fillId="7" borderId="0" xfId="0" applyNumberFormat="1" applyFont="1" applyFill="1" applyProtection="1">
      <protection locked="0"/>
    </xf>
    <xf numFmtId="0" fontId="1" fillId="0" borderId="0" xfId="0" applyFont="1"/>
    <xf numFmtId="164" fontId="1" fillId="0" borderId="0" xfId="0" applyNumberFormat="1" applyFont="1"/>
    <xf numFmtId="0" fontId="0" fillId="0" borderId="0" xfId="0" applyFont="1"/>
    <xf numFmtId="0" fontId="0" fillId="0" borderId="0" xfId="0" applyProtection="1">
      <protection locked="0"/>
    </xf>
    <xf numFmtId="164" fontId="0" fillId="0" borderId="0" xfId="0" applyNumberFormat="1" applyFont="1" applyFill="1" applyProtection="1"/>
    <xf numFmtId="0" fontId="0" fillId="0" borderId="0" xfId="0" applyFont="1" applyFill="1" applyProtection="1"/>
    <xf numFmtId="0" fontId="0" fillId="0" borderId="0" xfId="0" applyFill="1" applyProtection="1"/>
    <xf numFmtId="0" fontId="0" fillId="0" borderId="0" xfId="0" applyProtection="1"/>
    <xf numFmtId="1" fontId="0" fillId="8" borderId="0" xfId="0" applyNumberFormat="1" applyFont="1" applyFill="1" applyProtection="1"/>
    <xf numFmtId="0" fontId="0" fillId="6" borderId="0" xfId="0" applyFill="1" applyProtection="1"/>
    <xf numFmtId="1" fontId="0" fillId="9" borderId="0" xfId="0" applyNumberFormat="1" applyFill="1" applyProtection="1"/>
    <xf numFmtId="0" fontId="0" fillId="3" borderId="0" xfId="0" applyFill="1" applyProtection="1"/>
    <xf numFmtId="0" fontId="0" fillId="4" borderId="0" xfId="0" applyFill="1" applyProtection="1"/>
    <xf numFmtId="164" fontId="0" fillId="3" borderId="0" xfId="0" applyNumberFormat="1" applyFill="1" applyProtection="1"/>
    <xf numFmtId="164" fontId="0" fillId="4" borderId="0" xfId="0" applyNumberFormat="1" applyFill="1" applyProtection="1"/>
    <xf numFmtId="1" fontId="0" fillId="4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D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Sheet1!$A$5:$A$25</c:f>
              <c:numCache>
                <c:formatCode>0.0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21.61396250302727</c:v>
                </c:pt>
                <c:pt idx="3">
                  <c:v>23.140683789674689</c:v>
                </c:pt>
                <c:pt idx="4">
                  <c:v>24.580163859942253</c:v>
                </c:pt>
                <c:pt idx="5">
                  <c:v>25.932402713829966</c:v>
                </c:pt>
                <c:pt idx="6">
                  <c:v>27.197400351337826</c:v>
                </c:pt>
                <c:pt idx="7">
                  <c:v>28.375156772465836</c:v>
                </c:pt>
                <c:pt idx="8">
                  <c:v>29.46567197721399</c:v>
                </c:pt>
                <c:pt idx="9">
                  <c:v>30.468945965582293</c:v>
                </c:pt>
                <c:pt idx="10">
                  <c:v>31.384978737570744</c:v>
                </c:pt>
                <c:pt idx="11">
                  <c:v>32.213770293179344</c:v>
                </c:pt>
                <c:pt idx="12">
                  <c:v>32.955320632408089</c:v>
                </c:pt>
                <c:pt idx="13">
                  <c:v>33.609629755256982</c:v>
                </c:pt>
                <c:pt idx="14">
                  <c:v>34.176697661726024</c:v>
                </c:pt>
                <c:pt idx="15">
                  <c:v>34.656524351815214</c:v>
                </c:pt>
                <c:pt idx="16">
                  <c:v>35.049109825524553</c:v>
                </c:pt>
                <c:pt idx="17">
                  <c:v>35.354454082854033</c:v>
                </c:pt>
                <c:pt idx="18">
                  <c:v>35.572557123803662</c:v>
                </c:pt>
                <c:pt idx="19">
                  <c:v>35.703418948373439</c:v>
                </c:pt>
                <c:pt idx="20">
                  <c:v>35.747039556563365</c:v>
                </c:pt>
              </c:numCache>
            </c:numRef>
          </c:xVal>
          <c:yVal>
            <c:numRef>
              <c:f>Sheet1!$C$5:$C$25</c:f>
              <c:numCache>
                <c:formatCode>0</c:formatCode>
                <c:ptCount val="21"/>
                <c:pt idx="0">
                  <c:v>60</c:v>
                </c:pt>
                <c:pt idx="1">
                  <c:v>60.000000000000007</c:v>
                </c:pt>
                <c:pt idx="2">
                  <c:v>56.842105263157897</c:v>
                </c:pt>
                <c:pt idx="3">
                  <c:v>53.684210526315795</c:v>
                </c:pt>
                <c:pt idx="4">
                  <c:v>50.526315789473692</c:v>
                </c:pt>
                <c:pt idx="5">
                  <c:v>47.368421052631582</c:v>
                </c:pt>
                <c:pt idx="6">
                  <c:v>44.21052631578948</c:v>
                </c:pt>
                <c:pt idx="7">
                  <c:v>41.05263157894737</c:v>
                </c:pt>
                <c:pt idx="8">
                  <c:v>37.894736842105267</c:v>
                </c:pt>
                <c:pt idx="9">
                  <c:v>34.736842105263165</c:v>
                </c:pt>
                <c:pt idx="10">
                  <c:v>31.578947368421055</c:v>
                </c:pt>
                <c:pt idx="11">
                  <c:v>28.421052631578949</c:v>
                </c:pt>
                <c:pt idx="12">
                  <c:v>25.263157894736846</c:v>
                </c:pt>
                <c:pt idx="13">
                  <c:v>22.10526315789474</c:v>
                </c:pt>
                <c:pt idx="14">
                  <c:v>18.947368421052634</c:v>
                </c:pt>
                <c:pt idx="15">
                  <c:v>15.789473684210527</c:v>
                </c:pt>
                <c:pt idx="16">
                  <c:v>12.631578947368423</c:v>
                </c:pt>
                <c:pt idx="17">
                  <c:v>9.4736842105263168</c:v>
                </c:pt>
                <c:pt idx="18">
                  <c:v>6.3157894736842115</c:v>
                </c:pt>
                <c:pt idx="19">
                  <c:v>3.1578947368421058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8-488A-A40F-0ECDC1B50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25344"/>
        <c:axId val="98827264"/>
      </c:scatterChart>
      <c:valAx>
        <c:axId val="988253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 sz="1200"/>
                  <a:t>Distance</a:t>
                </a:r>
                <a:r>
                  <a:rPr lang="en-AU" sz="1200" baseline="0"/>
                  <a:t> Travelled (m)</a:t>
                </a:r>
                <a:endParaRPr lang="en-AU" sz="1200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98827264"/>
        <c:crosses val="autoZero"/>
        <c:crossBetween val="midCat"/>
      </c:valAx>
      <c:valAx>
        <c:axId val="988272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 sz="1200"/>
                  <a:t>Speed</a:t>
                </a:r>
                <a:r>
                  <a:rPr lang="en-AU" sz="1200" baseline="0"/>
                  <a:t> (km h-1)</a:t>
                </a:r>
                <a:endParaRPr lang="en-AU" sz="1200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8825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2</xdr:row>
      <xdr:rowOff>114300</xdr:rowOff>
    </xdr:from>
    <xdr:to>
      <xdr:col>13</xdr:col>
      <xdr:colOff>409576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R19" sqref="R19"/>
    </sheetView>
  </sheetViews>
  <sheetFormatPr defaultRowHeight="15" x14ac:dyDescent="0.25"/>
  <cols>
    <col min="1" max="1" width="12.42578125" customWidth="1"/>
    <col min="2" max="3" width="7.85546875" customWidth="1"/>
    <col min="4" max="4" width="11.5703125" customWidth="1"/>
    <col min="5" max="5" width="5" customWidth="1"/>
    <col min="15" max="15" width="4.28515625" customWidth="1"/>
    <col min="16" max="16" width="5.42578125" customWidth="1"/>
  </cols>
  <sheetData>
    <row r="1" spans="1:19" ht="14.25" x14ac:dyDescent="0.45">
      <c r="A1" s="11" t="s">
        <v>34</v>
      </c>
      <c r="B1" s="12">
        <f>Sheet3!B6</f>
        <v>90</v>
      </c>
      <c r="C1" s="12" t="s">
        <v>35</v>
      </c>
      <c r="D1" s="13" t="s">
        <v>33</v>
      </c>
      <c r="E1" s="13">
        <f>-9.8*B1/100</f>
        <v>-8.82</v>
      </c>
      <c r="F1" s="11"/>
      <c r="G1" s="11"/>
      <c r="H1" s="11"/>
      <c r="I1" s="11"/>
      <c r="J1" s="11"/>
      <c r="K1" s="11"/>
      <c r="L1" s="11"/>
      <c r="M1" s="11"/>
      <c r="N1" s="11"/>
      <c r="O1" s="11" t="s">
        <v>6</v>
      </c>
      <c r="P1" s="11"/>
      <c r="Q1" s="11"/>
      <c r="R1" s="7"/>
      <c r="S1" s="7"/>
    </row>
    <row r="2" spans="1:19" ht="14.25" x14ac:dyDescent="0.45">
      <c r="A2" s="11" t="s">
        <v>8</v>
      </c>
      <c r="B2" s="14">
        <f>O10/3.6</f>
        <v>16.666666666666668</v>
      </c>
      <c r="C2" s="14" t="s">
        <v>16</v>
      </c>
      <c r="D2" s="13" t="s">
        <v>32</v>
      </c>
      <c r="E2" s="13">
        <f>Sheet2!B3</f>
        <v>3.089644746787604</v>
      </c>
      <c r="F2" s="11"/>
      <c r="G2" s="11"/>
      <c r="H2" s="11"/>
      <c r="I2" s="11"/>
      <c r="J2" s="11"/>
      <c r="K2" s="11"/>
      <c r="L2" s="11"/>
      <c r="M2" s="11"/>
      <c r="N2" s="11"/>
      <c r="O2" s="3">
        <v>1.2</v>
      </c>
      <c r="P2" s="8">
        <f>Sheet3!B10</f>
        <v>1.2</v>
      </c>
      <c r="Q2" s="11" t="s">
        <v>44</v>
      </c>
      <c r="R2" s="7"/>
      <c r="S2" s="7"/>
    </row>
    <row r="3" spans="1:19" ht="14.25" x14ac:dyDescent="0.45">
      <c r="A3" s="15" t="s">
        <v>0</v>
      </c>
      <c r="B3" s="16" t="s">
        <v>1</v>
      </c>
      <c r="C3" s="16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">
        <v>100</v>
      </c>
      <c r="P3" s="9">
        <f>Sheet3!B1</f>
        <v>100</v>
      </c>
      <c r="Q3" s="11" t="s">
        <v>30</v>
      </c>
      <c r="R3" s="7"/>
      <c r="S3" s="7"/>
    </row>
    <row r="4" spans="1:19" ht="14.25" x14ac:dyDescent="0.45">
      <c r="A4" s="15" t="s">
        <v>14</v>
      </c>
      <c r="B4" s="16" t="s">
        <v>16</v>
      </c>
      <c r="C4" s="16" t="s">
        <v>15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7"/>
      <c r="P4" s="10"/>
      <c r="Q4" s="11" t="s">
        <v>42</v>
      </c>
      <c r="R4" s="7"/>
      <c r="S4" s="7"/>
    </row>
    <row r="5" spans="1:19" ht="14.25" x14ac:dyDescent="0.45">
      <c r="A5" s="17">
        <v>0</v>
      </c>
      <c r="B5" s="18">
        <f>B2</f>
        <v>16.666666666666668</v>
      </c>
      <c r="C5" s="19">
        <f>O10</f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">
        <v>90</v>
      </c>
      <c r="P5" s="9">
        <f>Sheet3!B2</f>
        <v>90</v>
      </c>
      <c r="Q5" s="11" t="s">
        <v>47</v>
      </c>
      <c r="R5" s="7"/>
      <c r="S5" s="7"/>
    </row>
    <row r="6" spans="1:19" ht="14.25" x14ac:dyDescent="0.45">
      <c r="A6" s="17">
        <f>(B5+B6)/2*Sheet2!B1</f>
        <v>20</v>
      </c>
      <c r="B6" s="18">
        <f>B5</f>
        <v>16.666666666666668</v>
      </c>
      <c r="C6" s="19">
        <f>B6*3.6</f>
        <v>60.000000000000007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">
        <v>100</v>
      </c>
      <c r="P6" s="9">
        <f>Sheet3!B3</f>
        <v>100</v>
      </c>
      <c r="Q6" s="11" t="s">
        <v>46</v>
      </c>
      <c r="R6" s="7"/>
      <c r="S6" s="7"/>
    </row>
    <row r="7" spans="1:19" ht="14.25" x14ac:dyDescent="0.45">
      <c r="A7" s="17">
        <f>(B6+B7)/2*Sheet2!$B$5+A6</f>
        <v>21.61396250302727</v>
      </c>
      <c r="B7" s="18">
        <f>B6+$E$1*Sheet2!$B$5</f>
        <v>15.789473684210527</v>
      </c>
      <c r="C7" s="19">
        <f t="shared" ref="C7:C25" si="0">B7*3.6</f>
        <v>56.842105263157897</v>
      </c>
      <c r="D7" s="11"/>
      <c r="E7" s="11"/>
      <c r="F7" s="11" t="s">
        <v>3</v>
      </c>
      <c r="G7" s="11"/>
      <c r="H7" s="11"/>
      <c r="I7" s="11"/>
      <c r="J7" s="11"/>
      <c r="K7" s="11"/>
      <c r="L7" s="11"/>
      <c r="M7" s="11"/>
      <c r="N7" s="11"/>
      <c r="O7" s="1">
        <v>100</v>
      </c>
      <c r="P7" s="9">
        <f>Sheet3!B4</f>
        <v>100</v>
      </c>
      <c r="Q7" s="11" t="s">
        <v>43</v>
      </c>
      <c r="R7" s="7"/>
      <c r="S7" s="7"/>
    </row>
    <row r="8" spans="1:19" ht="14.25" x14ac:dyDescent="0.45">
      <c r="A8" s="17">
        <f>(B7+B8)/2*Sheet2!$B$5+A7</f>
        <v>23.140683789674689</v>
      </c>
      <c r="B8" s="18">
        <f>B7+$E$1*Sheet2!$B$5</f>
        <v>14.912280701754387</v>
      </c>
      <c r="C8" s="19">
        <f t="shared" si="0"/>
        <v>53.684210526315795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7"/>
      <c r="P8" s="10"/>
      <c r="Q8" s="11" t="s">
        <v>31</v>
      </c>
      <c r="R8" s="7"/>
      <c r="S8" s="7"/>
    </row>
    <row r="9" spans="1:19" ht="14.25" x14ac:dyDescent="0.45">
      <c r="A9" s="17">
        <f>(B8+B9)/2*Sheet2!$B$5+A8</f>
        <v>24.580163859942253</v>
      </c>
      <c r="B9" s="18">
        <f>B8+$E$1*Sheet2!$B$5</f>
        <v>14.035087719298247</v>
      </c>
      <c r="C9" s="19">
        <f t="shared" si="0"/>
        <v>50.526315789473692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7"/>
      <c r="P9" s="11"/>
      <c r="Q9" s="11"/>
      <c r="R9" s="7"/>
      <c r="S9" s="7"/>
    </row>
    <row r="10" spans="1:19" ht="14.25" x14ac:dyDescent="0.45">
      <c r="A10" s="17">
        <f>(B9+B10)/2*Sheet2!$B$5+A9</f>
        <v>25.932402713829966</v>
      </c>
      <c r="B10" s="18">
        <f>B9+$E$1*Sheet2!$B$5</f>
        <v>13.157894736842106</v>
      </c>
      <c r="C10" s="19">
        <f t="shared" si="0"/>
        <v>47.368421052631582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2">
        <v>60</v>
      </c>
      <c r="P10" s="9">
        <f>Sheet3!B8</f>
        <v>60</v>
      </c>
      <c r="Q10" s="11" t="s">
        <v>7</v>
      </c>
      <c r="R10" s="7"/>
      <c r="S10" s="7"/>
    </row>
    <row r="11" spans="1:19" ht="14.25" x14ac:dyDescent="0.45">
      <c r="A11" s="17">
        <f>(B10+B11)/2*Sheet2!$B$5+A10</f>
        <v>27.197400351337826</v>
      </c>
      <c r="B11" s="18">
        <f>B10+$E$1*Sheet2!$B$5</f>
        <v>12.280701754385966</v>
      </c>
      <c r="C11" s="19">
        <f t="shared" si="0"/>
        <v>44.21052631578948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 t="s">
        <v>29</v>
      </c>
      <c r="Q11" s="11"/>
      <c r="R11" s="7"/>
      <c r="S11" s="7"/>
    </row>
    <row r="12" spans="1:19" ht="14.25" x14ac:dyDescent="0.45">
      <c r="A12" s="17">
        <f>(B11+B12)/2*Sheet2!$B$5+A11</f>
        <v>28.375156772465836</v>
      </c>
      <c r="B12" s="18">
        <f>B11+$E$1*Sheet2!$B$5</f>
        <v>11.403508771929825</v>
      </c>
      <c r="C12" s="19">
        <f t="shared" si="0"/>
        <v>41.05263157894737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7"/>
      <c r="S12" s="7"/>
    </row>
    <row r="13" spans="1:19" ht="14.25" x14ac:dyDescent="0.45">
      <c r="A13" s="17">
        <f>(B12+B13)/2*Sheet2!$B$5+A12</f>
        <v>29.46567197721399</v>
      </c>
      <c r="B13" s="18">
        <f>B12+$E$1*Sheet2!$B$5</f>
        <v>10.526315789473685</v>
      </c>
      <c r="C13" s="19">
        <f t="shared" si="0"/>
        <v>37.894736842105267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7"/>
      <c r="S13" s="7"/>
    </row>
    <row r="14" spans="1:19" ht="14.25" x14ac:dyDescent="0.45">
      <c r="A14" s="17">
        <f>(B13+B14)/2*Sheet2!$B$5+A13</f>
        <v>30.468945965582293</v>
      </c>
      <c r="B14" s="18">
        <f>B13+$E$1*Sheet2!$B$5</f>
        <v>9.6491228070175445</v>
      </c>
      <c r="C14" s="19">
        <f t="shared" si="0"/>
        <v>34.736842105263165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7"/>
      <c r="S14" s="7"/>
    </row>
    <row r="15" spans="1:19" ht="14.25" x14ac:dyDescent="0.45">
      <c r="A15" s="17">
        <f>(B14+B15)/2*Sheet2!$B$5+A14</f>
        <v>31.384978737570744</v>
      </c>
      <c r="B15" s="18">
        <f>B14+$E$1*Sheet2!$B$5</f>
        <v>8.7719298245614041</v>
      </c>
      <c r="C15" s="19">
        <f t="shared" si="0"/>
        <v>31.578947368421055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7" t="s">
        <v>3</v>
      </c>
      <c r="S15" s="7"/>
    </row>
    <row r="16" spans="1:19" ht="14.25" x14ac:dyDescent="0.45">
      <c r="A16" s="17">
        <f>(B15+B16)/2*Sheet2!$B$5+A15</f>
        <v>32.213770293179344</v>
      </c>
      <c r="B16" s="18">
        <f>B15+$E$1*Sheet2!$B$5</f>
        <v>7.8947368421052637</v>
      </c>
      <c r="C16" s="19">
        <f t="shared" si="0"/>
        <v>28.421052631578949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7"/>
      <c r="S16" s="7"/>
    </row>
    <row r="17" spans="1:19" ht="14.25" x14ac:dyDescent="0.45">
      <c r="A17" s="17">
        <f>(B16+B17)/2*Sheet2!$B$5+A16</f>
        <v>32.955320632408089</v>
      </c>
      <c r="B17" s="18">
        <f>B16+$E$1*Sheet2!$B$5</f>
        <v>7.0175438596491233</v>
      </c>
      <c r="C17" s="19">
        <f t="shared" si="0"/>
        <v>25.263157894736846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7"/>
      <c r="S17" s="7"/>
    </row>
    <row r="18" spans="1:19" ht="14.25" x14ac:dyDescent="0.45">
      <c r="A18" s="17">
        <f>(B17+B18)/2*Sheet2!$B$5+A17</f>
        <v>33.609629755256982</v>
      </c>
      <c r="B18" s="18">
        <f>B17+$E$1*Sheet2!$B$5</f>
        <v>6.1403508771929829</v>
      </c>
      <c r="C18" s="19">
        <f t="shared" si="0"/>
        <v>22.10526315789474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7"/>
      <c r="S18" s="7"/>
    </row>
    <row r="19" spans="1:19" ht="14.25" x14ac:dyDescent="0.45">
      <c r="A19" s="17">
        <f>(B18+B19)/2*Sheet2!$B$5+A18</f>
        <v>34.176697661726024</v>
      </c>
      <c r="B19" s="18">
        <f>B18+$E$1*Sheet2!$B$5</f>
        <v>5.2631578947368425</v>
      </c>
      <c r="C19" s="19">
        <f t="shared" si="0"/>
        <v>18.947368421052634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7"/>
      <c r="S19" s="7"/>
    </row>
    <row r="20" spans="1:19" ht="14.25" x14ac:dyDescent="0.45">
      <c r="A20" s="17">
        <f>(B19+B20)/2*Sheet2!$B$5+A19</f>
        <v>34.656524351815214</v>
      </c>
      <c r="B20" s="18">
        <f>B19+$E$1*Sheet2!$B$5</f>
        <v>4.3859649122807021</v>
      </c>
      <c r="C20" s="19">
        <f t="shared" si="0"/>
        <v>15.789473684210527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7"/>
      <c r="S20" s="7"/>
    </row>
    <row r="21" spans="1:19" ht="14.25" x14ac:dyDescent="0.45">
      <c r="A21" s="17">
        <f>(B20+B21)/2*Sheet2!$B$5+A20</f>
        <v>35.049109825524553</v>
      </c>
      <c r="B21" s="18">
        <f>B20+$E$1*Sheet2!$B$5</f>
        <v>3.5087719298245617</v>
      </c>
      <c r="C21" s="19">
        <f t="shared" si="0"/>
        <v>12.631578947368423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7"/>
      <c r="S21" s="7"/>
    </row>
    <row r="22" spans="1:19" ht="14.25" x14ac:dyDescent="0.45">
      <c r="A22" s="17">
        <f>(B21+B22)/2*Sheet2!$B$5+A21</f>
        <v>35.354454082854033</v>
      </c>
      <c r="B22" s="18">
        <f>B21+$E$1*Sheet2!$B$5</f>
        <v>2.6315789473684212</v>
      </c>
      <c r="C22" s="19">
        <f t="shared" si="0"/>
        <v>9.4736842105263168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7"/>
      <c r="S22" s="7"/>
    </row>
    <row r="23" spans="1:19" ht="14.25" x14ac:dyDescent="0.45">
      <c r="A23" s="17">
        <f>(B22+B23)/2*Sheet2!$B$5+A22</f>
        <v>35.572557123803662</v>
      </c>
      <c r="B23" s="18">
        <f>B22+$E$1*Sheet2!$B$5</f>
        <v>1.7543859649122808</v>
      </c>
      <c r="C23" s="19">
        <f t="shared" si="0"/>
        <v>6.3157894736842115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7"/>
      <c r="S23" s="7"/>
    </row>
    <row r="24" spans="1:19" ht="14.25" x14ac:dyDescent="0.45">
      <c r="A24" s="17">
        <f>(B23+B24)/2*Sheet2!$B$5+A23</f>
        <v>35.703418948373439</v>
      </c>
      <c r="B24" s="18">
        <f>B23+$E$1*Sheet2!$B$5</f>
        <v>0.87719298245614041</v>
      </c>
      <c r="C24" s="19">
        <f t="shared" si="0"/>
        <v>3.1578947368421058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7"/>
      <c r="S24" s="7"/>
    </row>
    <row r="25" spans="1:19" ht="14.25" x14ac:dyDescent="0.45">
      <c r="A25" s="17">
        <f>(B24+B25)/2*Sheet2!$B$5+A24</f>
        <v>35.747039556563365</v>
      </c>
      <c r="B25" s="18">
        <f>B24+$E$1*Sheet2!$B$5</f>
        <v>0</v>
      </c>
      <c r="C25" s="19">
        <f t="shared" si="0"/>
        <v>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7"/>
      <c r="S25" s="7"/>
    </row>
    <row r="26" spans="1:19" ht="14.25" x14ac:dyDescent="0.4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4.25" x14ac:dyDescent="0.4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x14ac:dyDescent="0.4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4.25" x14ac:dyDescent="0.4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</sheetData>
  <sheetProtection password="E57C" sheet="1" objects="1" scenarios="1"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"/>
  <sheetViews>
    <sheetView workbookViewId="0">
      <selection activeCell="N13" sqref="N13"/>
    </sheetView>
  </sheetViews>
  <sheetFormatPr defaultRowHeight="15" x14ac:dyDescent="0.25"/>
  <cols>
    <col min="1" max="1" width="12.140625" customWidth="1"/>
  </cols>
  <sheetData>
    <row r="1" spans="1:13" ht="14.25" x14ac:dyDescent="0.45">
      <c r="A1" s="4" t="s">
        <v>38</v>
      </c>
      <c r="B1" s="4">
        <f>Sheet1!P2</f>
        <v>1.2</v>
      </c>
      <c r="C1" s="4"/>
      <c r="D1" s="4"/>
      <c r="E1" s="4"/>
      <c r="F1" s="4"/>
      <c r="G1" s="4"/>
      <c r="H1" s="4"/>
      <c r="I1" s="4">
        <f>Sheet1!O10</f>
        <v>60</v>
      </c>
      <c r="J1" s="4" t="s">
        <v>15</v>
      </c>
      <c r="K1" s="4" t="s">
        <v>20</v>
      </c>
      <c r="L1" s="4"/>
      <c r="M1" s="4"/>
    </row>
    <row r="2" spans="1:13" ht="14.25" x14ac:dyDescent="0.45">
      <c r="A2" s="4" t="s">
        <v>40</v>
      </c>
      <c r="B2" s="5">
        <f>I2/Sheet1!$E$1</f>
        <v>-1.8896447467876041</v>
      </c>
      <c r="C2" s="4"/>
      <c r="D2" s="4"/>
      <c r="E2" s="4"/>
      <c r="F2" s="4"/>
      <c r="G2" s="4"/>
      <c r="H2" s="4"/>
      <c r="I2" s="4">
        <f>I1/3.6</f>
        <v>16.666666666666668</v>
      </c>
      <c r="J2" s="4" t="s">
        <v>16</v>
      </c>
      <c r="K2" s="4" t="s">
        <v>21</v>
      </c>
      <c r="L2" s="4"/>
      <c r="M2" s="4"/>
    </row>
    <row r="3" spans="1:13" ht="14.25" x14ac:dyDescent="0.45">
      <c r="A3" s="4" t="s">
        <v>39</v>
      </c>
      <c r="B3" s="5">
        <f>Sheet1!O2-I2/B6</f>
        <v>3.089644746787604</v>
      </c>
      <c r="C3" s="4" t="s">
        <v>22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4.25" x14ac:dyDescent="0.45">
      <c r="A4" s="4"/>
      <c r="B4" s="4"/>
      <c r="C4" s="4"/>
      <c r="D4" s="4"/>
      <c r="E4" s="4"/>
      <c r="F4" s="4"/>
      <c r="G4" s="4"/>
      <c r="H4" s="4"/>
      <c r="I4" s="4" t="s">
        <v>23</v>
      </c>
      <c r="J4" s="4"/>
      <c r="K4" s="4"/>
      <c r="L4" s="4"/>
      <c r="M4" s="4"/>
    </row>
    <row r="5" spans="1:13" ht="14.25" x14ac:dyDescent="0.45">
      <c r="A5" s="4" t="s">
        <v>4</v>
      </c>
      <c r="B5" s="4">
        <f>-B2/19</f>
        <v>9.9454986673031792E-2</v>
      </c>
      <c r="C5" s="4" t="s">
        <v>41</v>
      </c>
      <c r="D5" s="4"/>
      <c r="E5" s="4"/>
      <c r="F5" s="4"/>
      <c r="G5" s="4"/>
      <c r="H5" s="4"/>
      <c r="I5" s="4" t="s">
        <v>24</v>
      </c>
      <c r="J5" s="4"/>
      <c r="K5" s="4"/>
      <c r="L5" s="4"/>
      <c r="M5" s="4"/>
    </row>
    <row r="6" spans="1:13" ht="14.25" x14ac:dyDescent="0.45">
      <c r="A6" s="4" t="s">
        <v>5</v>
      </c>
      <c r="B6" s="4">
        <f>-9.8*Sheet1!$B$1/100</f>
        <v>-8.82</v>
      </c>
      <c r="C6" s="4" t="s">
        <v>17</v>
      </c>
      <c r="D6" s="4"/>
      <c r="E6" s="4"/>
      <c r="F6" s="4"/>
      <c r="G6" s="4"/>
      <c r="H6" s="4"/>
      <c r="I6" s="4" t="s">
        <v>25</v>
      </c>
      <c r="J6" s="4"/>
      <c r="K6" s="4"/>
      <c r="L6" s="4"/>
      <c r="M6" s="4"/>
    </row>
    <row r="7" spans="1:13" ht="14.25" x14ac:dyDescent="0.45">
      <c r="A7" s="4" t="s">
        <v>2</v>
      </c>
      <c r="B7" s="4">
        <v>0</v>
      </c>
      <c r="C7" s="4" t="s">
        <v>18</v>
      </c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4.25" x14ac:dyDescent="0.45">
      <c r="A8" s="4">
        <v>1</v>
      </c>
      <c r="B8" s="4">
        <f>B1</f>
        <v>1.2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4.25" x14ac:dyDescent="0.45">
      <c r="A9" s="4">
        <v>2</v>
      </c>
      <c r="B9" s="4">
        <f t="shared" ref="B9:B27" si="0">B8+$B$5</f>
        <v>1.2994549866730318</v>
      </c>
      <c r="C9" s="4"/>
      <c r="D9" s="4"/>
      <c r="E9" s="4"/>
      <c r="F9" s="4"/>
      <c r="G9" s="4"/>
      <c r="H9" s="4"/>
      <c r="I9" s="4" t="s">
        <v>26</v>
      </c>
      <c r="J9" s="4"/>
      <c r="K9" s="4"/>
      <c r="L9" s="4"/>
      <c r="M9" s="4"/>
    </row>
    <row r="10" spans="1:13" ht="14.25" x14ac:dyDescent="0.45">
      <c r="A10" s="4">
        <v>3</v>
      </c>
      <c r="B10" s="4">
        <f t="shared" si="0"/>
        <v>1.3989099733460637</v>
      </c>
      <c r="C10" s="4"/>
      <c r="D10" s="4"/>
      <c r="E10" s="4"/>
      <c r="F10" s="4"/>
      <c r="G10" s="4"/>
      <c r="H10" s="4"/>
      <c r="I10" s="4" t="s">
        <v>36</v>
      </c>
      <c r="J10" s="4"/>
      <c r="K10" s="4"/>
      <c r="L10" s="4"/>
      <c r="M10" s="4"/>
    </row>
    <row r="11" spans="1:13" ht="14.25" x14ac:dyDescent="0.45">
      <c r="A11" s="4">
        <v>4</v>
      </c>
      <c r="B11" s="4">
        <f t="shared" si="0"/>
        <v>1.4983649600190956</v>
      </c>
      <c r="C11" s="4"/>
      <c r="D11" s="4"/>
      <c r="E11" s="4"/>
      <c r="F11" s="4"/>
      <c r="G11" s="4"/>
      <c r="H11" s="4"/>
      <c r="I11" s="4" t="s">
        <v>37</v>
      </c>
      <c r="J11" s="4"/>
      <c r="K11" s="4"/>
      <c r="L11" s="4"/>
      <c r="M11" s="4"/>
    </row>
    <row r="12" spans="1:13" ht="14.25" x14ac:dyDescent="0.45">
      <c r="A12" s="4">
        <v>5</v>
      </c>
      <c r="B12" s="4">
        <f t="shared" si="0"/>
        <v>1.5978199466921275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4.25" x14ac:dyDescent="0.45">
      <c r="A13" s="4">
        <v>6</v>
      </c>
      <c r="B13" s="4">
        <f t="shared" si="0"/>
        <v>1.6972749333651593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ht="14.25" x14ac:dyDescent="0.45">
      <c r="A14" s="4">
        <v>7</v>
      </c>
      <c r="B14" s="4">
        <f t="shared" si="0"/>
        <v>1.7967299200381912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ht="14.25" x14ac:dyDescent="0.45">
      <c r="A15" s="4">
        <v>8</v>
      </c>
      <c r="B15" s="4">
        <f t="shared" si="0"/>
        <v>1.8961849067112231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ht="14.25" x14ac:dyDescent="0.45">
      <c r="A16" s="4">
        <v>9</v>
      </c>
      <c r="B16" s="4">
        <f t="shared" si="0"/>
        <v>1.995639893384255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ht="14.25" x14ac:dyDescent="0.45">
      <c r="A17" s="4">
        <v>10</v>
      </c>
      <c r="B17" s="4">
        <f t="shared" si="0"/>
        <v>2.0950948800572866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ht="14.25" x14ac:dyDescent="0.45">
      <c r="A18" s="4">
        <v>11</v>
      </c>
      <c r="B18" s="4">
        <f t="shared" si="0"/>
        <v>2.1945498667303185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ht="14.25" x14ac:dyDescent="0.45">
      <c r="A19" s="4">
        <v>12</v>
      </c>
      <c r="B19" s="4">
        <f t="shared" si="0"/>
        <v>2.2940048534033504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ht="14.25" x14ac:dyDescent="0.45">
      <c r="A20" s="4">
        <v>13</v>
      </c>
      <c r="B20" s="4">
        <f t="shared" si="0"/>
        <v>2.3934598400763822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ht="14.25" x14ac:dyDescent="0.45">
      <c r="A21" s="4">
        <v>14</v>
      </c>
      <c r="B21" s="4">
        <f t="shared" si="0"/>
        <v>2.4929148267494141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ht="14.25" x14ac:dyDescent="0.45">
      <c r="A22" s="4">
        <v>15</v>
      </c>
      <c r="B22" s="4">
        <f t="shared" si="0"/>
        <v>2.592369813422446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ht="14.25" x14ac:dyDescent="0.45">
      <c r="A23" s="4">
        <v>16</v>
      </c>
      <c r="B23" s="4">
        <f t="shared" si="0"/>
        <v>2.6918248000954779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ht="14.25" x14ac:dyDescent="0.45">
      <c r="A24" s="4">
        <v>17</v>
      </c>
      <c r="B24" s="4">
        <f t="shared" si="0"/>
        <v>2.7912797867685097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ht="14.25" x14ac:dyDescent="0.45">
      <c r="A25" s="4">
        <v>18</v>
      </c>
      <c r="B25" s="4">
        <f t="shared" si="0"/>
        <v>2.8907347734415416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ht="14.25" x14ac:dyDescent="0.45">
      <c r="A26" s="4">
        <v>19</v>
      </c>
      <c r="B26" s="4">
        <f t="shared" si="0"/>
        <v>2.9901897601145735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14.25" x14ac:dyDescent="0.45">
      <c r="A27" s="4">
        <v>20</v>
      </c>
      <c r="B27" s="4">
        <f t="shared" si="0"/>
        <v>3.0896447467876054</v>
      </c>
      <c r="C27" s="4" t="s">
        <v>19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</sheetData>
  <sheetProtection password="E57C" sheet="1" objects="1" scenarios="1" selectLockedCells="1" selectUnlockedCells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D11" sqref="D11"/>
    </sheetView>
  </sheetViews>
  <sheetFormatPr defaultRowHeight="15" x14ac:dyDescent="0.25"/>
  <sheetData>
    <row r="1" spans="1:4" x14ac:dyDescent="0.45">
      <c r="A1" s="4">
        <f>IF(Sheet1!O3&gt;100,100,Sheet1!O3)</f>
        <v>100</v>
      </c>
      <c r="B1" s="4">
        <f>IF(A1&gt;5,A1,5)</f>
        <v>100</v>
      </c>
      <c r="C1" s="4" t="s">
        <v>9</v>
      </c>
      <c r="D1" s="6"/>
    </row>
    <row r="2" spans="1:4" x14ac:dyDescent="0.45">
      <c r="A2" s="4">
        <f>IF(Sheet1!O5&gt;100,100,Sheet1!O5)</f>
        <v>90</v>
      </c>
      <c r="B2" s="4">
        <f>IF(A2&gt;60,A2,60)</f>
        <v>90</v>
      </c>
      <c r="C2" s="4" t="s">
        <v>12</v>
      </c>
      <c r="D2" s="6"/>
    </row>
    <row r="3" spans="1:4" x14ac:dyDescent="0.45">
      <c r="A3" s="4">
        <f>IF(Sheet1!O6&gt;100,100,Sheet1!O6)</f>
        <v>100</v>
      </c>
      <c r="B3" s="4">
        <f>IF(A3&gt;80,A3,80)</f>
        <v>100</v>
      </c>
      <c r="C3" s="4" t="s">
        <v>10</v>
      </c>
      <c r="D3" s="6"/>
    </row>
    <row r="4" spans="1:4" x14ac:dyDescent="0.45">
      <c r="A4" s="4">
        <f>IF(Sheet1!O7&gt;100,100,Sheet1!O7)</f>
        <v>100</v>
      </c>
      <c r="B4" s="4">
        <f>IF(A4&gt;30,A4,30)</f>
        <v>100</v>
      </c>
      <c r="C4" s="4" t="s">
        <v>11</v>
      </c>
      <c r="D4" s="6"/>
    </row>
    <row r="5" spans="1:4" x14ac:dyDescent="0.45">
      <c r="A5" s="4"/>
      <c r="B5" s="4">
        <f>MIN(B1:B2)</f>
        <v>90</v>
      </c>
      <c r="C5" s="4" t="s">
        <v>45</v>
      </c>
      <c r="D5" s="6"/>
    </row>
    <row r="6" spans="1:4" x14ac:dyDescent="0.45">
      <c r="A6" s="4" t="s">
        <v>27</v>
      </c>
      <c r="B6" s="4">
        <f>PRODUCT(B3:B5)/10000</f>
        <v>90</v>
      </c>
      <c r="C6" s="4" t="s">
        <v>13</v>
      </c>
      <c r="D6" s="6"/>
    </row>
    <row r="7" spans="1:4" x14ac:dyDescent="0.45">
      <c r="A7" s="4"/>
      <c r="B7" s="4"/>
      <c r="C7" s="4"/>
      <c r="D7" s="6"/>
    </row>
    <row r="8" spans="1:4" x14ac:dyDescent="0.45">
      <c r="A8" s="4">
        <f>IF(Sheet1!O10&gt;110,110,Sheet1!O10)</f>
        <v>60</v>
      </c>
      <c r="B8" s="4">
        <f>IF(A8&lt;10,10,A8)</f>
        <v>60</v>
      </c>
      <c r="C8" s="4" t="s">
        <v>28</v>
      </c>
      <c r="D8" s="6"/>
    </row>
    <row r="9" spans="1:4" x14ac:dyDescent="0.45">
      <c r="A9" s="4"/>
      <c r="B9" s="4"/>
      <c r="C9" s="4"/>
      <c r="D9" s="6"/>
    </row>
    <row r="10" spans="1:4" x14ac:dyDescent="0.45">
      <c r="A10" s="4">
        <f>IF(Sheet1!O2&gt;3,3,Sheet1!O2)</f>
        <v>1.2</v>
      </c>
      <c r="B10" s="4">
        <f>IF(A10&lt;0.8,0.8,A10)</f>
        <v>1.2</v>
      </c>
      <c r="C10" s="4"/>
      <c r="D10" s="6"/>
    </row>
    <row r="11" spans="1:4" x14ac:dyDescent="0.45">
      <c r="A11" s="4"/>
      <c r="B11" s="4"/>
      <c r="C11" s="4"/>
      <c r="D11" s="6"/>
    </row>
    <row r="12" spans="1:4" x14ac:dyDescent="0.45">
      <c r="A12" s="6"/>
      <c r="B12" s="6"/>
      <c r="C12" s="6"/>
      <c r="D12" s="6"/>
    </row>
    <row r="13" spans="1:4" x14ac:dyDescent="0.45">
      <c r="A13" s="6"/>
      <c r="B13" s="6"/>
      <c r="C13" s="6"/>
      <c r="D13" s="6"/>
    </row>
    <row r="14" spans="1:4" x14ac:dyDescent="0.45">
      <c r="A14" s="6"/>
      <c r="B14" s="6"/>
      <c r="C14" s="6"/>
      <c r="D14" s="6"/>
    </row>
    <row r="15" spans="1:4" x14ac:dyDescent="0.45">
      <c r="A15" s="6"/>
      <c r="B15" s="6"/>
      <c r="C15" s="6"/>
      <c r="D15" s="6"/>
    </row>
    <row r="16" spans="1:4" x14ac:dyDescent="0.45">
      <c r="A16" s="6"/>
      <c r="B16" s="6"/>
      <c r="C16" s="6"/>
      <c r="D16" s="6"/>
    </row>
    <row r="17" spans="1:4" x14ac:dyDescent="0.45">
      <c r="A17" s="6"/>
      <c r="B17" s="6"/>
      <c r="C17" s="6"/>
      <c r="D17" s="6"/>
    </row>
    <row r="18" spans="1:4" x14ac:dyDescent="0.45">
      <c r="A18" s="6"/>
      <c r="B18" s="6"/>
      <c r="C18" s="6"/>
      <c r="D18" s="6"/>
    </row>
    <row r="19" spans="1:4" x14ac:dyDescent="0.45">
      <c r="A19" s="6"/>
      <c r="B19" s="6"/>
      <c r="C19" s="6"/>
      <c r="D19" s="6"/>
    </row>
    <row r="20" spans="1:4" x14ac:dyDescent="0.45">
      <c r="A20" s="6"/>
      <c r="B20" s="6"/>
      <c r="C20" s="6"/>
      <c r="D20" s="6"/>
    </row>
    <row r="21" spans="1:4" x14ac:dyDescent="0.45">
      <c r="A21" s="6"/>
      <c r="B21" s="6"/>
      <c r="C21" s="6"/>
      <c r="D21" s="6"/>
    </row>
    <row r="22" spans="1:4" x14ac:dyDescent="0.45">
      <c r="A22" s="6"/>
      <c r="B22" s="6"/>
      <c r="C22" s="6"/>
      <c r="D22" s="6"/>
    </row>
    <row r="23" spans="1:4" x14ac:dyDescent="0.45">
      <c r="A23" s="6"/>
      <c r="B23" s="6"/>
      <c r="C23" s="6"/>
      <c r="D23" s="6"/>
    </row>
    <row r="24" spans="1:4" x14ac:dyDescent="0.45">
      <c r="A24" s="6"/>
      <c r="B24" s="6"/>
      <c r="C24" s="6"/>
      <c r="D24" s="6"/>
    </row>
    <row r="25" spans="1:4" x14ac:dyDescent="0.45">
      <c r="A25" s="6"/>
      <c r="B25" s="6"/>
      <c r="C25" s="6"/>
      <c r="D25" s="6"/>
    </row>
  </sheetData>
  <sheetProtection password="E57C" sheet="1" objects="1" scenarios="1" selectLockedCells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MCGILL Zachary [North Albany Snr High School]</cp:lastModifiedBy>
  <dcterms:created xsi:type="dcterms:W3CDTF">2018-11-04T08:21:53Z</dcterms:created>
  <dcterms:modified xsi:type="dcterms:W3CDTF">2023-11-09T04:05:50Z</dcterms:modified>
</cp:coreProperties>
</file>